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0" yWindow="420" windowWidth="11880" windowHeight="3555" tabRatio="852" firstSheet="22" activeTab="25"/>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state="hidden"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r:id="rId18"/>
    <sheet name="8. Cultura de Inno. Insti..." sheetId="47" state="hidden" r:id="rId19"/>
    <sheet name="9. Asegura. de la Calid. y M" sheetId="33" state="hidden" r:id="rId20"/>
    <sheet name="10. Posgrado" sheetId="48" r:id="rId21"/>
    <sheet name="11. Gestion Administrativa" sheetId="24" r:id="rId22"/>
    <sheet name="12. Gestión del Talento Humano" sheetId="44" r:id="rId23"/>
    <sheet name="13. Gestión Académica" sheetId="31" r:id="rId24"/>
    <sheet name="14. Internacional... de la E.S." sheetId="46" r:id="rId25"/>
    <sheet name="15. Gobernabilidad y Proceso..." sheetId="34" r:id="rId26"/>
    <sheet name="16. Desa. del Sistema Educ.Sup." sheetId="49" state="hidden" r:id="rId27"/>
    <sheet name="17. Gestión TIC" sheetId="50" state="hidden" r:id="rId28"/>
  </sheets>
  <externalReferences>
    <externalReference r:id="rId29"/>
    <externalReference r:id="rId30"/>
    <externalReference r:id="rId31"/>
  </externalReferences>
  <definedNames>
    <definedName name="_xlnm._FilterDatabase" localSheetId="3" hidden="1">'1. TALLERES SEMINARIOS'!$D$1:$D$349</definedName>
    <definedName name="_xlnm._FilterDatabase" localSheetId="4" hidden="1">'2. CONTRATACION DE PERSONAL'!$C$15:$C$506</definedName>
    <definedName name="_xlnm._FilterDatabase" localSheetId="5" hidden="1">'3. EQUIPO DE OFICINA'!$C$13:$C$133</definedName>
    <definedName name="_xlnm._FilterDatabase" localSheetId="6" hidden="1">'4. EQUIPO TECNOLÓGICOS'!$J$12:$J$205</definedName>
    <definedName name="_xlnm._FilterDatabase" localSheetId="7" hidden="1">'5. ACTIVIDADES ESPECIALES'!$J$15:$J$446</definedName>
    <definedName name="_xlnm._FilterDatabase" localSheetId="8" hidden="1">'6. Becas'!$J$14:$J$173</definedName>
    <definedName name="_xlnm._FilterDatabase" localSheetId="9" hidden="1">'7. Infraestructura'!$J$14:$J$97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52511"/>
</workbook>
</file>

<file path=xl/calcChain.xml><?xml version="1.0" encoding="utf-8"?>
<calcChain xmlns="http://schemas.openxmlformats.org/spreadsheetml/2006/main">
  <c r="Q16" i="21" l="1"/>
  <c r="Q12" i="21"/>
  <c r="Q13" i="21"/>
  <c r="Q11" i="21"/>
  <c r="E511" i="12"/>
  <c r="F511" i="12" s="1"/>
  <c r="E510" i="12"/>
  <c r="F510" i="12" s="1"/>
  <c r="E509" i="12"/>
  <c r="F509" i="12" s="1"/>
  <c r="F514" i="12"/>
  <c r="I513" i="12"/>
  <c r="F513" i="12"/>
  <c r="I512" i="12"/>
  <c r="F512" i="12"/>
  <c r="I511" i="12"/>
  <c r="I510" i="12"/>
  <c r="I509" i="12"/>
  <c r="C506" i="12"/>
  <c r="I499" i="12"/>
  <c r="F499" i="12"/>
  <c r="I498" i="12"/>
  <c r="F498" i="12"/>
  <c r="I497" i="12"/>
  <c r="F497" i="12"/>
  <c r="I496" i="12"/>
  <c r="I495" i="12"/>
  <c r="I494" i="12"/>
  <c r="F494" i="12"/>
  <c r="I493" i="12"/>
  <c r="F493" i="12"/>
  <c r="C490" i="12"/>
  <c r="J482" i="12"/>
  <c r="I482" i="12"/>
  <c r="F482" i="12"/>
  <c r="J481" i="12"/>
  <c r="I481" i="12"/>
  <c r="F481" i="12"/>
  <c r="J480" i="12"/>
  <c r="I480" i="12"/>
  <c r="F480" i="12"/>
  <c r="J479" i="12"/>
  <c r="I479" i="12"/>
  <c r="F479" i="12"/>
  <c r="J478" i="12"/>
  <c r="I478" i="12"/>
  <c r="F478" i="12"/>
  <c r="J477" i="12"/>
  <c r="I477" i="12"/>
  <c r="E477" i="12"/>
  <c r="F477" i="12" s="1"/>
  <c r="I476" i="12"/>
  <c r="E476" i="12"/>
  <c r="F476" i="12" s="1"/>
  <c r="D469" i="12" s="1"/>
  <c r="C473" i="12"/>
  <c r="J466" i="12"/>
  <c r="I466" i="12"/>
  <c r="F466" i="12"/>
  <c r="J465" i="12"/>
  <c r="I465" i="12"/>
  <c r="F465" i="12"/>
  <c r="J464" i="12"/>
  <c r="I464" i="12"/>
  <c r="F464" i="12"/>
  <c r="J463" i="12"/>
  <c r="I463" i="12"/>
  <c r="F463" i="12"/>
  <c r="J462" i="12"/>
  <c r="I462" i="12"/>
  <c r="F462" i="12"/>
  <c r="J461" i="12"/>
  <c r="I461" i="12"/>
  <c r="F461" i="12"/>
  <c r="J460" i="12"/>
  <c r="I460" i="12"/>
  <c r="F460" i="12"/>
  <c r="J459" i="12"/>
  <c r="I459" i="12"/>
  <c r="F459" i="12"/>
  <c r="I458" i="12"/>
  <c r="F458" i="12"/>
  <c r="I457" i="12"/>
  <c r="C454" i="12"/>
  <c r="J229" i="10"/>
  <c r="I229" i="10"/>
  <c r="F229" i="10"/>
  <c r="J228" i="10"/>
  <c r="I228" i="10"/>
  <c r="F228" i="10"/>
  <c r="J227" i="10"/>
  <c r="I227" i="10"/>
  <c r="F227" i="10"/>
  <c r="J226" i="10"/>
  <c r="I226" i="10"/>
  <c r="F226" i="10"/>
  <c r="J225" i="10"/>
  <c r="I225" i="10"/>
  <c r="F225" i="10"/>
  <c r="J224" i="10"/>
  <c r="I224" i="10"/>
  <c r="F224" i="10"/>
  <c r="J223" i="10"/>
  <c r="I223" i="10"/>
  <c r="F223" i="10"/>
  <c r="J222" i="10"/>
  <c r="I222" i="10"/>
  <c r="F222" i="10"/>
  <c r="J221" i="10"/>
  <c r="I221" i="10"/>
  <c r="F221" i="10"/>
  <c r="J220" i="10"/>
  <c r="I220" i="10"/>
  <c r="F220" i="10"/>
  <c r="J219" i="10"/>
  <c r="I219" i="10"/>
  <c r="F219" i="10"/>
  <c r="J218" i="10"/>
  <c r="I218" i="10"/>
  <c r="F218" i="10"/>
  <c r="J217" i="10"/>
  <c r="I217" i="10"/>
  <c r="F217" i="10"/>
  <c r="E217" i="10"/>
  <c r="I216" i="10"/>
  <c r="E216" i="10"/>
  <c r="F216" i="10" s="1"/>
  <c r="D209" i="10" s="1"/>
  <c r="C213" i="10"/>
  <c r="D502" i="12" l="1"/>
  <c r="D486" i="12"/>
  <c r="Q9" i="21"/>
  <c r="Q8" i="23" l="1"/>
  <c r="Q9" i="29" l="1"/>
  <c r="Q8" i="29"/>
  <c r="Q24" i="22"/>
  <c r="Q9" i="22"/>
  <c r="Q10" i="22"/>
  <c r="Q8" i="21"/>
  <c r="Q15" i="21"/>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C292" i="12"/>
  <c r="I284" i="12"/>
  <c r="F284" i="12"/>
  <c r="I283" i="12"/>
  <c r="F283" i="12"/>
  <c r="I282" i="12"/>
  <c r="F282" i="12"/>
  <c r="I281" i="12"/>
  <c r="F281" i="12"/>
  <c r="I280" i="12"/>
  <c r="F280" i="12"/>
  <c r="I279" i="12"/>
  <c r="F279" i="12"/>
  <c r="I278" i="12"/>
  <c r="F278" i="12"/>
  <c r="I277" i="12"/>
  <c r="F277" i="12"/>
  <c r="F276" i="12"/>
  <c r="I275" i="12"/>
  <c r="F275" i="12"/>
  <c r="F274" i="12"/>
  <c r="I273" i="12"/>
  <c r="F273" i="12"/>
  <c r="I272" i="12"/>
  <c r="F272" i="12"/>
  <c r="I271" i="12"/>
  <c r="E271" i="12"/>
  <c r="F271" i="12" s="1"/>
  <c r="C268" i="12"/>
  <c r="J261" i="12"/>
  <c r="I261" i="12"/>
  <c r="F261" i="12"/>
  <c r="J260" i="12"/>
  <c r="I260" i="12"/>
  <c r="F260" i="12"/>
  <c r="J259" i="12"/>
  <c r="I259" i="12"/>
  <c r="F259" i="12"/>
  <c r="J258" i="12"/>
  <c r="I258" i="12"/>
  <c r="F258" i="12"/>
  <c r="J257" i="12"/>
  <c r="I257" i="12"/>
  <c r="F257" i="12"/>
  <c r="J256" i="12"/>
  <c r="I256" i="12"/>
  <c r="F256" i="12"/>
  <c r="I255" i="12"/>
  <c r="F255" i="12"/>
  <c r="J254" i="12"/>
  <c r="I254" i="12"/>
  <c r="F254" i="12"/>
  <c r="I253" i="12"/>
  <c r="E253" i="12"/>
  <c r="F253" i="12" s="1"/>
  <c r="C250" i="12"/>
  <c r="D264" i="12" l="1"/>
  <c r="Q11" i="24" s="1"/>
  <c r="D246" i="12"/>
  <c r="E116" i="10"/>
  <c r="E117" i="10"/>
  <c r="G183" i="7"/>
  <c r="G182" i="7"/>
  <c r="G181" i="7"/>
  <c r="J185" i="7"/>
  <c r="F185" i="7"/>
  <c r="G185" i="7" s="1"/>
  <c r="J184" i="7"/>
  <c r="G184" i="7"/>
  <c r="J183" i="7"/>
  <c r="J182" i="7"/>
  <c r="J181" i="7"/>
  <c r="J180" i="7"/>
  <c r="G180" i="7"/>
  <c r="J179" i="7"/>
  <c r="G179" i="7"/>
  <c r="J178" i="7"/>
  <c r="G178" i="7"/>
  <c r="J177" i="7"/>
  <c r="G177" i="7"/>
  <c r="J176" i="7"/>
  <c r="G176" i="7"/>
  <c r="C173" i="7"/>
  <c r="D169" i="7" l="1"/>
  <c r="F165" i="40" l="1"/>
  <c r="I433" i="12"/>
  <c r="F433" i="12"/>
  <c r="J349" i="7" l="1"/>
  <c r="F349" i="7"/>
  <c r="G349" i="7" s="1"/>
  <c r="J348" i="7"/>
  <c r="G348" i="7"/>
  <c r="J347" i="7"/>
  <c r="G347" i="7"/>
  <c r="J346" i="7"/>
  <c r="G346" i="7"/>
  <c r="J345" i="7"/>
  <c r="G345" i="7"/>
  <c r="J344" i="7"/>
  <c r="G344" i="7"/>
  <c r="J343" i="7"/>
  <c r="G343" i="7"/>
  <c r="J342" i="7"/>
  <c r="G342" i="7"/>
  <c r="J341" i="7"/>
  <c r="G341" i="7"/>
  <c r="J340" i="7"/>
  <c r="G340" i="7"/>
  <c r="C337" i="7"/>
  <c r="J330" i="7"/>
  <c r="F330" i="7"/>
  <c r="G330" i="7" s="1"/>
  <c r="J329" i="7"/>
  <c r="G329" i="7"/>
  <c r="J328" i="7"/>
  <c r="G328" i="7"/>
  <c r="J327" i="7"/>
  <c r="G327" i="7"/>
  <c r="J326" i="7"/>
  <c r="G326" i="7"/>
  <c r="J325" i="7"/>
  <c r="G325" i="7"/>
  <c r="J324" i="7"/>
  <c r="G324" i="7"/>
  <c r="J323" i="7"/>
  <c r="G323" i="7"/>
  <c r="J322" i="7"/>
  <c r="G322" i="7"/>
  <c r="J321" i="7"/>
  <c r="G321" i="7"/>
  <c r="C318" i="7"/>
  <c r="F444" i="8"/>
  <c r="G444" i="8" s="1"/>
  <c r="J292" i="7"/>
  <c r="J290" i="7"/>
  <c r="J289" i="7"/>
  <c r="G290" i="7"/>
  <c r="G289" i="7"/>
  <c r="J288" i="7"/>
  <c r="J287" i="7"/>
  <c r="J286" i="7"/>
  <c r="G288" i="7"/>
  <c r="G287" i="7"/>
  <c r="G286" i="7"/>
  <c r="G266" i="7"/>
  <c r="G265" i="7"/>
  <c r="J266" i="7"/>
  <c r="J265" i="7"/>
  <c r="J267" i="7"/>
  <c r="G267" i="7"/>
  <c r="D333" i="7" l="1"/>
  <c r="D314" i="7"/>
  <c r="F349" i="12" l="1"/>
  <c r="F346" i="12"/>
  <c r="F99" i="40" l="1"/>
  <c r="J104" i="40"/>
  <c r="I104" i="40"/>
  <c r="F104" i="40"/>
  <c r="J103" i="40"/>
  <c r="I103" i="40"/>
  <c r="F103" i="40"/>
  <c r="J102" i="40"/>
  <c r="I102" i="40"/>
  <c r="F102" i="40"/>
  <c r="J101" i="40"/>
  <c r="I101" i="40"/>
  <c r="F101" i="40"/>
  <c r="J100" i="40"/>
  <c r="I100" i="40"/>
  <c r="F100" i="40"/>
  <c r="I99" i="40"/>
  <c r="J98" i="40"/>
  <c r="I98" i="40"/>
  <c r="F98" i="40"/>
  <c r="J97" i="40"/>
  <c r="I97" i="40"/>
  <c r="F97" i="40"/>
  <c r="J96" i="40"/>
  <c r="I96" i="40"/>
  <c r="F96" i="40"/>
  <c r="J95" i="40"/>
  <c r="I95" i="40"/>
  <c r="F95" i="40"/>
  <c r="J94" i="40"/>
  <c r="I94" i="40"/>
  <c r="F94" i="40"/>
  <c r="J93" i="40"/>
  <c r="I93" i="40"/>
  <c r="F93" i="40"/>
  <c r="J92" i="40"/>
  <c r="I92" i="40"/>
  <c r="F92" i="40"/>
  <c r="J91" i="40"/>
  <c r="I91" i="40"/>
  <c r="F91" i="40"/>
  <c r="J90" i="40"/>
  <c r="I90" i="40"/>
  <c r="F90" i="40"/>
  <c r="J89" i="40"/>
  <c r="I89" i="40"/>
  <c r="F89" i="40"/>
  <c r="J88" i="40"/>
  <c r="I88" i="40"/>
  <c r="F88" i="40"/>
  <c r="J87" i="40"/>
  <c r="I87" i="40"/>
  <c r="F87" i="40"/>
  <c r="J86" i="40"/>
  <c r="I86" i="40"/>
  <c r="F86" i="40"/>
  <c r="J85" i="40"/>
  <c r="I85" i="40"/>
  <c r="F85" i="40"/>
  <c r="J84" i="40"/>
  <c r="I84" i="40"/>
  <c r="F84" i="40"/>
  <c r="I83" i="40"/>
  <c r="F83" i="40"/>
  <c r="C80" i="40"/>
  <c r="J72" i="40"/>
  <c r="I72" i="40"/>
  <c r="F72" i="40"/>
  <c r="J71" i="40"/>
  <c r="I71" i="40"/>
  <c r="F71" i="40"/>
  <c r="J70" i="40"/>
  <c r="I70" i="40"/>
  <c r="F70" i="40"/>
  <c r="J69" i="40"/>
  <c r="I69" i="40"/>
  <c r="F69" i="40"/>
  <c r="J68" i="40"/>
  <c r="I68" i="40"/>
  <c r="F68" i="40"/>
  <c r="I67" i="40"/>
  <c r="F67" i="40"/>
  <c r="J66" i="40"/>
  <c r="I66" i="40"/>
  <c r="F66" i="40"/>
  <c r="J65" i="40"/>
  <c r="I65" i="40"/>
  <c r="F65" i="40"/>
  <c r="J64" i="40"/>
  <c r="I64" i="40"/>
  <c r="F64" i="40"/>
  <c r="J63" i="40"/>
  <c r="I63" i="40"/>
  <c r="F63" i="40"/>
  <c r="J62" i="40"/>
  <c r="I62" i="40"/>
  <c r="F62" i="40"/>
  <c r="J61" i="40"/>
  <c r="I61" i="40"/>
  <c r="F61" i="40"/>
  <c r="J60" i="40"/>
  <c r="I60" i="40"/>
  <c r="F60" i="40"/>
  <c r="J59" i="40"/>
  <c r="I59" i="40"/>
  <c r="F59" i="40"/>
  <c r="J58" i="40"/>
  <c r="I58" i="40"/>
  <c r="F58" i="40"/>
  <c r="J57" i="40"/>
  <c r="I57" i="40"/>
  <c r="F57" i="40"/>
  <c r="J56" i="40"/>
  <c r="I56" i="40"/>
  <c r="F56" i="40"/>
  <c r="J55" i="40"/>
  <c r="I55" i="40"/>
  <c r="F55" i="40"/>
  <c r="J54" i="40"/>
  <c r="I54" i="40"/>
  <c r="F54" i="40"/>
  <c r="J53" i="40"/>
  <c r="I53" i="40"/>
  <c r="F53" i="40"/>
  <c r="J52" i="40"/>
  <c r="I52" i="40"/>
  <c r="F52" i="40"/>
  <c r="I51" i="40"/>
  <c r="F51" i="40"/>
  <c r="C48" i="40"/>
  <c r="I205" i="12"/>
  <c r="I206" i="12"/>
  <c r="I207" i="12"/>
  <c r="I208" i="12"/>
  <c r="I209" i="12"/>
  <c r="I210" i="12"/>
  <c r="I211" i="12"/>
  <c r="I212" i="12"/>
  <c r="I213" i="12"/>
  <c r="I214" i="12"/>
  <c r="I215" i="12"/>
  <c r="I216" i="12"/>
  <c r="F205" i="12"/>
  <c r="F206" i="12"/>
  <c r="F207" i="12"/>
  <c r="F208" i="12"/>
  <c r="F209" i="12"/>
  <c r="F210" i="12"/>
  <c r="F211" i="12"/>
  <c r="F212" i="12"/>
  <c r="F213" i="12"/>
  <c r="F214" i="12"/>
  <c r="F215" i="12"/>
  <c r="F216" i="12"/>
  <c r="I222" i="12"/>
  <c r="F222" i="12"/>
  <c r="I221" i="12"/>
  <c r="F221" i="12"/>
  <c r="I220" i="12"/>
  <c r="F220" i="12"/>
  <c r="I219" i="12"/>
  <c r="F219" i="12"/>
  <c r="I218" i="12"/>
  <c r="F218" i="12"/>
  <c r="I217" i="12"/>
  <c r="F217" i="12"/>
  <c r="I204" i="12"/>
  <c r="F204" i="12"/>
  <c r="I203" i="12"/>
  <c r="F203" i="12"/>
  <c r="I202" i="12"/>
  <c r="E202" i="12"/>
  <c r="F202" i="12" s="1"/>
  <c r="C199" i="12"/>
  <c r="J192" i="12"/>
  <c r="I192" i="12"/>
  <c r="F192" i="12"/>
  <c r="J191" i="12"/>
  <c r="I191" i="12"/>
  <c r="F191" i="12"/>
  <c r="J190" i="12"/>
  <c r="I190" i="12"/>
  <c r="F190" i="12"/>
  <c r="J189" i="12"/>
  <c r="I189" i="12"/>
  <c r="F189" i="12"/>
  <c r="J188" i="12"/>
  <c r="I188" i="12"/>
  <c r="F188" i="12"/>
  <c r="J187" i="12"/>
  <c r="I187" i="12"/>
  <c r="F187" i="12"/>
  <c r="J186" i="12"/>
  <c r="I186" i="12"/>
  <c r="F186" i="12"/>
  <c r="J185" i="12"/>
  <c r="I185" i="12"/>
  <c r="F185" i="12"/>
  <c r="I184" i="12"/>
  <c r="E184" i="12"/>
  <c r="F184" i="12" s="1"/>
  <c r="C181" i="12"/>
  <c r="J174" i="12"/>
  <c r="I174" i="12"/>
  <c r="F174" i="12"/>
  <c r="J173" i="12"/>
  <c r="I173" i="12"/>
  <c r="F173" i="12"/>
  <c r="J172" i="12"/>
  <c r="I172" i="12"/>
  <c r="F172" i="12"/>
  <c r="J171" i="12"/>
  <c r="I171" i="12"/>
  <c r="F171" i="12"/>
  <c r="J170" i="12"/>
  <c r="I170" i="12"/>
  <c r="F170" i="12"/>
  <c r="J169" i="12"/>
  <c r="I169" i="12"/>
  <c r="F169" i="12"/>
  <c r="J168" i="12"/>
  <c r="I168" i="12"/>
  <c r="F168" i="12"/>
  <c r="J167" i="12"/>
  <c r="I167" i="12"/>
  <c r="F167" i="12"/>
  <c r="J166" i="12"/>
  <c r="I166" i="12"/>
  <c r="F166" i="12"/>
  <c r="J165" i="12"/>
  <c r="I165" i="12"/>
  <c r="F165" i="12"/>
  <c r="J164" i="12"/>
  <c r="I164" i="12"/>
  <c r="F164" i="12"/>
  <c r="J163" i="12"/>
  <c r="I163" i="12"/>
  <c r="F163" i="12"/>
  <c r="J162" i="12"/>
  <c r="I162" i="12"/>
  <c r="F162" i="12"/>
  <c r="I161" i="12"/>
  <c r="E161" i="12"/>
  <c r="F161" i="12" s="1"/>
  <c r="C158" i="12"/>
  <c r="D76" i="40" l="1"/>
  <c r="D44" i="40"/>
  <c r="D177" i="12"/>
  <c r="Q9" i="48" s="1"/>
  <c r="D154" i="12"/>
  <c r="D195" i="12"/>
  <c r="J394" i="12" l="1"/>
  <c r="I394" i="12"/>
  <c r="F394" i="12"/>
  <c r="J393" i="12"/>
  <c r="I393" i="12"/>
  <c r="F393" i="12"/>
  <c r="J392" i="12"/>
  <c r="I392" i="12"/>
  <c r="F392" i="12"/>
  <c r="J391" i="12"/>
  <c r="I391" i="12"/>
  <c r="F391" i="12"/>
  <c r="J390" i="12"/>
  <c r="I390" i="12"/>
  <c r="F390" i="12"/>
  <c r="J389" i="12"/>
  <c r="I389" i="12"/>
  <c r="F389" i="12"/>
  <c r="I388" i="12"/>
  <c r="F388" i="12"/>
  <c r="J387" i="12"/>
  <c r="I387" i="12"/>
  <c r="F387" i="12"/>
  <c r="I386" i="12"/>
  <c r="E386" i="12"/>
  <c r="F386" i="12" s="1"/>
  <c r="C383" i="12"/>
  <c r="I375" i="12"/>
  <c r="F375" i="12"/>
  <c r="I374" i="12"/>
  <c r="F374" i="12"/>
  <c r="I373" i="12"/>
  <c r="F373" i="12"/>
  <c r="I372" i="12"/>
  <c r="F372" i="12"/>
  <c r="I371" i="12"/>
  <c r="F371" i="12"/>
  <c r="I370" i="12"/>
  <c r="F370" i="12"/>
  <c r="I369" i="12"/>
  <c r="E369" i="12"/>
  <c r="F369" i="12" s="1"/>
  <c r="C366" i="12"/>
  <c r="J359" i="12"/>
  <c r="I359" i="12"/>
  <c r="F359" i="12"/>
  <c r="J358" i="12"/>
  <c r="I358" i="12"/>
  <c r="F358" i="12"/>
  <c r="I357" i="12"/>
  <c r="F357" i="12"/>
  <c r="I356" i="12"/>
  <c r="F356" i="12"/>
  <c r="I355" i="12"/>
  <c r="F355" i="12"/>
  <c r="I354" i="12"/>
  <c r="F354" i="12"/>
  <c r="I353" i="12"/>
  <c r="F353" i="12"/>
  <c r="I352" i="12"/>
  <c r="F352" i="12"/>
  <c r="I351" i="12"/>
  <c r="F351" i="12"/>
  <c r="I350" i="12"/>
  <c r="F350" i="12"/>
  <c r="I349" i="12"/>
  <c r="I348" i="12"/>
  <c r="F348" i="12"/>
  <c r="I347" i="12"/>
  <c r="F347" i="12"/>
  <c r="I346" i="12"/>
  <c r="I345" i="12"/>
  <c r="F345" i="12"/>
  <c r="I344" i="12"/>
  <c r="E344" i="12"/>
  <c r="F344" i="12" s="1"/>
  <c r="C341" i="12"/>
  <c r="J152" i="10"/>
  <c r="I152" i="10"/>
  <c r="F152" i="10"/>
  <c r="J151" i="10"/>
  <c r="I151" i="10"/>
  <c r="F151" i="10"/>
  <c r="J150" i="10"/>
  <c r="I150" i="10"/>
  <c r="F150" i="10"/>
  <c r="J149" i="10"/>
  <c r="I149" i="10"/>
  <c r="F149" i="10"/>
  <c r="J148" i="10"/>
  <c r="I148" i="10"/>
  <c r="F148" i="10"/>
  <c r="J147" i="10"/>
  <c r="I147" i="10"/>
  <c r="F147" i="10"/>
  <c r="J146" i="10"/>
  <c r="I146" i="10"/>
  <c r="F146" i="10"/>
  <c r="J145" i="10"/>
  <c r="I145" i="10"/>
  <c r="F145" i="10"/>
  <c r="I144" i="10"/>
  <c r="F144" i="10"/>
  <c r="J143" i="10"/>
  <c r="I143" i="10"/>
  <c r="F143" i="10"/>
  <c r="J142" i="10"/>
  <c r="I142" i="10"/>
  <c r="F142" i="10"/>
  <c r="J141" i="10"/>
  <c r="I141" i="10"/>
  <c r="F141" i="10"/>
  <c r="I140" i="10"/>
  <c r="E140" i="10"/>
  <c r="F140" i="10" s="1"/>
  <c r="I139" i="10"/>
  <c r="E139" i="10"/>
  <c r="F139" i="10" s="1"/>
  <c r="C136" i="10"/>
  <c r="C162" i="10"/>
  <c r="J129" i="10"/>
  <c r="I129" i="10"/>
  <c r="F129" i="10"/>
  <c r="J128" i="10"/>
  <c r="I128" i="10"/>
  <c r="F128" i="10"/>
  <c r="J127" i="10"/>
  <c r="I127" i="10"/>
  <c r="F127" i="10"/>
  <c r="J126" i="10"/>
  <c r="I126" i="10"/>
  <c r="F126" i="10"/>
  <c r="J125" i="10"/>
  <c r="I125" i="10"/>
  <c r="F125" i="10"/>
  <c r="J124" i="10"/>
  <c r="I124" i="10"/>
  <c r="F124" i="10"/>
  <c r="J123" i="10"/>
  <c r="I123" i="10"/>
  <c r="F123" i="10"/>
  <c r="J122" i="10"/>
  <c r="I122" i="10"/>
  <c r="F122" i="10"/>
  <c r="J121" i="10"/>
  <c r="I121" i="10"/>
  <c r="F121" i="10"/>
  <c r="J120" i="10"/>
  <c r="I120" i="10"/>
  <c r="F120" i="10"/>
  <c r="J119" i="10"/>
  <c r="I119" i="10"/>
  <c r="F119" i="10"/>
  <c r="J118" i="10"/>
  <c r="I118" i="10"/>
  <c r="F118" i="10"/>
  <c r="J117" i="10"/>
  <c r="I117" i="10"/>
  <c r="F117" i="10"/>
  <c r="I116" i="10"/>
  <c r="F116" i="10"/>
  <c r="C113" i="10"/>
  <c r="D132" i="10" l="1"/>
  <c r="D379" i="12"/>
  <c r="D362" i="12"/>
  <c r="Q10" i="30" s="1"/>
  <c r="D337" i="12"/>
  <c r="Q14" i="28" s="1"/>
  <c r="D109" i="10"/>
  <c r="C98" i="9" l="1"/>
  <c r="I56" i="10" l="1"/>
  <c r="F56" i="10"/>
  <c r="I55" i="10"/>
  <c r="F55" i="10"/>
  <c r="I54" i="10"/>
  <c r="F54" i="10"/>
  <c r="I53" i="10"/>
  <c r="F53" i="10"/>
  <c r="I52" i="10"/>
  <c r="F52" i="10"/>
  <c r="I51" i="10"/>
  <c r="F51" i="10"/>
  <c r="I50" i="10"/>
  <c r="F50" i="10"/>
  <c r="I49" i="10"/>
  <c r="F49" i="10"/>
  <c r="I48" i="10"/>
  <c r="F48" i="10"/>
  <c r="I47" i="10"/>
  <c r="F47" i="10"/>
  <c r="I46" i="10"/>
  <c r="F46" i="10"/>
  <c r="I45" i="10"/>
  <c r="F45" i="10"/>
  <c r="I44" i="10"/>
  <c r="E44" i="10"/>
  <c r="F44" i="10" s="1"/>
  <c r="I43" i="10"/>
  <c r="E43" i="10"/>
  <c r="F43" i="10" s="1"/>
  <c r="C40" i="10"/>
  <c r="D36" i="10" l="1"/>
  <c r="J149" i="12" l="1"/>
  <c r="I149" i="12"/>
  <c r="F149" i="12"/>
  <c r="J148" i="12"/>
  <c r="I148" i="12"/>
  <c r="F148" i="12"/>
  <c r="J147" i="12"/>
  <c r="I147" i="12"/>
  <c r="F147" i="12"/>
  <c r="J146" i="12"/>
  <c r="I146" i="12"/>
  <c r="F146" i="12"/>
  <c r="J145" i="12"/>
  <c r="I145" i="12"/>
  <c r="F145" i="12"/>
  <c r="J144" i="12"/>
  <c r="I144" i="12"/>
  <c r="F144" i="12"/>
  <c r="J143" i="12"/>
  <c r="I143" i="12"/>
  <c r="F143" i="12"/>
  <c r="J142" i="12"/>
  <c r="I142" i="12"/>
  <c r="F142" i="12"/>
  <c r="I141" i="12"/>
  <c r="F141" i="12"/>
  <c r="J140" i="12"/>
  <c r="I140" i="12"/>
  <c r="F140" i="12"/>
  <c r="I139" i="12"/>
  <c r="E139" i="12"/>
  <c r="F139" i="12" s="1"/>
  <c r="J129" i="12"/>
  <c r="I129" i="12"/>
  <c r="F129" i="12"/>
  <c r="J128" i="12"/>
  <c r="I128" i="12"/>
  <c r="F128" i="12"/>
  <c r="J127" i="12"/>
  <c r="I127" i="12"/>
  <c r="F127" i="12"/>
  <c r="J126" i="12"/>
  <c r="I126" i="12"/>
  <c r="F126" i="12"/>
  <c r="J125" i="12"/>
  <c r="I125" i="12"/>
  <c r="F125" i="12"/>
  <c r="I124" i="12"/>
  <c r="F124" i="12"/>
  <c r="I123" i="12"/>
  <c r="F123" i="12"/>
  <c r="J122" i="12"/>
  <c r="I122" i="12"/>
  <c r="F122" i="12"/>
  <c r="I121" i="12"/>
  <c r="C232" i="12"/>
  <c r="I235" i="12"/>
  <c r="F236" i="12"/>
  <c r="I236" i="12"/>
  <c r="J236" i="12"/>
  <c r="F237" i="12"/>
  <c r="I237" i="12"/>
  <c r="J237" i="12"/>
  <c r="F238" i="12"/>
  <c r="I238" i="12"/>
  <c r="J238" i="12"/>
  <c r="F239" i="12"/>
  <c r="I239" i="12"/>
  <c r="J239" i="12"/>
  <c r="F240" i="12"/>
  <c r="I240" i="12"/>
  <c r="J240" i="12"/>
  <c r="F241" i="12"/>
  <c r="I241" i="12"/>
  <c r="J241" i="12"/>
  <c r="F242" i="12"/>
  <c r="I242" i="12"/>
  <c r="J242" i="12"/>
  <c r="F243" i="12"/>
  <c r="I243" i="12"/>
  <c r="J243" i="12"/>
  <c r="C319" i="12"/>
  <c r="J103" i="10"/>
  <c r="I103" i="10"/>
  <c r="F103" i="10"/>
  <c r="I102" i="10"/>
  <c r="F102" i="10"/>
  <c r="I101" i="10"/>
  <c r="F101" i="10"/>
  <c r="J100" i="10"/>
  <c r="I100" i="10"/>
  <c r="F100" i="10"/>
  <c r="I99" i="10"/>
  <c r="F99" i="10"/>
  <c r="J98" i="10"/>
  <c r="I98" i="10"/>
  <c r="F98" i="10"/>
  <c r="J97" i="10"/>
  <c r="I97" i="10"/>
  <c r="F97" i="10"/>
  <c r="J96" i="10"/>
  <c r="I96" i="10"/>
  <c r="F96" i="10"/>
  <c r="I95" i="10"/>
  <c r="F95" i="10"/>
  <c r="J94" i="10"/>
  <c r="I94" i="10"/>
  <c r="F94" i="10"/>
  <c r="J93" i="10"/>
  <c r="I93" i="10"/>
  <c r="F93" i="10"/>
  <c r="J92" i="10"/>
  <c r="I92" i="10"/>
  <c r="F92" i="10"/>
  <c r="J91" i="10"/>
  <c r="I91" i="10"/>
  <c r="E91" i="10"/>
  <c r="F91" i="10" s="1"/>
  <c r="I90" i="10"/>
  <c r="E90" i="10"/>
  <c r="F90" i="10" s="1"/>
  <c r="C87" i="10"/>
  <c r="D132" i="12" l="1"/>
  <c r="D83" i="10"/>
  <c r="J111" i="12" l="1"/>
  <c r="I111" i="12"/>
  <c r="F111" i="12"/>
  <c r="J110" i="12"/>
  <c r="I110" i="12"/>
  <c r="F110" i="12"/>
  <c r="J109" i="12"/>
  <c r="I109" i="12"/>
  <c r="F109" i="12"/>
  <c r="J108" i="12"/>
  <c r="I108" i="12"/>
  <c r="F108" i="12"/>
  <c r="J107" i="12"/>
  <c r="I107" i="12"/>
  <c r="F107" i="12"/>
  <c r="J106" i="12"/>
  <c r="I106" i="12"/>
  <c r="F106" i="12"/>
  <c r="I105" i="12"/>
  <c r="F105" i="12"/>
  <c r="J104" i="12"/>
  <c r="I104" i="12"/>
  <c r="F104" i="12"/>
  <c r="I103" i="12"/>
  <c r="E103" i="12"/>
  <c r="F103" i="12" s="1"/>
  <c r="C100" i="12"/>
  <c r="D96" i="12" l="1"/>
  <c r="Q12" i="30" s="1"/>
  <c r="I60" i="9"/>
  <c r="I69" i="9"/>
  <c r="F69" i="9"/>
  <c r="I68" i="9"/>
  <c r="F68" i="9"/>
  <c r="I67" i="9"/>
  <c r="F67" i="9"/>
  <c r="I66" i="9"/>
  <c r="F66" i="9"/>
  <c r="I65" i="9"/>
  <c r="F65" i="9"/>
  <c r="I64" i="9"/>
  <c r="F64" i="9"/>
  <c r="I63" i="9"/>
  <c r="F63" i="9"/>
  <c r="I62" i="9"/>
  <c r="F62" i="9"/>
  <c r="D53" i="9" s="1"/>
  <c r="I61" i="9"/>
  <c r="F61" i="9"/>
  <c r="F60" i="9"/>
  <c r="C57" i="9"/>
  <c r="I22" i="12" l="1"/>
  <c r="P10" i="45"/>
  <c r="O10" i="45"/>
  <c r="N10" i="45"/>
  <c r="M10" i="45"/>
  <c r="L10" i="45"/>
  <c r="K10" i="45"/>
  <c r="J10" i="45"/>
  <c r="I10" i="45"/>
  <c r="H10" i="45"/>
  <c r="I17" i="21"/>
  <c r="F36" i="12" l="1"/>
  <c r="J311" i="7" l="1"/>
  <c r="F311" i="7"/>
  <c r="G311" i="7" s="1"/>
  <c r="J310" i="7"/>
  <c r="G310" i="7"/>
  <c r="J309" i="7"/>
  <c r="G309" i="7"/>
  <c r="J308" i="7"/>
  <c r="G308" i="7"/>
  <c r="J307" i="7"/>
  <c r="G307" i="7"/>
  <c r="J306" i="7"/>
  <c r="G306" i="7"/>
  <c r="J305" i="7"/>
  <c r="G305" i="7"/>
  <c r="J304" i="7"/>
  <c r="G304" i="7"/>
  <c r="J303" i="7"/>
  <c r="G303" i="7"/>
  <c r="J302" i="7"/>
  <c r="G302" i="7"/>
  <c r="C299" i="7"/>
  <c r="F292" i="7"/>
  <c r="G292" i="7" s="1"/>
  <c r="J291" i="7"/>
  <c r="G291" i="7"/>
  <c r="J285" i="7"/>
  <c r="G285" i="7"/>
  <c r="J284" i="7"/>
  <c r="G284" i="7"/>
  <c r="J283" i="7"/>
  <c r="G283" i="7"/>
  <c r="J282" i="7"/>
  <c r="G282" i="7"/>
  <c r="J281" i="7"/>
  <c r="G281" i="7"/>
  <c r="C278" i="7"/>
  <c r="J271" i="7"/>
  <c r="G271" i="7"/>
  <c r="J270" i="7"/>
  <c r="G270" i="7"/>
  <c r="J269" i="7"/>
  <c r="G269" i="7"/>
  <c r="J268" i="7"/>
  <c r="G268" i="7"/>
  <c r="J264" i="7"/>
  <c r="G264" i="7"/>
  <c r="J263" i="7"/>
  <c r="G263" i="7"/>
  <c r="J262" i="7"/>
  <c r="G262" i="7"/>
  <c r="J261" i="7"/>
  <c r="G261" i="7"/>
  <c r="J260" i="7"/>
  <c r="G260" i="7"/>
  <c r="J259" i="7"/>
  <c r="G259" i="7"/>
  <c r="C256" i="7"/>
  <c r="K71" i="8"/>
  <c r="J71" i="8"/>
  <c r="K70" i="8"/>
  <c r="J70" i="8"/>
  <c r="K69" i="8"/>
  <c r="J69" i="8"/>
  <c r="G69" i="8"/>
  <c r="F70" i="8" s="1"/>
  <c r="G70" i="8" s="1"/>
  <c r="D295" i="7" l="1"/>
  <c r="D274" i="7"/>
  <c r="D252" i="7"/>
  <c r="F71" i="8"/>
  <c r="G71" i="8" s="1"/>
  <c r="P42" i="48"/>
  <c r="N42" i="48"/>
  <c r="L42" i="48"/>
  <c r="P12" i="24"/>
  <c r="N12" i="24"/>
  <c r="L12" i="24"/>
  <c r="J12" i="24"/>
  <c r="P12" i="44"/>
  <c r="N12" i="44"/>
  <c r="L12" i="44"/>
  <c r="J12" i="44"/>
  <c r="P9" i="44"/>
  <c r="P10" i="44"/>
  <c r="P11" i="44"/>
  <c r="P8" i="44"/>
  <c r="P10" i="24"/>
  <c r="P8" i="45"/>
  <c r="P9" i="45"/>
  <c r="P9" i="23"/>
  <c r="P11" i="30"/>
  <c r="P12" i="30"/>
  <c r="P9" i="29"/>
  <c r="P10" i="29"/>
  <c r="P11" i="29"/>
  <c r="P12" i="29"/>
  <c r="L13" i="29"/>
  <c r="P24" i="22"/>
  <c r="P11" i="22"/>
  <c r="P12" i="22"/>
  <c r="P13" i="22"/>
  <c r="P14" i="22"/>
  <c r="P15" i="22"/>
  <c r="P16" i="22"/>
  <c r="P17" i="22"/>
  <c r="P18" i="22"/>
  <c r="P19" i="22"/>
  <c r="P20" i="22"/>
  <c r="P21" i="22"/>
  <c r="P22" i="22"/>
  <c r="P23" i="22"/>
  <c r="P10" i="22"/>
  <c r="P13" i="21"/>
  <c r="P14" i="21"/>
  <c r="P15" i="21"/>
  <c r="P16" i="21"/>
  <c r="P9" i="21"/>
  <c r="P10" i="21"/>
  <c r="P11" i="21"/>
  <c r="P12" i="21"/>
  <c r="P8" i="21"/>
  <c r="P10" i="28"/>
  <c r="P11" i="28"/>
  <c r="P12" i="28"/>
  <c r="P13" i="28"/>
  <c r="P14" i="28"/>
  <c r="P9" i="28"/>
  <c r="D27" i="38" l="1"/>
  <c r="P9" i="46" l="1"/>
  <c r="P10" i="46"/>
  <c r="Q10" i="46"/>
  <c r="C143" i="43" l="1"/>
  <c r="C100" i="43"/>
  <c r="C57" i="43"/>
  <c r="C14" i="43"/>
  <c r="C76" i="42"/>
  <c r="C54" i="42"/>
  <c r="C32" i="42"/>
  <c r="C147" i="40"/>
  <c r="C114" i="40"/>
  <c r="C15" i="42"/>
  <c r="C15" i="40"/>
  <c r="C428" i="12"/>
  <c r="C404" i="12"/>
  <c r="C81" i="12"/>
  <c r="C61" i="12"/>
  <c r="C47" i="12"/>
  <c r="C31" i="12"/>
  <c r="C16" i="12"/>
  <c r="C187" i="10"/>
  <c r="C15" i="10"/>
  <c r="C119" i="9"/>
  <c r="C76" i="9"/>
  <c r="C37" i="9"/>
  <c r="C15" i="9"/>
  <c r="C451" i="8"/>
  <c r="C391" i="8"/>
  <c r="C331" i="8"/>
  <c r="C271" i="8"/>
  <c r="C209" i="8"/>
  <c r="C145" i="8"/>
  <c r="C83" i="8"/>
  <c r="C17" i="8"/>
  <c r="C233" i="7"/>
  <c r="C212" i="7"/>
  <c r="C193" i="7"/>
  <c r="C153" i="7"/>
  <c r="C134" i="7"/>
  <c r="C113" i="7"/>
  <c r="C92" i="7"/>
  <c r="C73" i="7"/>
  <c r="C54" i="7"/>
  <c r="C35" i="7"/>
  <c r="C16" i="7"/>
  <c r="P23" i="50"/>
  <c r="Q23" i="50"/>
  <c r="P24" i="50"/>
  <c r="Q24" i="50"/>
  <c r="P25" i="50"/>
  <c r="Q25" i="50"/>
  <c r="P26" i="50"/>
  <c r="Q26" i="50"/>
  <c r="P27" i="50"/>
  <c r="Q27" i="50"/>
  <c r="P28" i="50"/>
  <c r="Q28" i="50"/>
  <c r="P29" i="50"/>
  <c r="Q29" i="50"/>
  <c r="P30" i="50"/>
  <c r="Q30" i="50"/>
  <c r="P31" i="50"/>
  <c r="Q31" i="50"/>
  <c r="P32" i="50"/>
  <c r="Q32" i="50"/>
  <c r="P33" i="50"/>
  <c r="Q33" i="50"/>
  <c r="P34" i="50"/>
  <c r="Q34" i="50"/>
  <c r="P35" i="50"/>
  <c r="Q35" i="50"/>
  <c r="P36" i="50"/>
  <c r="Q36" i="50"/>
  <c r="P37" i="50"/>
  <c r="Q37" i="50"/>
  <c r="P38" i="50"/>
  <c r="Q38" i="50"/>
  <c r="P39" i="50"/>
  <c r="Q39" i="50"/>
  <c r="P40" i="50"/>
  <c r="Q40" i="50"/>
  <c r="P41" i="50"/>
  <c r="Q41" i="50"/>
  <c r="P42" i="50"/>
  <c r="Q42" i="50"/>
  <c r="P43" i="50"/>
  <c r="Q43" i="50"/>
  <c r="P44" i="50"/>
  <c r="Q44" i="50"/>
  <c r="P45" i="50"/>
  <c r="Q45" i="50"/>
  <c r="P46" i="50"/>
  <c r="Q46" i="50"/>
  <c r="P47" i="50"/>
  <c r="Q47" i="50"/>
  <c r="P48" i="50"/>
  <c r="Q48" i="50"/>
  <c r="P49" i="50"/>
  <c r="Q49" i="50"/>
  <c r="P50" i="50"/>
  <c r="Q50" i="50"/>
  <c r="P51" i="50"/>
  <c r="Q51" i="50"/>
  <c r="P52" i="50"/>
  <c r="Q52" i="50"/>
  <c r="P53" i="50"/>
  <c r="Q53" i="50"/>
  <c r="P54" i="50"/>
  <c r="Q54" i="50"/>
  <c r="P55" i="50"/>
  <c r="Q55" i="50"/>
  <c r="P56" i="50"/>
  <c r="Q56" i="50"/>
  <c r="P57" i="50"/>
  <c r="Q57" i="50"/>
  <c r="P58" i="50"/>
  <c r="Q58" i="50"/>
  <c r="P59" i="50"/>
  <c r="Q59" i="50"/>
  <c r="P60" i="50"/>
  <c r="Q60" i="50"/>
  <c r="P61" i="50"/>
  <c r="Q61" i="50"/>
  <c r="P62" i="50"/>
  <c r="Q62" i="50"/>
  <c r="P63" i="50"/>
  <c r="Q63" i="50"/>
  <c r="P64" i="50"/>
  <c r="Q64" i="50"/>
  <c r="P65" i="50"/>
  <c r="Q65" i="50"/>
  <c r="P66" i="50"/>
  <c r="Q66" i="50"/>
  <c r="P67" i="50"/>
  <c r="Q67" i="50"/>
  <c r="P68" i="50"/>
  <c r="Q68" i="50"/>
  <c r="P69" i="50"/>
  <c r="Q69" i="50"/>
  <c r="P70" i="50"/>
  <c r="Q70" i="50"/>
  <c r="P71" i="50"/>
  <c r="Q71" i="50"/>
  <c r="P72" i="50"/>
  <c r="Q72" i="50"/>
  <c r="O74" i="50"/>
  <c r="N74" i="50"/>
  <c r="M74" i="50"/>
  <c r="L74" i="50"/>
  <c r="K74" i="50"/>
  <c r="J74" i="50"/>
  <c r="I74" i="50"/>
  <c r="H74" i="50"/>
  <c r="Q73" i="50"/>
  <c r="P73" i="50"/>
  <c r="Q22" i="50"/>
  <c r="P22" i="50"/>
  <c r="Q21" i="50"/>
  <c r="P21" i="50"/>
  <c r="Q20" i="50"/>
  <c r="P20" i="50"/>
  <c r="Q19" i="50"/>
  <c r="P19" i="50"/>
  <c r="Q18" i="50"/>
  <c r="P18" i="50"/>
  <c r="P74" i="50" l="1"/>
  <c r="Q74"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F121" i="12" s="1"/>
  <c r="D114" i="12" s="1"/>
  <c r="Q10" i="29" s="1"/>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E457" i="12" s="1"/>
  <c r="F457" i="12" s="1"/>
  <c r="D450" i="12" s="1"/>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Q13" i="47"/>
  <c r="P13" i="47"/>
  <c r="Q10" i="44"/>
  <c r="P13" i="49"/>
  <c r="Q13" i="49"/>
  <c r="P14" i="49"/>
  <c r="Q14" i="49"/>
  <c r="P15" i="49"/>
  <c r="Q15" i="49"/>
  <c r="P16" i="49"/>
  <c r="Q16" i="49"/>
  <c r="P17" i="49"/>
  <c r="Q17" i="49"/>
  <c r="P18" i="49"/>
  <c r="Q18" i="49"/>
  <c r="P23" i="49"/>
  <c r="Q23" i="49"/>
  <c r="P24" i="49"/>
  <c r="Q24" i="49"/>
  <c r="P25" i="49"/>
  <c r="Q25" i="49"/>
  <c r="E235" i="12" l="1"/>
  <c r="F235" i="12" s="1"/>
  <c r="D228" i="12" s="1"/>
  <c r="E295" i="12"/>
  <c r="F295" i="12" s="1"/>
  <c r="D288" i="12" s="1"/>
  <c r="Q13" i="31" s="1"/>
  <c r="J179" i="43"/>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C64" i="10"/>
  <c r="O70" i="49"/>
  <c r="N70" i="49"/>
  <c r="M70" i="49"/>
  <c r="L70" i="49"/>
  <c r="K70" i="49"/>
  <c r="J70" i="49"/>
  <c r="I70" i="49"/>
  <c r="H70" i="49"/>
  <c r="Q69" i="49"/>
  <c r="P69" i="49"/>
  <c r="Q68" i="49"/>
  <c r="P68" i="49"/>
  <c r="Q63" i="49"/>
  <c r="P63" i="49"/>
  <c r="Q62" i="49"/>
  <c r="P62" i="49"/>
  <c r="Q50" i="49"/>
  <c r="P50" i="49"/>
  <c r="Q49" i="49"/>
  <c r="P49" i="49"/>
  <c r="Q48" i="49"/>
  <c r="P48" i="49"/>
  <c r="Q47" i="49"/>
  <c r="P47" i="49"/>
  <c r="Q35" i="49"/>
  <c r="P35" i="49"/>
  <c r="Q30" i="49"/>
  <c r="P30" i="49"/>
  <c r="Q29" i="49"/>
  <c r="P29" i="49"/>
  <c r="Q28" i="49"/>
  <c r="P28" i="49"/>
  <c r="Q27" i="49"/>
  <c r="P27" i="49"/>
  <c r="Q26" i="49"/>
  <c r="P26" i="49"/>
  <c r="Q12" i="49"/>
  <c r="P12" i="49"/>
  <c r="Q11" i="49"/>
  <c r="P11" i="49"/>
  <c r="Q10" i="49"/>
  <c r="P10" i="49"/>
  <c r="P70" i="49" l="1"/>
  <c r="Q70" i="49"/>
  <c r="I23" i="27" s="1"/>
  <c r="P11" i="34"/>
  <c r="Q11" i="34"/>
  <c r="P12" i="34"/>
  <c r="Q12" i="34"/>
  <c r="P13" i="34"/>
  <c r="Q13" i="34"/>
  <c r="P14" i="34"/>
  <c r="Q14" i="34"/>
  <c r="P15" i="34"/>
  <c r="Q15" i="34"/>
  <c r="P16" i="34"/>
  <c r="Q16" i="34"/>
  <c r="P17" i="34"/>
  <c r="Q17" i="34"/>
  <c r="P18" i="34"/>
  <c r="Q18" i="34"/>
  <c r="P19" i="34"/>
  <c r="Q19" i="34"/>
  <c r="P20" i="34"/>
  <c r="Q20" i="34"/>
  <c r="P21" i="34"/>
  <c r="Q21" i="34"/>
  <c r="P22" i="34"/>
  <c r="Q22" i="34"/>
  <c r="P23" i="34"/>
  <c r="Q23" i="34"/>
  <c r="P24" i="34"/>
  <c r="Q24" i="34"/>
  <c r="Q10" i="34"/>
  <c r="P10" i="34"/>
  <c r="Q8" i="46"/>
  <c r="P8" i="46"/>
  <c r="P13" i="31"/>
  <c r="Q12" i="31"/>
  <c r="P12" i="31"/>
  <c r="Q11" i="31"/>
  <c r="P11" i="31"/>
  <c r="Q10" i="31"/>
  <c r="P10" i="31"/>
  <c r="Q9" i="31"/>
  <c r="P9" i="31"/>
  <c r="Q8" i="44"/>
  <c r="P11" i="24"/>
  <c r="Q9" i="24"/>
  <c r="P9" i="24"/>
  <c r="Q8" i="48"/>
  <c r="Q10" i="48"/>
  <c r="P11" i="48"/>
  <c r="Q11" i="48"/>
  <c r="P12" i="48"/>
  <c r="Q12" i="48"/>
  <c r="P13" i="48"/>
  <c r="Q13" i="48"/>
  <c r="P14" i="48"/>
  <c r="Q14" i="48"/>
  <c r="P15" i="48"/>
  <c r="Q15" i="48"/>
  <c r="P16" i="48"/>
  <c r="Q16" i="48"/>
  <c r="P17" i="48"/>
  <c r="Q17" i="48"/>
  <c r="P18" i="48"/>
  <c r="Q18" i="48"/>
  <c r="P19" i="48"/>
  <c r="Q19" i="48"/>
  <c r="P20" i="48"/>
  <c r="Q20" i="48"/>
  <c r="P21" i="48"/>
  <c r="Q21" i="48"/>
  <c r="P22" i="48"/>
  <c r="Q22" i="48"/>
  <c r="P24" i="48"/>
  <c r="Q24" i="48"/>
  <c r="P25" i="48"/>
  <c r="Q25" i="48"/>
  <c r="P26" i="48"/>
  <c r="Q26" i="48"/>
  <c r="P27" i="48"/>
  <c r="Q27" i="48"/>
  <c r="P28" i="48"/>
  <c r="Q28" i="48"/>
  <c r="P29" i="48"/>
  <c r="Q29" i="48"/>
  <c r="P30" i="48"/>
  <c r="Q30" i="48"/>
  <c r="P31" i="48"/>
  <c r="Q31" i="48"/>
  <c r="P32" i="48"/>
  <c r="Q32" i="48"/>
  <c r="P33" i="48"/>
  <c r="Q33" i="48"/>
  <c r="P34" i="48"/>
  <c r="Q34" i="48"/>
  <c r="P35" i="48"/>
  <c r="Q35" i="48"/>
  <c r="P36" i="48"/>
  <c r="Q36" i="48"/>
  <c r="P37" i="48"/>
  <c r="Q37" i="48"/>
  <c r="P38" i="48"/>
  <c r="Q38" i="48"/>
  <c r="P39" i="48"/>
  <c r="Q39" i="48"/>
  <c r="P40" i="48"/>
  <c r="Q40" i="48"/>
  <c r="P41" i="48"/>
  <c r="Q41" i="48"/>
  <c r="Q23" i="48"/>
  <c r="P23" i="48"/>
  <c r="P9" i="47"/>
  <c r="Q9" i="47"/>
  <c r="P10" i="47"/>
  <c r="Q10" i="47"/>
  <c r="P11" i="47"/>
  <c r="Q11" i="47"/>
  <c r="P12" i="47"/>
  <c r="Q12" i="47"/>
  <c r="P14" i="47"/>
  <c r="Q14" i="47"/>
  <c r="P15" i="47"/>
  <c r="Q15" i="47"/>
  <c r="P16" i="47"/>
  <c r="Q16" i="47"/>
  <c r="P17" i="47"/>
  <c r="Q17" i="47"/>
  <c r="P18" i="47"/>
  <c r="Q18" i="47"/>
  <c r="P19" i="47"/>
  <c r="Q19" i="47"/>
  <c r="P20" i="47"/>
  <c r="Q20" i="47"/>
  <c r="Q8" i="47"/>
  <c r="P8" i="47"/>
  <c r="P11" i="33"/>
  <c r="Q11" i="33"/>
  <c r="P12" i="33"/>
  <c r="Q12" i="33"/>
  <c r="P13" i="33"/>
  <c r="Q13" i="33"/>
  <c r="P14" i="33"/>
  <c r="Q14" i="33"/>
  <c r="P15" i="33"/>
  <c r="Q15" i="33"/>
  <c r="P16" i="33"/>
  <c r="Q16" i="33"/>
  <c r="P17" i="33"/>
  <c r="Q17" i="33"/>
  <c r="P18" i="33"/>
  <c r="Q18" i="33"/>
  <c r="P19" i="33"/>
  <c r="Q19" i="33"/>
  <c r="P20" i="33"/>
  <c r="Q20" i="33"/>
  <c r="P21" i="33"/>
  <c r="Q21" i="33"/>
  <c r="P22" i="33"/>
  <c r="Q22" i="33"/>
  <c r="P23" i="33"/>
  <c r="Q23" i="33"/>
  <c r="P24" i="33"/>
  <c r="Q24" i="33"/>
  <c r="P25" i="33"/>
  <c r="Q25" i="33"/>
  <c r="P26" i="33"/>
  <c r="Q26" i="33"/>
  <c r="P27" i="33"/>
  <c r="Q27" i="33"/>
  <c r="P28" i="33"/>
  <c r="Q28" i="33"/>
  <c r="P29" i="33"/>
  <c r="Q29" i="33"/>
  <c r="P30" i="33"/>
  <c r="Q30" i="33"/>
  <c r="P31" i="33"/>
  <c r="Q31" i="33"/>
  <c r="P32" i="33"/>
  <c r="Q32" i="33"/>
  <c r="P33" i="33"/>
  <c r="Q33" i="33"/>
  <c r="P34" i="33"/>
  <c r="Q34" i="33"/>
  <c r="P35" i="33"/>
  <c r="Q35" i="33"/>
  <c r="Q10" i="33"/>
  <c r="P10" i="33"/>
  <c r="Q8" i="45"/>
  <c r="Q9" i="45"/>
  <c r="P7" i="45"/>
  <c r="Q9" i="23"/>
  <c r="P8" i="23"/>
  <c r="P10" i="30"/>
  <c r="Q12" i="29"/>
  <c r="Q11" i="29"/>
  <c r="P8" i="29"/>
  <c r="Q22" i="22"/>
  <c r="Q21" i="22"/>
  <c r="Q20" i="22"/>
  <c r="Q19" i="22"/>
  <c r="Q18" i="22"/>
  <c r="Q17" i="22"/>
  <c r="Q16" i="22"/>
  <c r="Q15" i="22"/>
  <c r="Q14" i="22"/>
  <c r="Q13" i="22"/>
  <c r="Q12" i="22"/>
  <c r="Q11" i="22"/>
  <c r="P9" i="22"/>
  <c r="Q10" i="21"/>
  <c r="Q14" i="21"/>
  <c r="P15" i="28"/>
  <c r="P16" i="28"/>
  <c r="P17" i="28"/>
  <c r="P18" i="28"/>
  <c r="P19" i="28"/>
  <c r="P20" i="28"/>
  <c r="P21" i="28"/>
  <c r="P22" i="28"/>
  <c r="P23" i="28"/>
  <c r="Q9" i="28"/>
  <c r="Q11" i="28"/>
  <c r="Q12" i="28"/>
  <c r="Q15" i="28"/>
  <c r="Q16" i="28"/>
  <c r="Q17" i="28"/>
  <c r="Q18" i="28"/>
  <c r="Q19" i="28"/>
  <c r="Q20" i="28"/>
  <c r="Q21" i="28"/>
  <c r="Q22" i="28"/>
  <c r="Q23" i="28"/>
  <c r="O179" i="43" l="1"/>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O92" i="43"/>
  <c r="Q92" i="43" s="1"/>
  <c r="I92" i="43"/>
  <c r="F92" i="43"/>
  <c r="O91" i="43"/>
  <c r="P91" i="43" s="1"/>
  <c r="I91" i="43"/>
  <c r="F91" i="43"/>
  <c r="O90" i="43"/>
  <c r="Q90" i="43" s="1"/>
  <c r="I90" i="43"/>
  <c r="F90" i="43"/>
  <c r="O89" i="43"/>
  <c r="P89" i="43" s="1"/>
  <c r="I89" i="43"/>
  <c r="F89" i="43"/>
  <c r="O88" i="43"/>
  <c r="Q88" i="43" s="1"/>
  <c r="I88" i="43"/>
  <c r="F88" i="43"/>
  <c r="O87" i="43"/>
  <c r="P87" i="43" s="1"/>
  <c r="I87" i="43"/>
  <c r="F87" i="43"/>
  <c r="O86" i="43"/>
  <c r="Q86" i="43" s="1"/>
  <c r="I86" i="43"/>
  <c r="F86" i="43"/>
  <c r="O85" i="43"/>
  <c r="P85" i="43" s="1"/>
  <c r="I85" i="43"/>
  <c r="F85" i="43"/>
  <c r="O84" i="43"/>
  <c r="Q84" i="43" s="1"/>
  <c r="I84" i="43"/>
  <c r="F84" i="43"/>
  <c r="O83" i="43"/>
  <c r="P83" i="43" s="1"/>
  <c r="I83" i="43"/>
  <c r="F83" i="43"/>
  <c r="O82" i="43"/>
  <c r="Q82" i="43" s="1"/>
  <c r="I82" i="43"/>
  <c r="F82" i="43"/>
  <c r="O81" i="43"/>
  <c r="P81" i="43" s="1"/>
  <c r="I81" i="43"/>
  <c r="F81" i="43"/>
  <c r="O80" i="43"/>
  <c r="Q80" i="43" s="1"/>
  <c r="I80" i="43"/>
  <c r="F80" i="43"/>
  <c r="O79" i="43"/>
  <c r="P79" i="43" s="1"/>
  <c r="I79" i="43"/>
  <c r="F79" i="43"/>
  <c r="O78" i="43"/>
  <c r="Q78" i="43" s="1"/>
  <c r="I78" i="43"/>
  <c r="F78" i="43"/>
  <c r="O77" i="43"/>
  <c r="P77" i="43" s="1"/>
  <c r="I77" i="43"/>
  <c r="F77" i="43"/>
  <c r="O76" i="43"/>
  <c r="Q76" i="43" s="1"/>
  <c r="I76" i="43"/>
  <c r="F76" i="43"/>
  <c r="O75" i="43"/>
  <c r="P75" i="43" s="1"/>
  <c r="I75" i="43"/>
  <c r="F75" i="43"/>
  <c r="O74" i="43"/>
  <c r="Q74" i="43" s="1"/>
  <c r="I74" i="43"/>
  <c r="F74" i="43"/>
  <c r="O73" i="43"/>
  <c r="P73" i="43" s="1"/>
  <c r="I73" i="43"/>
  <c r="F73" i="43"/>
  <c r="O72" i="43"/>
  <c r="Q72" i="43" s="1"/>
  <c r="I72" i="43"/>
  <c r="F72" i="43"/>
  <c r="O71" i="43"/>
  <c r="P71" i="43" s="1"/>
  <c r="I71" i="43"/>
  <c r="F71" i="43"/>
  <c r="O70" i="43"/>
  <c r="Q70" i="43" s="1"/>
  <c r="I70" i="43"/>
  <c r="F70" i="43"/>
  <c r="O69" i="43"/>
  <c r="P69" i="43" s="1"/>
  <c r="I69" i="43"/>
  <c r="F69" i="43"/>
  <c r="O68" i="43"/>
  <c r="Q68" i="43" s="1"/>
  <c r="I68" i="43"/>
  <c r="F68" i="43"/>
  <c r="O67" i="43"/>
  <c r="P67" i="43" s="1"/>
  <c r="I67" i="43"/>
  <c r="F67" i="43"/>
  <c r="O66" i="43"/>
  <c r="Q66" i="43" s="1"/>
  <c r="I66" i="43"/>
  <c r="F66" i="43"/>
  <c r="O65" i="43"/>
  <c r="P65" i="43" s="1"/>
  <c r="I65" i="43"/>
  <c r="F65" i="43"/>
  <c r="O64" i="43"/>
  <c r="Q64" i="43" s="1"/>
  <c r="I64" i="43"/>
  <c r="F64" i="43"/>
  <c r="O63" i="43"/>
  <c r="P63" i="43" s="1"/>
  <c r="I63" i="43"/>
  <c r="F63" i="43"/>
  <c r="O62" i="43"/>
  <c r="Q62" i="43" s="1"/>
  <c r="I62" i="43"/>
  <c r="F62" i="43"/>
  <c r="O61" i="43"/>
  <c r="P61" i="43" s="1"/>
  <c r="I61" i="43"/>
  <c r="F61" i="43"/>
  <c r="O60" i="43"/>
  <c r="Q60" i="43" s="1"/>
  <c r="I60" i="43"/>
  <c r="F60" i="43"/>
  <c r="J45" i="42"/>
  <c r="J44" i="42"/>
  <c r="J43" i="42"/>
  <c r="J42" i="42"/>
  <c r="J41" i="42"/>
  <c r="J40" i="42"/>
  <c r="J39" i="42"/>
  <c r="J38" i="42"/>
  <c r="J68" i="42"/>
  <c r="J67" i="42"/>
  <c r="J66" i="42"/>
  <c r="J65" i="42"/>
  <c r="J64" i="42"/>
  <c r="J63" i="42"/>
  <c r="J62" i="42"/>
  <c r="J61" i="42"/>
  <c r="J60" i="42"/>
  <c r="J93" i="42"/>
  <c r="J92" i="42"/>
  <c r="J91" i="42"/>
  <c r="J90" i="42"/>
  <c r="J89" i="42"/>
  <c r="J88" i="42"/>
  <c r="J87" i="42"/>
  <c r="J86" i="42"/>
  <c r="J85" i="42"/>
  <c r="J84" i="42"/>
  <c r="J83" i="42"/>
  <c r="J82"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68" i="42"/>
  <c r="F68" i="42"/>
  <c r="I67" i="42"/>
  <c r="F67" i="42"/>
  <c r="I66" i="42"/>
  <c r="F66" i="42"/>
  <c r="I65" i="42"/>
  <c r="F65" i="42"/>
  <c r="I64" i="42"/>
  <c r="F64" i="42"/>
  <c r="I63" i="42"/>
  <c r="F63" i="42"/>
  <c r="I62" i="42"/>
  <c r="F62" i="42"/>
  <c r="I61" i="42"/>
  <c r="F61" i="42"/>
  <c r="I60" i="42"/>
  <c r="F60" i="42"/>
  <c r="I59" i="42"/>
  <c r="F59" i="42"/>
  <c r="I58" i="42"/>
  <c r="F58" i="42"/>
  <c r="I45" i="42"/>
  <c r="F45" i="42"/>
  <c r="I44" i="42"/>
  <c r="F44" i="42"/>
  <c r="I43" i="42"/>
  <c r="F43" i="42"/>
  <c r="I42" i="42"/>
  <c r="F42" i="42"/>
  <c r="I41" i="42"/>
  <c r="F41" i="42"/>
  <c r="I40" i="42"/>
  <c r="F40" i="42"/>
  <c r="I39" i="42"/>
  <c r="F39" i="42"/>
  <c r="I38" i="42"/>
  <c r="F38" i="42"/>
  <c r="I37" i="42"/>
  <c r="F37" i="42"/>
  <c r="I36" i="42"/>
  <c r="F36" i="42"/>
  <c r="J171" i="40"/>
  <c r="J170" i="40"/>
  <c r="J169" i="40"/>
  <c r="J168" i="40"/>
  <c r="J167" i="40"/>
  <c r="J166" i="40"/>
  <c r="J164" i="40"/>
  <c r="J163" i="40"/>
  <c r="J162" i="40"/>
  <c r="J161" i="40"/>
  <c r="J160" i="40"/>
  <c r="J159" i="40"/>
  <c r="J158" i="40"/>
  <c r="J157" i="40"/>
  <c r="J156" i="40"/>
  <c r="J155" i="40"/>
  <c r="J154" i="40"/>
  <c r="J153" i="40"/>
  <c r="J152" i="40"/>
  <c r="J151" i="40"/>
  <c r="J138" i="40"/>
  <c r="J137" i="40"/>
  <c r="J136" i="40"/>
  <c r="J135" i="40"/>
  <c r="J134" i="40"/>
  <c r="J133" i="40"/>
  <c r="J132" i="40"/>
  <c r="J131" i="40"/>
  <c r="J130" i="40"/>
  <c r="J129" i="40"/>
  <c r="J128" i="40"/>
  <c r="J127" i="40"/>
  <c r="J126" i="40"/>
  <c r="J125" i="40"/>
  <c r="J124" i="40"/>
  <c r="J123" i="40"/>
  <c r="J122" i="40"/>
  <c r="J121" i="40"/>
  <c r="J120" i="40"/>
  <c r="J119" i="40"/>
  <c r="J118" i="40"/>
  <c r="I171" i="40"/>
  <c r="F171" i="40"/>
  <c r="I170" i="40"/>
  <c r="F170" i="40"/>
  <c r="I169" i="40"/>
  <c r="F169" i="40"/>
  <c r="I168" i="40"/>
  <c r="F168" i="40"/>
  <c r="I167" i="40"/>
  <c r="F167" i="40"/>
  <c r="I166" i="40"/>
  <c r="F166" i="40"/>
  <c r="I165" i="40"/>
  <c r="I164" i="40"/>
  <c r="F164" i="40"/>
  <c r="I163" i="40"/>
  <c r="F163" i="40"/>
  <c r="I162" i="40"/>
  <c r="F162" i="40"/>
  <c r="I161" i="40"/>
  <c r="F161" i="40"/>
  <c r="I160" i="40"/>
  <c r="F160" i="40"/>
  <c r="I159" i="40"/>
  <c r="F159" i="40"/>
  <c r="I158" i="40"/>
  <c r="F158" i="40"/>
  <c r="I157" i="40"/>
  <c r="F157" i="40"/>
  <c r="I156" i="40"/>
  <c r="F156" i="40"/>
  <c r="I155" i="40"/>
  <c r="F155" i="40"/>
  <c r="I154" i="40"/>
  <c r="F154" i="40"/>
  <c r="I153" i="40"/>
  <c r="F153" i="40"/>
  <c r="I152" i="40"/>
  <c r="F152" i="40"/>
  <c r="I151" i="40"/>
  <c r="F151" i="40"/>
  <c r="I150" i="40"/>
  <c r="F150" i="40"/>
  <c r="I138" i="40"/>
  <c r="F138" i="40"/>
  <c r="I137" i="40"/>
  <c r="F137" i="40"/>
  <c r="I136" i="40"/>
  <c r="F136" i="40"/>
  <c r="I135" i="40"/>
  <c r="F135" i="40"/>
  <c r="I134" i="40"/>
  <c r="F134" i="40"/>
  <c r="I133" i="40"/>
  <c r="F133" i="40"/>
  <c r="I132" i="40"/>
  <c r="F132"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J444" i="12"/>
  <c r="J443" i="12"/>
  <c r="J442" i="12"/>
  <c r="J441" i="12"/>
  <c r="J440" i="12"/>
  <c r="J439" i="12"/>
  <c r="J438" i="12"/>
  <c r="J437" i="12"/>
  <c r="J436" i="12"/>
  <c r="J435" i="12"/>
  <c r="J434" i="12"/>
  <c r="J432" i="12"/>
  <c r="J421" i="12"/>
  <c r="J420" i="12"/>
  <c r="J419" i="12"/>
  <c r="J418" i="12"/>
  <c r="J417" i="12"/>
  <c r="J416" i="12"/>
  <c r="J415" i="12"/>
  <c r="J414" i="12"/>
  <c r="J408" i="12"/>
  <c r="J335" i="12"/>
  <c r="J334" i="12"/>
  <c r="J333" i="12"/>
  <c r="J332" i="12"/>
  <c r="J331" i="12"/>
  <c r="J330" i="12"/>
  <c r="J329" i="12"/>
  <c r="J328" i="12"/>
  <c r="J327" i="12"/>
  <c r="J326" i="12"/>
  <c r="J325" i="12"/>
  <c r="J324" i="12"/>
  <c r="J323" i="12"/>
  <c r="J92" i="12"/>
  <c r="J91" i="12"/>
  <c r="J90" i="12"/>
  <c r="J89" i="12"/>
  <c r="J88" i="12"/>
  <c r="J87" i="12"/>
  <c r="J85" i="12"/>
  <c r="J70" i="12"/>
  <c r="J69" i="12"/>
  <c r="J68" i="12"/>
  <c r="J67" i="12"/>
  <c r="J65" i="12"/>
  <c r="I444" i="12"/>
  <c r="F444" i="12"/>
  <c r="I443" i="12"/>
  <c r="F443" i="12"/>
  <c r="I442" i="12"/>
  <c r="F442" i="12"/>
  <c r="I441" i="12"/>
  <c r="F441" i="12"/>
  <c r="I440" i="12"/>
  <c r="F440" i="12"/>
  <c r="I439" i="12"/>
  <c r="F439" i="12"/>
  <c r="I438" i="12"/>
  <c r="F438" i="12"/>
  <c r="I437" i="12"/>
  <c r="F437" i="12"/>
  <c r="I436" i="12"/>
  <c r="F436" i="12"/>
  <c r="I435" i="12"/>
  <c r="F435" i="12"/>
  <c r="I434" i="12"/>
  <c r="F434" i="12"/>
  <c r="I432" i="12"/>
  <c r="F432" i="12"/>
  <c r="I431" i="12"/>
  <c r="E431" i="12"/>
  <c r="F431" i="12" s="1"/>
  <c r="I421" i="12"/>
  <c r="F421" i="12"/>
  <c r="I420" i="12"/>
  <c r="F420" i="12"/>
  <c r="I419" i="12"/>
  <c r="F419" i="12"/>
  <c r="I418" i="12"/>
  <c r="F418" i="12"/>
  <c r="I417" i="12"/>
  <c r="F417" i="12"/>
  <c r="I416" i="12"/>
  <c r="F416" i="12"/>
  <c r="I415" i="12"/>
  <c r="F415" i="12"/>
  <c r="I414" i="12"/>
  <c r="F414" i="12"/>
  <c r="I413" i="12"/>
  <c r="F413" i="12"/>
  <c r="I412" i="12"/>
  <c r="F412" i="12"/>
  <c r="I411" i="12"/>
  <c r="F411" i="12"/>
  <c r="I410" i="12"/>
  <c r="F410" i="12"/>
  <c r="I409" i="12"/>
  <c r="F409" i="12"/>
  <c r="I408" i="12"/>
  <c r="F408" i="12"/>
  <c r="I407" i="12"/>
  <c r="E407" i="12"/>
  <c r="F407" i="12" s="1"/>
  <c r="I335" i="12"/>
  <c r="F335" i="12"/>
  <c r="I334" i="12"/>
  <c r="F334" i="12"/>
  <c r="I333" i="12"/>
  <c r="F333" i="12"/>
  <c r="I332" i="12"/>
  <c r="F332" i="12"/>
  <c r="I331" i="12"/>
  <c r="F331" i="12"/>
  <c r="I330" i="12"/>
  <c r="F330" i="12"/>
  <c r="I329" i="12"/>
  <c r="F329" i="12"/>
  <c r="I328" i="12"/>
  <c r="F328" i="12"/>
  <c r="I327" i="12"/>
  <c r="F327" i="12"/>
  <c r="I326" i="12"/>
  <c r="F326" i="12"/>
  <c r="I325" i="12"/>
  <c r="F325" i="12"/>
  <c r="I324" i="12"/>
  <c r="F324" i="12"/>
  <c r="I323" i="12"/>
  <c r="F323" i="12"/>
  <c r="I322" i="12"/>
  <c r="E322" i="12"/>
  <c r="F322" i="12" s="1"/>
  <c r="I92" i="12"/>
  <c r="F92" i="12"/>
  <c r="I91" i="12"/>
  <c r="F91" i="12"/>
  <c r="I90" i="12"/>
  <c r="F90" i="12"/>
  <c r="I89" i="12"/>
  <c r="F89" i="12"/>
  <c r="I88" i="12"/>
  <c r="F88" i="12"/>
  <c r="I87" i="12"/>
  <c r="F87" i="12"/>
  <c r="I86" i="12"/>
  <c r="F86" i="12"/>
  <c r="I85" i="12"/>
  <c r="F85" i="12"/>
  <c r="I84" i="12"/>
  <c r="E84" i="12"/>
  <c r="F84" i="12" s="1"/>
  <c r="I70" i="12"/>
  <c r="F70" i="12"/>
  <c r="I69" i="12"/>
  <c r="F69" i="12"/>
  <c r="I68" i="12"/>
  <c r="F68" i="12"/>
  <c r="I67" i="12"/>
  <c r="F67" i="12"/>
  <c r="I66" i="12"/>
  <c r="F66" i="12"/>
  <c r="I65" i="12"/>
  <c r="F65" i="12"/>
  <c r="I64" i="12"/>
  <c r="E64" i="12"/>
  <c r="F64" i="12" s="1"/>
  <c r="I54" i="12"/>
  <c r="F54" i="12"/>
  <c r="I53" i="12"/>
  <c r="F53" i="12"/>
  <c r="I52" i="12"/>
  <c r="F52" i="12"/>
  <c r="I51" i="12"/>
  <c r="F51" i="12"/>
  <c r="I50" i="12"/>
  <c r="F50" i="12"/>
  <c r="I40" i="12"/>
  <c r="F40" i="12"/>
  <c r="I39" i="12"/>
  <c r="F39" i="12"/>
  <c r="I38" i="12"/>
  <c r="F38" i="12"/>
  <c r="I37" i="12"/>
  <c r="F37" i="12"/>
  <c r="I36" i="12"/>
  <c r="I35" i="12"/>
  <c r="F35" i="12"/>
  <c r="I34" i="12"/>
  <c r="E34" i="12"/>
  <c r="F34" i="12" s="1"/>
  <c r="J80" i="10"/>
  <c r="J77" i="10"/>
  <c r="J75" i="10"/>
  <c r="J74" i="10"/>
  <c r="J73" i="10"/>
  <c r="J71" i="10"/>
  <c r="J70" i="10"/>
  <c r="J69" i="10"/>
  <c r="J68" i="10"/>
  <c r="J178" i="10"/>
  <c r="J177" i="10"/>
  <c r="J176" i="10"/>
  <c r="J175" i="10"/>
  <c r="J174" i="10"/>
  <c r="J173" i="10"/>
  <c r="J172" i="10"/>
  <c r="J171" i="10"/>
  <c r="J170" i="10"/>
  <c r="J169" i="10"/>
  <c r="J168" i="10"/>
  <c r="J167" i="10"/>
  <c r="J166" i="10"/>
  <c r="J203" i="10"/>
  <c r="J202" i="10"/>
  <c r="J201" i="10"/>
  <c r="J200" i="10"/>
  <c r="J199" i="10"/>
  <c r="J198" i="10"/>
  <c r="J197" i="10"/>
  <c r="J196" i="10"/>
  <c r="J195" i="10"/>
  <c r="J194" i="10"/>
  <c r="J193" i="10"/>
  <c r="J192" i="10"/>
  <c r="J191" i="10"/>
  <c r="I203" i="10"/>
  <c r="F203" i="10"/>
  <c r="I202" i="10"/>
  <c r="F202" i="10"/>
  <c r="I201" i="10"/>
  <c r="F201" i="10"/>
  <c r="I200" i="10"/>
  <c r="F200" i="10"/>
  <c r="I199" i="10"/>
  <c r="F199" i="10"/>
  <c r="I198" i="10"/>
  <c r="F198" i="10"/>
  <c r="I197" i="10"/>
  <c r="F197" i="10"/>
  <c r="I196" i="10"/>
  <c r="F196" i="10"/>
  <c r="I195" i="10"/>
  <c r="F195" i="10"/>
  <c r="I194" i="10"/>
  <c r="F194" i="10"/>
  <c r="I193" i="10"/>
  <c r="F193" i="10"/>
  <c r="I192" i="10"/>
  <c r="F192" i="10"/>
  <c r="I191" i="10"/>
  <c r="E191" i="10"/>
  <c r="F191" i="10" s="1"/>
  <c r="I190" i="10"/>
  <c r="E190" i="10"/>
  <c r="F190" i="10" s="1"/>
  <c r="I178" i="10"/>
  <c r="F178" i="10"/>
  <c r="I177" i="10"/>
  <c r="F177" i="10"/>
  <c r="I176" i="10"/>
  <c r="F176" i="10"/>
  <c r="I175" i="10"/>
  <c r="F175" i="10"/>
  <c r="I174" i="10"/>
  <c r="F174" i="10"/>
  <c r="I173" i="10"/>
  <c r="F173" i="10"/>
  <c r="I172" i="10"/>
  <c r="F172" i="10"/>
  <c r="I171" i="10"/>
  <c r="F171" i="10"/>
  <c r="I170" i="10"/>
  <c r="F170" i="10"/>
  <c r="I169" i="10"/>
  <c r="F169" i="10"/>
  <c r="I168" i="10"/>
  <c r="F168" i="10"/>
  <c r="I167" i="10"/>
  <c r="F167" i="10"/>
  <c r="I166" i="10"/>
  <c r="E166" i="10"/>
  <c r="F166" i="10" s="1"/>
  <c r="I165" i="10"/>
  <c r="E165" i="10"/>
  <c r="F165" i="10" s="1"/>
  <c r="D158" i="10" s="1"/>
  <c r="I80" i="10"/>
  <c r="F80" i="10"/>
  <c r="I79" i="10"/>
  <c r="F79" i="10"/>
  <c r="I78" i="10"/>
  <c r="F78" i="10"/>
  <c r="I77" i="10"/>
  <c r="F77" i="10"/>
  <c r="I76" i="10"/>
  <c r="F76" i="10"/>
  <c r="I75" i="10"/>
  <c r="F75" i="10"/>
  <c r="I74" i="10"/>
  <c r="F74" i="10"/>
  <c r="I73" i="10"/>
  <c r="F73" i="10"/>
  <c r="I72" i="10"/>
  <c r="F72" i="10"/>
  <c r="I71" i="10"/>
  <c r="F71" i="10"/>
  <c r="I70" i="10"/>
  <c r="F70" i="10"/>
  <c r="I69" i="10"/>
  <c r="F69" i="10"/>
  <c r="I68" i="10"/>
  <c r="E68" i="10"/>
  <c r="F68" i="10" s="1"/>
  <c r="I67" i="10"/>
  <c r="E67" i="10"/>
  <c r="F67" i="10" s="1"/>
  <c r="J131" i="9"/>
  <c r="J130" i="9"/>
  <c r="J129" i="9"/>
  <c r="J128" i="9"/>
  <c r="J127" i="9"/>
  <c r="J126" i="9"/>
  <c r="J125" i="9"/>
  <c r="J124" i="9"/>
  <c r="J123" i="9"/>
  <c r="J110" i="9"/>
  <c r="J109" i="9"/>
  <c r="J108" i="9"/>
  <c r="J107" i="9"/>
  <c r="J106" i="9"/>
  <c r="J105" i="9"/>
  <c r="J104" i="9"/>
  <c r="J103" i="9"/>
  <c r="J102" i="9"/>
  <c r="J88" i="9"/>
  <c r="J87" i="9"/>
  <c r="J86" i="9"/>
  <c r="J85" i="9"/>
  <c r="J84" i="9"/>
  <c r="J83" i="9"/>
  <c r="J82" i="9"/>
  <c r="J81" i="9"/>
  <c r="J80" i="9"/>
  <c r="J49" i="9"/>
  <c r="J48" i="9"/>
  <c r="J47" i="9"/>
  <c r="J46" i="9"/>
  <c r="J45" i="9"/>
  <c r="J44" i="9"/>
  <c r="J43" i="9"/>
  <c r="J42" i="9"/>
  <c r="J41" i="9"/>
  <c r="I131" i="9"/>
  <c r="F131" i="9"/>
  <c r="I130" i="9"/>
  <c r="F130" i="9"/>
  <c r="I129" i="9"/>
  <c r="F129" i="9"/>
  <c r="I128" i="9"/>
  <c r="F128" i="9"/>
  <c r="I127" i="9"/>
  <c r="F127" i="9"/>
  <c r="I126" i="9"/>
  <c r="F126" i="9"/>
  <c r="I125" i="9"/>
  <c r="F125" i="9"/>
  <c r="I124" i="9"/>
  <c r="F124" i="9"/>
  <c r="I123" i="9"/>
  <c r="F123" i="9"/>
  <c r="I122" i="9"/>
  <c r="F122" i="9"/>
  <c r="I110" i="9"/>
  <c r="F110" i="9"/>
  <c r="I109" i="9"/>
  <c r="F109" i="9"/>
  <c r="I108" i="9"/>
  <c r="F108" i="9"/>
  <c r="I107" i="9"/>
  <c r="F107" i="9"/>
  <c r="I106" i="9"/>
  <c r="F106" i="9"/>
  <c r="I105" i="9"/>
  <c r="F105" i="9"/>
  <c r="I104" i="9"/>
  <c r="F104" i="9"/>
  <c r="I103" i="9"/>
  <c r="F103" i="9"/>
  <c r="I102" i="9"/>
  <c r="F102" i="9"/>
  <c r="I101" i="9"/>
  <c r="F101" i="9"/>
  <c r="I88" i="9"/>
  <c r="F88" i="9"/>
  <c r="I87" i="9"/>
  <c r="F87" i="9"/>
  <c r="I86" i="9"/>
  <c r="F86" i="9"/>
  <c r="I85" i="9"/>
  <c r="F85" i="9"/>
  <c r="I84" i="9"/>
  <c r="F84" i="9"/>
  <c r="I83" i="9"/>
  <c r="F83" i="9"/>
  <c r="I82" i="9"/>
  <c r="F82" i="9"/>
  <c r="I81" i="9"/>
  <c r="F81" i="9"/>
  <c r="I80" i="9"/>
  <c r="F80" i="9"/>
  <c r="I79" i="9"/>
  <c r="F79" i="9"/>
  <c r="D73" i="9" s="1"/>
  <c r="I49" i="9"/>
  <c r="F49" i="9"/>
  <c r="I48" i="9"/>
  <c r="F48" i="9"/>
  <c r="I47" i="9"/>
  <c r="F47" i="9"/>
  <c r="I46" i="9"/>
  <c r="F46" i="9"/>
  <c r="I45" i="9"/>
  <c r="F45" i="9"/>
  <c r="I44" i="9"/>
  <c r="F44" i="9"/>
  <c r="I43" i="9"/>
  <c r="F43" i="9"/>
  <c r="I42" i="9"/>
  <c r="F42" i="9"/>
  <c r="I41" i="9"/>
  <c r="F41" i="9"/>
  <c r="I40" i="9"/>
  <c r="F40" i="9"/>
  <c r="K504" i="8"/>
  <c r="K503" i="8"/>
  <c r="K502" i="8"/>
  <c r="K501" i="8"/>
  <c r="K500" i="8"/>
  <c r="K499" i="8"/>
  <c r="K495" i="8"/>
  <c r="K494" i="8"/>
  <c r="K493" i="8"/>
  <c r="K492" i="8"/>
  <c r="K491" i="8"/>
  <c r="K490" i="8"/>
  <c r="K489" i="8"/>
  <c r="K48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J504" i="8"/>
  <c r="J503" i="8"/>
  <c r="J502" i="8"/>
  <c r="G502" i="8"/>
  <c r="F503" i="8" s="1"/>
  <c r="G503" i="8" s="1"/>
  <c r="J501" i="8"/>
  <c r="G501" i="8"/>
  <c r="J500" i="8"/>
  <c r="G500" i="8"/>
  <c r="J499" i="8"/>
  <c r="G499" i="8"/>
  <c r="J498" i="8"/>
  <c r="J497" i="8"/>
  <c r="J496" i="8"/>
  <c r="G496" i="8"/>
  <c r="F497" i="8" s="1"/>
  <c r="G497" i="8" s="1"/>
  <c r="J495" i="8"/>
  <c r="J494" i="8"/>
  <c r="J493" i="8"/>
  <c r="F493" i="8"/>
  <c r="G493" i="8" s="1"/>
  <c r="J492" i="8"/>
  <c r="J491" i="8"/>
  <c r="J490" i="8"/>
  <c r="F490" i="8"/>
  <c r="G490" i="8" s="1"/>
  <c r="J489" i="8"/>
  <c r="J488" i="8"/>
  <c r="J487" i="8"/>
  <c r="F487" i="8"/>
  <c r="G487" i="8" s="1"/>
  <c r="J486" i="8"/>
  <c r="J485" i="8"/>
  <c r="J484" i="8"/>
  <c r="F484" i="8"/>
  <c r="G484" i="8" s="1"/>
  <c r="J483" i="8"/>
  <c r="J482" i="8"/>
  <c r="J481" i="8"/>
  <c r="F481" i="8"/>
  <c r="G481" i="8" s="1"/>
  <c r="J480" i="8"/>
  <c r="J479" i="8"/>
  <c r="J478" i="8"/>
  <c r="F478" i="8"/>
  <c r="G478" i="8" s="1"/>
  <c r="J477" i="8"/>
  <c r="J476" i="8"/>
  <c r="J475" i="8"/>
  <c r="F475" i="8"/>
  <c r="G475" i="8" s="1"/>
  <c r="J474" i="8"/>
  <c r="J473" i="8"/>
  <c r="J472" i="8"/>
  <c r="F472" i="8"/>
  <c r="G472" i="8" s="1"/>
  <c r="J471" i="8"/>
  <c r="J470" i="8"/>
  <c r="J469" i="8"/>
  <c r="F469" i="8"/>
  <c r="G469" i="8" s="1"/>
  <c r="J468" i="8"/>
  <c r="J467" i="8"/>
  <c r="J466" i="8"/>
  <c r="F466" i="8"/>
  <c r="G466" i="8" s="1"/>
  <c r="J465" i="8"/>
  <c r="J464" i="8"/>
  <c r="J463" i="8"/>
  <c r="F463" i="8"/>
  <c r="G463" i="8" s="1"/>
  <c r="J462" i="8"/>
  <c r="J461" i="8"/>
  <c r="J460" i="8"/>
  <c r="F460" i="8"/>
  <c r="G460" i="8" s="1"/>
  <c r="J459" i="8"/>
  <c r="J458" i="8"/>
  <c r="J457" i="8"/>
  <c r="F457" i="8"/>
  <c r="G457" i="8" s="1"/>
  <c r="J456" i="8"/>
  <c r="J455" i="8"/>
  <c r="J454" i="8"/>
  <c r="F454" i="8"/>
  <c r="G454" i="8" s="1"/>
  <c r="J444" i="8"/>
  <c r="J443" i="8"/>
  <c r="J442" i="8"/>
  <c r="G442" i="8"/>
  <c r="J441" i="8"/>
  <c r="G441" i="8"/>
  <c r="J440" i="8"/>
  <c r="G440" i="8"/>
  <c r="J439" i="8"/>
  <c r="G439" i="8"/>
  <c r="J438" i="8"/>
  <c r="J437" i="8"/>
  <c r="F437" i="8"/>
  <c r="G437" i="8" s="1"/>
  <c r="J436" i="8"/>
  <c r="G436" i="8"/>
  <c r="F438" i="8" s="1"/>
  <c r="G438" i="8" s="1"/>
  <c r="J435" i="8"/>
  <c r="J434" i="8"/>
  <c r="J433" i="8"/>
  <c r="F433" i="8"/>
  <c r="G433" i="8" s="1"/>
  <c r="J432" i="8"/>
  <c r="J431" i="8"/>
  <c r="J430" i="8"/>
  <c r="F430" i="8"/>
  <c r="G430" i="8" s="1"/>
  <c r="J429" i="8"/>
  <c r="J428" i="8"/>
  <c r="J427" i="8"/>
  <c r="F427" i="8"/>
  <c r="G427" i="8" s="1"/>
  <c r="J426" i="8"/>
  <c r="J425" i="8"/>
  <c r="J424" i="8"/>
  <c r="F424" i="8"/>
  <c r="G424" i="8" s="1"/>
  <c r="J423" i="8"/>
  <c r="J422" i="8"/>
  <c r="J421" i="8"/>
  <c r="F421" i="8"/>
  <c r="G421" i="8" s="1"/>
  <c r="J420" i="8"/>
  <c r="J419" i="8"/>
  <c r="J418" i="8"/>
  <c r="F418" i="8"/>
  <c r="G418" i="8" s="1"/>
  <c r="J417" i="8"/>
  <c r="J416" i="8"/>
  <c r="J415" i="8"/>
  <c r="F415" i="8"/>
  <c r="G415" i="8" s="1"/>
  <c r="J414" i="8"/>
  <c r="J413" i="8"/>
  <c r="J412" i="8"/>
  <c r="F412" i="8"/>
  <c r="G412" i="8" s="1"/>
  <c r="J411" i="8"/>
  <c r="J410" i="8"/>
  <c r="J409" i="8"/>
  <c r="F409" i="8"/>
  <c r="G409" i="8" s="1"/>
  <c r="J408" i="8"/>
  <c r="J407" i="8"/>
  <c r="J406" i="8"/>
  <c r="F406" i="8"/>
  <c r="G406" i="8" s="1"/>
  <c r="J405" i="8"/>
  <c r="J404" i="8"/>
  <c r="J403" i="8"/>
  <c r="F403" i="8"/>
  <c r="G403" i="8" s="1"/>
  <c r="J402" i="8"/>
  <c r="J401" i="8"/>
  <c r="J400" i="8"/>
  <c r="F400" i="8"/>
  <c r="G400" i="8" s="1"/>
  <c r="J399" i="8"/>
  <c r="J398" i="8"/>
  <c r="J397" i="8"/>
  <c r="F397" i="8"/>
  <c r="G397" i="8" s="1"/>
  <c r="J396" i="8"/>
  <c r="J395" i="8"/>
  <c r="J394" i="8"/>
  <c r="F394" i="8"/>
  <c r="G394" i="8" s="1"/>
  <c r="J384" i="8"/>
  <c r="J383" i="8"/>
  <c r="J382" i="8"/>
  <c r="G382" i="8"/>
  <c r="F383" i="8" s="1"/>
  <c r="G383" i="8" s="1"/>
  <c r="J381" i="8"/>
  <c r="G381" i="8"/>
  <c r="J380" i="8"/>
  <c r="G380" i="8"/>
  <c r="J379" i="8"/>
  <c r="G379" i="8"/>
  <c r="J378" i="8"/>
  <c r="J377" i="8"/>
  <c r="J376" i="8"/>
  <c r="G376" i="8"/>
  <c r="F377" i="8" s="1"/>
  <c r="G377" i="8" s="1"/>
  <c r="J375" i="8"/>
  <c r="J374" i="8"/>
  <c r="J373" i="8"/>
  <c r="F373" i="8"/>
  <c r="G373" i="8" s="1"/>
  <c r="J372" i="8"/>
  <c r="J371" i="8"/>
  <c r="J370" i="8"/>
  <c r="F370" i="8"/>
  <c r="G370" i="8" s="1"/>
  <c r="J369" i="8"/>
  <c r="J368" i="8"/>
  <c r="J367" i="8"/>
  <c r="F367" i="8"/>
  <c r="G367" i="8" s="1"/>
  <c r="J366" i="8"/>
  <c r="J365" i="8"/>
  <c r="J364" i="8"/>
  <c r="F364" i="8"/>
  <c r="G364" i="8" s="1"/>
  <c r="J363" i="8"/>
  <c r="J362" i="8"/>
  <c r="J361" i="8"/>
  <c r="F361" i="8"/>
  <c r="G361" i="8" s="1"/>
  <c r="J360" i="8"/>
  <c r="J359" i="8"/>
  <c r="J358" i="8"/>
  <c r="F358" i="8"/>
  <c r="G358" i="8" s="1"/>
  <c r="J357" i="8"/>
  <c r="J356" i="8"/>
  <c r="J355" i="8"/>
  <c r="F355" i="8"/>
  <c r="G355" i="8" s="1"/>
  <c r="J354" i="8"/>
  <c r="J353" i="8"/>
  <c r="J352" i="8"/>
  <c r="F352" i="8"/>
  <c r="G352" i="8" s="1"/>
  <c r="J351" i="8"/>
  <c r="J350" i="8"/>
  <c r="J349" i="8"/>
  <c r="F349" i="8"/>
  <c r="G349" i="8" s="1"/>
  <c r="J348" i="8"/>
  <c r="J347" i="8"/>
  <c r="J346" i="8"/>
  <c r="F346" i="8"/>
  <c r="G346" i="8" s="1"/>
  <c r="J345" i="8"/>
  <c r="J344" i="8"/>
  <c r="J343" i="8"/>
  <c r="F343" i="8"/>
  <c r="G343" i="8" s="1"/>
  <c r="J342" i="8"/>
  <c r="J341" i="8"/>
  <c r="J340" i="8"/>
  <c r="F340" i="8"/>
  <c r="G340" i="8" s="1"/>
  <c r="J339" i="8"/>
  <c r="J338" i="8"/>
  <c r="J337" i="8"/>
  <c r="F337" i="8"/>
  <c r="G337" i="8" s="1"/>
  <c r="J336" i="8"/>
  <c r="J335" i="8"/>
  <c r="J334" i="8"/>
  <c r="F334" i="8"/>
  <c r="G334" i="8" s="1"/>
  <c r="J324" i="8"/>
  <c r="J323" i="8"/>
  <c r="J322" i="8"/>
  <c r="G322" i="8"/>
  <c r="F324" i="8" s="1"/>
  <c r="G324" i="8" s="1"/>
  <c r="J321" i="8"/>
  <c r="G321" i="8"/>
  <c r="J320" i="8"/>
  <c r="G320" i="8"/>
  <c r="J319" i="8"/>
  <c r="G319" i="8"/>
  <c r="J318" i="8"/>
  <c r="J317" i="8"/>
  <c r="J316" i="8"/>
  <c r="G316" i="8"/>
  <c r="F318" i="8" s="1"/>
  <c r="G318" i="8" s="1"/>
  <c r="J315" i="8"/>
  <c r="J314" i="8"/>
  <c r="J313" i="8"/>
  <c r="F313" i="8"/>
  <c r="G313" i="8" s="1"/>
  <c r="J312" i="8"/>
  <c r="J311" i="8"/>
  <c r="J310" i="8"/>
  <c r="F310" i="8"/>
  <c r="G310" i="8" s="1"/>
  <c r="J309" i="8"/>
  <c r="J308" i="8"/>
  <c r="J307" i="8"/>
  <c r="F307" i="8"/>
  <c r="G307" i="8" s="1"/>
  <c r="J306" i="8"/>
  <c r="J305" i="8"/>
  <c r="J304" i="8"/>
  <c r="F304" i="8"/>
  <c r="G304" i="8" s="1"/>
  <c r="J303" i="8"/>
  <c r="J302" i="8"/>
  <c r="J301" i="8"/>
  <c r="F301" i="8"/>
  <c r="G301" i="8" s="1"/>
  <c r="J300" i="8"/>
  <c r="J299" i="8"/>
  <c r="J298" i="8"/>
  <c r="F298" i="8"/>
  <c r="G298" i="8" s="1"/>
  <c r="J297" i="8"/>
  <c r="J296" i="8"/>
  <c r="J295" i="8"/>
  <c r="F295" i="8"/>
  <c r="G295" i="8" s="1"/>
  <c r="J294" i="8"/>
  <c r="J293" i="8"/>
  <c r="J292" i="8"/>
  <c r="F292" i="8"/>
  <c r="G292" i="8" s="1"/>
  <c r="J291" i="8"/>
  <c r="J290" i="8"/>
  <c r="J289" i="8"/>
  <c r="F289" i="8"/>
  <c r="G289" i="8" s="1"/>
  <c r="J288" i="8"/>
  <c r="J287" i="8"/>
  <c r="J286" i="8"/>
  <c r="F286" i="8"/>
  <c r="G286" i="8" s="1"/>
  <c r="J285" i="8"/>
  <c r="J284" i="8"/>
  <c r="J283" i="8"/>
  <c r="F283" i="8"/>
  <c r="G283" i="8" s="1"/>
  <c r="J282" i="8"/>
  <c r="J281" i="8"/>
  <c r="J280" i="8"/>
  <c r="F280" i="8"/>
  <c r="G280" i="8" s="1"/>
  <c r="J279" i="8"/>
  <c r="J278" i="8"/>
  <c r="J277" i="8"/>
  <c r="F277" i="8"/>
  <c r="G277" i="8" s="1"/>
  <c r="J276" i="8"/>
  <c r="J275" i="8"/>
  <c r="J274" i="8"/>
  <c r="F274" i="8"/>
  <c r="G274" i="8" s="1"/>
  <c r="J262" i="8"/>
  <c r="J261" i="8"/>
  <c r="J260" i="8"/>
  <c r="G260" i="8"/>
  <c r="F261" i="8" s="1"/>
  <c r="G261" i="8" s="1"/>
  <c r="J259" i="8"/>
  <c r="G259" i="8"/>
  <c r="J258" i="8"/>
  <c r="G258" i="8"/>
  <c r="J257" i="8"/>
  <c r="G257" i="8"/>
  <c r="J256" i="8"/>
  <c r="J255" i="8"/>
  <c r="J254" i="8"/>
  <c r="G254" i="8"/>
  <c r="F255" i="8" s="1"/>
  <c r="G255" i="8" s="1"/>
  <c r="J253" i="8"/>
  <c r="J252" i="8"/>
  <c r="J251" i="8"/>
  <c r="F251" i="8"/>
  <c r="G251" i="8" s="1"/>
  <c r="F253" i="8" s="1"/>
  <c r="G253" i="8" s="1"/>
  <c r="J250" i="8"/>
  <c r="J249" i="8"/>
  <c r="J248" i="8"/>
  <c r="F248" i="8"/>
  <c r="G248" i="8" s="1"/>
  <c r="F250" i="8" s="1"/>
  <c r="G250" i="8" s="1"/>
  <c r="J247" i="8"/>
  <c r="J246" i="8"/>
  <c r="J245" i="8"/>
  <c r="F245" i="8"/>
  <c r="G245" i="8" s="1"/>
  <c r="F247" i="8" s="1"/>
  <c r="G247" i="8" s="1"/>
  <c r="J244" i="8"/>
  <c r="J243" i="8"/>
  <c r="J242" i="8"/>
  <c r="F242" i="8"/>
  <c r="G242" i="8" s="1"/>
  <c r="F244" i="8" s="1"/>
  <c r="G244" i="8" s="1"/>
  <c r="J241" i="8"/>
  <c r="J240" i="8"/>
  <c r="J239" i="8"/>
  <c r="F239" i="8"/>
  <c r="G239" i="8" s="1"/>
  <c r="F241" i="8" s="1"/>
  <c r="G241"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J198" i="8"/>
  <c r="J197" i="8"/>
  <c r="J196" i="8"/>
  <c r="G196" i="8"/>
  <c r="F198" i="8" s="1"/>
  <c r="G198" i="8" s="1"/>
  <c r="J195" i="8"/>
  <c r="G195" i="8"/>
  <c r="J194" i="8"/>
  <c r="G194" i="8"/>
  <c r="J193" i="8"/>
  <c r="G193" i="8"/>
  <c r="J192" i="8"/>
  <c r="J191" i="8"/>
  <c r="J190" i="8"/>
  <c r="G190" i="8"/>
  <c r="F192" i="8" s="1"/>
  <c r="G192" i="8" s="1"/>
  <c r="J189" i="8"/>
  <c r="J188" i="8"/>
  <c r="J187" i="8"/>
  <c r="F187" i="8"/>
  <c r="G187" i="8" s="1"/>
  <c r="F189" i="8" s="1"/>
  <c r="G189" i="8" s="1"/>
  <c r="J186" i="8"/>
  <c r="J185" i="8"/>
  <c r="J184" i="8"/>
  <c r="F184" i="8"/>
  <c r="G184" i="8" s="1"/>
  <c r="F186" i="8" s="1"/>
  <c r="G186" i="8" s="1"/>
  <c r="J183" i="8"/>
  <c r="J182" i="8"/>
  <c r="J181" i="8"/>
  <c r="F181" i="8"/>
  <c r="G181" i="8" s="1"/>
  <c r="F183" i="8" s="1"/>
  <c r="G183" i="8" s="1"/>
  <c r="J180" i="8"/>
  <c r="J179" i="8"/>
  <c r="J178" i="8"/>
  <c r="F178" i="8"/>
  <c r="G178" i="8" s="1"/>
  <c r="F180" i="8" s="1"/>
  <c r="G180" i="8" s="1"/>
  <c r="J177" i="8"/>
  <c r="J176" i="8"/>
  <c r="J175" i="8"/>
  <c r="F175" i="8"/>
  <c r="G175" i="8" s="1"/>
  <c r="F177" i="8" s="1"/>
  <c r="G177" i="8" s="1"/>
  <c r="J174" i="8"/>
  <c r="J173" i="8"/>
  <c r="J172" i="8"/>
  <c r="F172" i="8"/>
  <c r="G172" i="8" s="1"/>
  <c r="F174" i="8" s="1"/>
  <c r="G174" i="8" s="1"/>
  <c r="J171" i="8"/>
  <c r="J170" i="8"/>
  <c r="J169" i="8"/>
  <c r="F169" i="8"/>
  <c r="G169" i="8" s="1"/>
  <c r="F171" i="8" s="1"/>
  <c r="G171" i="8" s="1"/>
  <c r="J168" i="8"/>
  <c r="J167" i="8"/>
  <c r="J166" i="8"/>
  <c r="F166" i="8"/>
  <c r="G166" i="8" s="1"/>
  <c r="F168" i="8" s="1"/>
  <c r="G168" i="8" s="1"/>
  <c r="J165" i="8"/>
  <c r="J164" i="8"/>
  <c r="J163" i="8"/>
  <c r="F163" i="8"/>
  <c r="G163" i="8" s="1"/>
  <c r="F165" i="8" s="1"/>
  <c r="G165" i="8" s="1"/>
  <c r="J162" i="8"/>
  <c r="J161" i="8"/>
  <c r="J160" i="8"/>
  <c r="F160" i="8"/>
  <c r="G160" i="8" s="1"/>
  <c r="F162" i="8" s="1"/>
  <c r="G162" i="8" s="1"/>
  <c r="J159" i="8"/>
  <c r="J158" i="8"/>
  <c r="J157" i="8"/>
  <c r="F157" i="8"/>
  <c r="G157" i="8" s="1"/>
  <c r="F159" i="8" s="1"/>
  <c r="G159" i="8" s="1"/>
  <c r="J156" i="8"/>
  <c r="J155" i="8"/>
  <c r="J154" i="8"/>
  <c r="F154" i="8"/>
  <c r="G154" i="8" s="1"/>
  <c r="F156" i="8" s="1"/>
  <c r="G156" i="8" s="1"/>
  <c r="J153" i="8"/>
  <c r="J152" i="8"/>
  <c r="J151" i="8"/>
  <c r="F151" i="8"/>
  <c r="G151" i="8" s="1"/>
  <c r="F153" i="8" s="1"/>
  <c r="G153" i="8" s="1"/>
  <c r="J150" i="8"/>
  <c r="J149" i="8"/>
  <c r="J148" i="8"/>
  <c r="F148" i="8"/>
  <c r="G148" i="8" s="1"/>
  <c r="J136" i="8"/>
  <c r="J135" i="8"/>
  <c r="J134" i="8"/>
  <c r="G134" i="8"/>
  <c r="F135" i="8" s="1"/>
  <c r="G135" i="8" s="1"/>
  <c r="J133" i="8"/>
  <c r="G133" i="8"/>
  <c r="J132" i="8"/>
  <c r="G132" i="8"/>
  <c r="J131" i="8"/>
  <c r="G131" i="8"/>
  <c r="J130" i="8"/>
  <c r="J129" i="8"/>
  <c r="J128" i="8"/>
  <c r="G128" i="8"/>
  <c r="F129" i="8" s="1"/>
  <c r="G129" i="8" s="1"/>
  <c r="J127" i="8"/>
  <c r="J126" i="8"/>
  <c r="J125" i="8"/>
  <c r="F125" i="8"/>
  <c r="G125" i="8" s="1"/>
  <c r="F127" i="8" s="1"/>
  <c r="G127" i="8" s="1"/>
  <c r="J124" i="8"/>
  <c r="J123" i="8"/>
  <c r="J122" i="8"/>
  <c r="F122" i="8"/>
  <c r="G122" i="8" s="1"/>
  <c r="F124" i="8" s="1"/>
  <c r="G124" i="8" s="1"/>
  <c r="J121" i="8"/>
  <c r="J120" i="8"/>
  <c r="J119" i="8"/>
  <c r="F119" i="8"/>
  <c r="G119" i="8" s="1"/>
  <c r="F121" i="8" s="1"/>
  <c r="G121"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K245" i="7"/>
  <c r="K244" i="7"/>
  <c r="K243" i="7"/>
  <c r="K242" i="7"/>
  <c r="K241" i="7"/>
  <c r="K240" i="7"/>
  <c r="K239" i="7"/>
  <c r="K238" i="7"/>
  <c r="K237" i="7"/>
  <c r="K224" i="7"/>
  <c r="K223" i="7"/>
  <c r="K222" i="7"/>
  <c r="K221" i="7"/>
  <c r="K220" i="7"/>
  <c r="K219" i="7"/>
  <c r="K218" i="7"/>
  <c r="K217" i="7"/>
  <c r="K216" i="7"/>
  <c r="K205" i="7"/>
  <c r="K204" i="7"/>
  <c r="K203" i="7"/>
  <c r="K202" i="7"/>
  <c r="K201" i="7"/>
  <c r="K200" i="7"/>
  <c r="K199" i="7"/>
  <c r="K198" i="7"/>
  <c r="K197" i="7"/>
  <c r="K165" i="7"/>
  <c r="K164" i="7"/>
  <c r="K163" i="7"/>
  <c r="K162" i="7"/>
  <c r="K161" i="7"/>
  <c r="K160" i="7"/>
  <c r="K159" i="7"/>
  <c r="K158" i="7"/>
  <c r="K157" i="7"/>
  <c r="K146" i="7"/>
  <c r="K145" i="7"/>
  <c r="K144" i="7"/>
  <c r="K143" i="7"/>
  <c r="K142" i="7"/>
  <c r="K141" i="7"/>
  <c r="K140" i="7"/>
  <c r="K139" i="7"/>
  <c r="K138" i="7"/>
  <c r="K125" i="7"/>
  <c r="K124" i="7"/>
  <c r="K123" i="7"/>
  <c r="K122" i="7"/>
  <c r="K121" i="7"/>
  <c r="K120" i="7"/>
  <c r="K119" i="7"/>
  <c r="K118" i="7"/>
  <c r="K117" i="7"/>
  <c r="K104" i="7"/>
  <c r="K103" i="7"/>
  <c r="K102" i="7"/>
  <c r="K101" i="7"/>
  <c r="K100" i="7"/>
  <c r="K99" i="7"/>
  <c r="K98" i="7"/>
  <c r="K97" i="7"/>
  <c r="K66" i="7"/>
  <c r="K65" i="7"/>
  <c r="K64" i="7"/>
  <c r="K63" i="7"/>
  <c r="K62" i="7"/>
  <c r="K61" i="7"/>
  <c r="K59" i="7"/>
  <c r="K60" i="7"/>
  <c r="K47" i="7"/>
  <c r="K46" i="7"/>
  <c r="K45" i="7"/>
  <c r="K44" i="7"/>
  <c r="K43" i="7"/>
  <c r="K42" i="7"/>
  <c r="K41" i="7"/>
  <c r="K40" i="7"/>
  <c r="J245" i="7"/>
  <c r="F245" i="7"/>
  <c r="G245" i="7" s="1"/>
  <c r="J244" i="7"/>
  <c r="G244" i="7"/>
  <c r="J243" i="7"/>
  <c r="G243" i="7"/>
  <c r="J242" i="7"/>
  <c r="G242" i="7"/>
  <c r="J241" i="7"/>
  <c r="G241" i="7"/>
  <c r="J240" i="7"/>
  <c r="G240" i="7"/>
  <c r="J239" i="7"/>
  <c r="G239" i="7"/>
  <c r="J238" i="7"/>
  <c r="E238" i="7"/>
  <c r="G238" i="7" s="1"/>
  <c r="J237" i="7"/>
  <c r="G237" i="7"/>
  <c r="J236" i="7"/>
  <c r="G236" i="7"/>
  <c r="J224" i="7"/>
  <c r="F224" i="7"/>
  <c r="G224" i="7" s="1"/>
  <c r="J223" i="7"/>
  <c r="G223" i="7"/>
  <c r="J222" i="7"/>
  <c r="E222" i="7"/>
  <c r="G222" i="7" s="1"/>
  <c r="J221" i="7"/>
  <c r="E221" i="7"/>
  <c r="G221" i="7" s="1"/>
  <c r="J220" i="7"/>
  <c r="E220" i="7"/>
  <c r="G220" i="7" s="1"/>
  <c r="J219" i="7"/>
  <c r="G219" i="7"/>
  <c r="J218" i="7"/>
  <c r="G218" i="7"/>
  <c r="J217" i="7"/>
  <c r="E217" i="7"/>
  <c r="G217" i="7" s="1"/>
  <c r="J216" i="7"/>
  <c r="E216" i="7"/>
  <c r="G216" i="7" s="1"/>
  <c r="J215" i="7"/>
  <c r="G215" i="7"/>
  <c r="J205" i="7"/>
  <c r="F205" i="7"/>
  <c r="G205" i="7" s="1"/>
  <c r="J204" i="7"/>
  <c r="G204" i="7"/>
  <c r="J203" i="7"/>
  <c r="G203" i="7"/>
  <c r="J202" i="7"/>
  <c r="G202" i="7"/>
  <c r="J201" i="7"/>
  <c r="G201" i="7"/>
  <c r="J200" i="7"/>
  <c r="G200" i="7"/>
  <c r="J199" i="7"/>
  <c r="G199" i="7"/>
  <c r="J198" i="7"/>
  <c r="G198" i="7"/>
  <c r="J197" i="7"/>
  <c r="E197" i="7"/>
  <c r="G197" i="7" s="1"/>
  <c r="J196" i="7"/>
  <c r="G196" i="7"/>
  <c r="J165" i="7"/>
  <c r="F165" i="7"/>
  <c r="G165" i="7" s="1"/>
  <c r="J164" i="7"/>
  <c r="G164" i="7"/>
  <c r="J163" i="7"/>
  <c r="G163" i="7"/>
  <c r="J162" i="7"/>
  <c r="G162" i="7"/>
  <c r="J161" i="7"/>
  <c r="G161" i="7"/>
  <c r="J160" i="7"/>
  <c r="G160" i="7"/>
  <c r="J159" i="7"/>
  <c r="G159" i="7"/>
  <c r="J158" i="7"/>
  <c r="E158" i="7"/>
  <c r="G158" i="7" s="1"/>
  <c r="J157" i="7"/>
  <c r="G157" i="7"/>
  <c r="J156" i="7"/>
  <c r="G156" i="7"/>
  <c r="J146" i="7"/>
  <c r="F146" i="7"/>
  <c r="G146" i="7" s="1"/>
  <c r="J145" i="7"/>
  <c r="G145" i="7"/>
  <c r="J144" i="7"/>
  <c r="G144" i="7"/>
  <c r="J143" i="7"/>
  <c r="G143" i="7"/>
  <c r="J142" i="7"/>
  <c r="G142" i="7"/>
  <c r="J141" i="7"/>
  <c r="G141" i="7"/>
  <c r="J140" i="7"/>
  <c r="G140" i="7"/>
  <c r="J139" i="7"/>
  <c r="E139" i="7"/>
  <c r="G139" i="7" s="1"/>
  <c r="J138" i="7"/>
  <c r="E138" i="7"/>
  <c r="G138" i="7" s="1"/>
  <c r="J137" i="7"/>
  <c r="G137" i="7"/>
  <c r="J125" i="7"/>
  <c r="F125" i="7"/>
  <c r="G125" i="7" s="1"/>
  <c r="J124" i="7"/>
  <c r="G124" i="7"/>
  <c r="J123" i="7"/>
  <c r="E123" i="7"/>
  <c r="G123" i="7" s="1"/>
  <c r="J122" i="7"/>
  <c r="E122" i="7"/>
  <c r="G122" i="7" s="1"/>
  <c r="J121" i="7"/>
  <c r="E121" i="7"/>
  <c r="G121" i="7" s="1"/>
  <c r="J120" i="7"/>
  <c r="G120" i="7"/>
  <c r="J119" i="7"/>
  <c r="G119" i="7"/>
  <c r="J118" i="7"/>
  <c r="E118" i="7"/>
  <c r="G118" i="7" s="1"/>
  <c r="J117" i="7"/>
  <c r="E117" i="7"/>
  <c r="G117" i="7" s="1"/>
  <c r="J116" i="7"/>
  <c r="G116" i="7"/>
  <c r="J104" i="7"/>
  <c r="F104" i="7"/>
  <c r="G104" i="7" s="1"/>
  <c r="J103" i="7"/>
  <c r="G103" i="7"/>
  <c r="J102" i="7"/>
  <c r="G102" i="7"/>
  <c r="J101" i="7"/>
  <c r="G101" i="7"/>
  <c r="J100" i="7"/>
  <c r="E100" i="7"/>
  <c r="G100" i="7" s="1"/>
  <c r="J99" i="7"/>
  <c r="G99" i="7"/>
  <c r="J98" i="7"/>
  <c r="G98" i="7"/>
  <c r="J97" i="7"/>
  <c r="E97" i="7"/>
  <c r="G97" i="7" s="1"/>
  <c r="J96" i="7"/>
  <c r="E96" i="7"/>
  <c r="G96" i="7" s="1"/>
  <c r="J95" i="7"/>
  <c r="G95" i="7"/>
  <c r="J85" i="7"/>
  <c r="F85" i="7"/>
  <c r="G85" i="7" s="1"/>
  <c r="J84" i="7"/>
  <c r="G84" i="7"/>
  <c r="J83" i="7"/>
  <c r="E83" i="7"/>
  <c r="G83" i="7" s="1"/>
  <c r="J82" i="7"/>
  <c r="E82" i="7"/>
  <c r="G82" i="7" s="1"/>
  <c r="J81" i="7"/>
  <c r="E81" i="7"/>
  <c r="G81" i="7" s="1"/>
  <c r="J80" i="7"/>
  <c r="G80" i="7"/>
  <c r="J79" i="7"/>
  <c r="G79" i="7"/>
  <c r="J78" i="7"/>
  <c r="E78" i="7"/>
  <c r="G78" i="7" s="1"/>
  <c r="J77" i="7"/>
  <c r="E77" i="7"/>
  <c r="G77" i="7" s="1"/>
  <c r="J76" i="7"/>
  <c r="G76" i="7"/>
  <c r="J66" i="7"/>
  <c r="F66" i="7"/>
  <c r="G66" i="7" s="1"/>
  <c r="J65" i="7"/>
  <c r="G65" i="7"/>
  <c r="J64" i="7"/>
  <c r="G64" i="7"/>
  <c r="J63" i="7"/>
  <c r="G63" i="7"/>
  <c r="J62" i="7"/>
  <c r="G62" i="7"/>
  <c r="J61" i="7"/>
  <c r="G61" i="7"/>
  <c r="J60" i="7"/>
  <c r="G60" i="7"/>
  <c r="J59" i="7"/>
  <c r="E59" i="7"/>
  <c r="G59" i="7" s="1"/>
  <c r="J58" i="7"/>
  <c r="E58" i="7"/>
  <c r="G58" i="7" s="1"/>
  <c r="J57" i="7"/>
  <c r="G57" i="7"/>
  <c r="J47" i="7"/>
  <c r="F47" i="7"/>
  <c r="G47" i="7" s="1"/>
  <c r="J46" i="7"/>
  <c r="G46" i="7"/>
  <c r="J45" i="7"/>
  <c r="G45" i="7"/>
  <c r="J44" i="7"/>
  <c r="E44" i="7"/>
  <c r="G44" i="7" s="1"/>
  <c r="J43" i="7"/>
  <c r="G43" i="7"/>
  <c r="J42" i="7"/>
  <c r="G42" i="7"/>
  <c r="J41" i="7"/>
  <c r="G41" i="7"/>
  <c r="J40" i="7"/>
  <c r="E40" i="7"/>
  <c r="G40" i="7" s="1"/>
  <c r="J39" i="7"/>
  <c r="E39" i="7"/>
  <c r="G39" i="7" s="1"/>
  <c r="J38" i="7"/>
  <c r="G38" i="7"/>
  <c r="D315" i="12" l="1"/>
  <c r="Q13" i="28" s="1"/>
  <c r="D189" i="7"/>
  <c r="D33" i="9"/>
  <c r="D143" i="40"/>
  <c r="P60" i="43"/>
  <c r="Q61" i="43"/>
  <c r="P62" i="43"/>
  <c r="Q63" i="43"/>
  <c r="P64" i="43"/>
  <c r="Q65" i="43"/>
  <c r="P66" i="43"/>
  <c r="Q67" i="43"/>
  <c r="P68" i="43"/>
  <c r="Q69" i="43"/>
  <c r="P70" i="43"/>
  <c r="Q71" i="43"/>
  <c r="P72" i="43"/>
  <c r="Q73" i="43"/>
  <c r="P74" i="43"/>
  <c r="Q75" i="43"/>
  <c r="P76" i="43"/>
  <c r="Q77" i="43"/>
  <c r="P78" i="43"/>
  <c r="Q79" i="43"/>
  <c r="P80" i="43"/>
  <c r="Q81" i="43"/>
  <c r="P82" i="43"/>
  <c r="Q83" i="43"/>
  <c r="P84" i="43"/>
  <c r="Q85" i="43"/>
  <c r="P86" i="43"/>
  <c r="Q87" i="43"/>
  <c r="P88" i="43"/>
  <c r="Q89" i="43"/>
  <c r="P90" i="43"/>
  <c r="Q91" i="43"/>
  <c r="P92" i="43"/>
  <c r="F191" i="8"/>
  <c r="G191" i="8" s="1"/>
  <c r="D96" i="43"/>
  <c r="D29" i="42"/>
  <c r="D51" i="42"/>
  <c r="D110" i="40"/>
  <c r="D27" i="12"/>
  <c r="Q23" i="22" s="1"/>
  <c r="D57" i="12"/>
  <c r="Q9" i="46" s="1"/>
  <c r="Q11" i="46" s="1"/>
  <c r="I21" i="27" s="1"/>
  <c r="D77" i="12"/>
  <c r="D424" i="12"/>
  <c r="D115" i="9"/>
  <c r="D94" i="9"/>
  <c r="F323" i="8"/>
  <c r="G323" i="8" s="1"/>
  <c r="F197" i="8"/>
  <c r="G197" i="8" s="1"/>
  <c r="F317" i="8"/>
  <c r="G317" i="8" s="1"/>
  <c r="F443" i="8"/>
  <c r="G443" i="8" s="1"/>
  <c r="F130" i="8"/>
  <c r="G130" i="8" s="1"/>
  <c r="F136" i="8"/>
  <c r="G136" i="8" s="1"/>
  <c r="F256" i="8"/>
  <c r="G256" i="8" s="1"/>
  <c r="F262" i="8"/>
  <c r="G262" i="8" s="1"/>
  <c r="F378" i="8"/>
  <c r="G378" i="8" s="1"/>
  <c r="F384" i="8"/>
  <c r="G384" i="8" s="1"/>
  <c r="F498" i="8"/>
  <c r="G498" i="8" s="1"/>
  <c r="F504" i="8"/>
  <c r="G504" i="8" s="1"/>
  <c r="D109" i="7"/>
  <c r="D60" i="10"/>
  <c r="D183" i="10"/>
  <c r="D50" i="7"/>
  <c r="D31" i="7"/>
  <c r="D149" i="7"/>
  <c r="D88" i="7"/>
  <c r="D229"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73" i="42"/>
  <c r="P104" i="43"/>
  <c r="P106" i="43"/>
  <c r="P108" i="43"/>
  <c r="P110" i="43"/>
  <c r="P112" i="43"/>
  <c r="P114" i="43"/>
  <c r="P116" i="43"/>
  <c r="P118" i="43"/>
  <c r="P120" i="43"/>
  <c r="P122" i="43"/>
  <c r="P124" i="43"/>
  <c r="P126" i="43"/>
  <c r="P128" i="43"/>
  <c r="P130" i="43"/>
  <c r="P132" i="43"/>
  <c r="P134" i="43"/>
  <c r="P136" i="43"/>
  <c r="P93" i="43"/>
  <c r="D43" i="12"/>
  <c r="Q11" i="30" s="1"/>
  <c r="D400" i="12"/>
  <c r="F282" i="8"/>
  <c r="G282" i="8" s="1"/>
  <c r="F281" i="8"/>
  <c r="G281" i="8" s="1"/>
  <c r="F288" i="8"/>
  <c r="G288" i="8" s="1"/>
  <c r="F287" i="8"/>
  <c r="G287" i="8" s="1"/>
  <c r="F300" i="8"/>
  <c r="G300" i="8" s="1"/>
  <c r="F299" i="8"/>
  <c r="G299" i="8" s="1"/>
  <c r="F306" i="8"/>
  <c r="G306" i="8" s="1"/>
  <c r="F305" i="8"/>
  <c r="G305" i="8" s="1"/>
  <c r="F312" i="8"/>
  <c r="G312" i="8" s="1"/>
  <c r="F311" i="8"/>
  <c r="G311" i="8" s="1"/>
  <c r="F336" i="8"/>
  <c r="G336" i="8" s="1"/>
  <c r="F335" i="8"/>
  <c r="G335" i="8" s="1"/>
  <c r="F279" i="8"/>
  <c r="G279" i="8" s="1"/>
  <c r="F278" i="8"/>
  <c r="G278" i="8" s="1"/>
  <c r="F285" i="8"/>
  <c r="G285" i="8" s="1"/>
  <c r="F284" i="8"/>
  <c r="G284" i="8" s="1"/>
  <c r="F291" i="8"/>
  <c r="G291" i="8" s="1"/>
  <c r="F290" i="8"/>
  <c r="G290" i="8" s="1"/>
  <c r="F297" i="8"/>
  <c r="G297" i="8" s="1"/>
  <c r="F296" i="8"/>
  <c r="G296" i="8" s="1"/>
  <c r="F303" i="8"/>
  <c r="G303" i="8" s="1"/>
  <c r="F302" i="8"/>
  <c r="G302" i="8" s="1"/>
  <c r="F309" i="8"/>
  <c r="G309" i="8" s="1"/>
  <c r="F308" i="8"/>
  <c r="G308" i="8" s="1"/>
  <c r="F315" i="8"/>
  <c r="G315" i="8" s="1"/>
  <c r="F314" i="8"/>
  <c r="G314" i="8" s="1"/>
  <c r="F342" i="8"/>
  <c r="G342" i="8" s="1"/>
  <c r="F341" i="8"/>
  <c r="G341" i="8" s="1"/>
  <c r="F348" i="8"/>
  <c r="G348" i="8" s="1"/>
  <c r="F347" i="8"/>
  <c r="G347" i="8" s="1"/>
  <c r="F294" i="8"/>
  <c r="G294" i="8" s="1"/>
  <c r="F293" i="8"/>
  <c r="G293" i="8" s="1"/>
  <c r="F276" i="8"/>
  <c r="G276" i="8" s="1"/>
  <c r="F275" i="8"/>
  <c r="G275" i="8" s="1"/>
  <c r="F339" i="8"/>
  <c r="G339" i="8" s="1"/>
  <c r="F338" i="8"/>
  <c r="G338" i="8" s="1"/>
  <c r="F345" i="8"/>
  <c r="G345" i="8" s="1"/>
  <c r="F344" i="8"/>
  <c r="G344" i="8" s="1"/>
  <c r="F351" i="8"/>
  <c r="G351" i="8" s="1"/>
  <c r="F350" i="8"/>
  <c r="G350" i="8" s="1"/>
  <c r="F396" i="8"/>
  <c r="G396" i="8" s="1"/>
  <c r="F395" i="8"/>
  <c r="G395" i="8" s="1"/>
  <c r="F459" i="8"/>
  <c r="G459" i="8" s="1"/>
  <c r="F458" i="8"/>
  <c r="G458" i="8" s="1"/>
  <c r="F465" i="8"/>
  <c r="G465" i="8" s="1"/>
  <c r="F464" i="8"/>
  <c r="G464" i="8" s="1"/>
  <c r="F471" i="8"/>
  <c r="G471" i="8" s="1"/>
  <c r="F470" i="8"/>
  <c r="G470" i="8" s="1"/>
  <c r="F477" i="8"/>
  <c r="G477" i="8" s="1"/>
  <c r="F476" i="8"/>
  <c r="G476" i="8" s="1"/>
  <c r="F483" i="8"/>
  <c r="G483" i="8" s="1"/>
  <c r="F482" i="8"/>
  <c r="G482" i="8" s="1"/>
  <c r="F489" i="8"/>
  <c r="G489" i="8" s="1"/>
  <c r="F488" i="8"/>
  <c r="G488" i="8" s="1"/>
  <c r="F495" i="8"/>
  <c r="G495" i="8" s="1"/>
  <c r="F494" i="8"/>
  <c r="G494" i="8" s="1"/>
  <c r="F357" i="8"/>
  <c r="G357" i="8" s="1"/>
  <c r="F356" i="8"/>
  <c r="G356" i="8" s="1"/>
  <c r="F363" i="8"/>
  <c r="G363" i="8" s="1"/>
  <c r="F362" i="8"/>
  <c r="G362" i="8" s="1"/>
  <c r="F369" i="8"/>
  <c r="G369" i="8" s="1"/>
  <c r="F368" i="8"/>
  <c r="G368" i="8" s="1"/>
  <c r="F375" i="8"/>
  <c r="G375" i="8" s="1"/>
  <c r="F374" i="8"/>
  <c r="G374" i="8" s="1"/>
  <c r="F399" i="8"/>
  <c r="G399" i="8" s="1"/>
  <c r="F398" i="8"/>
  <c r="G398" i="8" s="1"/>
  <c r="F405" i="8"/>
  <c r="G405" i="8" s="1"/>
  <c r="F404" i="8"/>
  <c r="G404" i="8" s="1"/>
  <c r="F411" i="8"/>
  <c r="G411" i="8" s="1"/>
  <c r="F410" i="8"/>
  <c r="G410" i="8" s="1"/>
  <c r="F417" i="8"/>
  <c r="G417" i="8" s="1"/>
  <c r="F416" i="8"/>
  <c r="G416" i="8" s="1"/>
  <c r="F423" i="8"/>
  <c r="G423" i="8" s="1"/>
  <c r="F422" i="8"/>
  <c r="G422" i="8" s="1"/>
  <c r="F429" i="8"/>
  <c r="G429" i="8" s="1"/>
  <c r="F428" i="8"/>
  <c r="G428" i="8" s="1"/>
  <c r="F435" i="8"/>
  <c r="G435" i="8" s="1"/>
  <c r="F434" i="8"/>
  <c r="G434" i="8" s="1"/>
  <c r="F462" i="8"/>
  <c r="G462" i="8" s="1"/>
  <c r="F461" i="8"/>
  <c r="G461" i="8" s="1"/>
  <c r="F468" i="8"/>
  <c r="G468" i="8" s="1"/>
  <c r="F467" i="8"/>
  <c r="G467" i="8" s="1"/>
  <c r="F474" i="8"/>
  <c r="G474" i="8" s="1"/>
  <c r="F473" i="8"/>
  <c r="G473" i="8" s="1"/>
  <c r="F480" i="8"/>
  <c r="G480" i="8" s="1"/>
  <c r="F479" i="8"/>
  <c r="G479" i="8" s="1"/>
  <c r="F486" i="8"/>
  <c r="G486" i="8" s="1"/>
  <c r="F485" i="8"/>
  <c r="G485" i="8" s="1"/>
  <c r="F492" i="8"/>
  <c r="G492" i="8" s="1"/>
  <c r="F491" i="8"/>
  <c r="G491" i="8" s="1"/>
  <c r="F354" i="8"/>
  <c r="G354" i="8" s="1"/>
  <c r="F353" i="8"/>
  <c r="G353" i="8" s="1"/>
  <c r="F360" i="8"/>
  <c r="G360" i="8" s="1"/>
  <c r="F359" i="8"/>
  <c r="G359" i="8" s="1"/>
  <c r="F366" i="8"/>
  <c r="G366" i="8" s="1"/>
  <c r="F365" i="8"/>
  <c r="G365" i="8" s="1"/>
  <c r="F372" i="8"/>
  <c r="G372" i="8" s="1"/>
  <c r="F371" i="8"/>
  <c r="G371" i="8" s="1"/>
  <c r="F402" i="8"/>
  <c r="G402" i="8" s="1"/>
  <c r="F401" i="8"/>
  <c r="G401" i="8" s="1"/>
  <c r="F408" i="8"/>
  <c r="G408" i="8" s="1"/>
  <c r="F407" i="8"/>
  <c r="G407" i="8" s="1"/>
  <c r="F414" i="8"/>
  <c r="G414" i="8" s="1"/>
  <c r="F413" i="8"/>
  <c r="G413" i="8" s="1"/>
  <c r="F420" i="8"/>
  <c r="G420" i="8" s="1"/>
  <c r="F419" i="8"/>
  <c r="G419" i="8" s="1"/>
  <c r="F426" i="8"/>
  <c r="G426" i="8" s="1"/>
  <c r="F425" i="8"/>
  <c r="G425" i="8" s="1"/>
  <c r="F432" i="8"/>
  <c r="G432" i="8" s="1"/>
  <c r="F431" i="8"/>
  <c r="G431" i="8" s="1"/>
  <c r="F456" i="8"/>
  <c r="G456" i="8" s="1"/>
  <c r="F455" i="8"/>
  <c r="G455" i="8" s="1"/>
  <c r="F150" i="8"/>
  <c r="G150" i="8" s="1"/>
  <c r="F149" i="8"/>
  <c r="G149" i="8" s="1"/>
  <c r="F214" i="8"/>
  <c r="G214" i="8" s="1"/>
  <c r="F213" i="8"/>
  <c r="G213" i="8" s="1"/>
  <c r="F152" i="8"/>
  <c r="G152" i="8" s="1"/>
  <c r="F155" i="8"/>
  <c r="G155" i="8" s="1"/>
  <c r="F158" i="8"/>
  <c r="G158" i="8" s="1"/>
  <c r="F161" i="8"/>
  <c r="G161" i="8" s="1"/>
  <c r="F164" i="8"/>
  <c r="G164" i="8" s="1"/>
  <c r="F167" i="8"/>
  <c r="G167" i="8" s="1"/>
  <c r="F170" i="8"/>
  <c r="G170" i="8" s="1"/>
  <c r="F173" i="8"/>
  <c r="G173" i="8" s="1"/>
  <c r="F176" i="8"/>
  <c r="G176" i="8" s="1"/>
  <c r="F179" i="8"/>
  <c r="G179" i="8" s="1"/>
  <c r="F182" i="8"/>
  <c r="G182" i="8" s="1"/>
  <c r="F185" i="8"/>
  <c r="G185" i="8" s="1"/>
  <c r="F188" i="8"/>
  <c r="G188" i="8" s="1"/>
  <c r="F216" i="8"/>
  <c r="G216" i="8" s="1"/>
  <c r="F219" i="8"/>
  <c r="G219" i="8" s="1"/>
  <c r="F222" i="8"/>
  <c r="G222" i="8" s="1"/>
  <c r="F225" i="8"/>
  <c r="G225" i="8" s="1"/>
  <c r="F228" i="8"/>
  <c r="G228" i="8" s="1"/>
  <c r="F231" i="8"/>
  <c r="G231" i="8" s="1"/>
  <c r="F234" i="8"/>
  <c r="G234" i="8" s="1"/>
  <c r="F237" i="8"/>
  <c r="G237" i="8" s="1"/>
  <c r="F240" i="8"/>
  <c r="G240" i="8" s="1"/>
  <c r="F243" i="8"/>
  <c r="G243" i="8" s="1"/>
  <c r="F246" i="8"/>
  <c r="G246" i="8" s="1"/>
  <c r="F249" i="8"/>
  <c r="G249" i="8" s="1"/>
  <c r="F252" i="8"/>
  <c r="G252" i="8" s="1"/>
  <c r="F87" i="8"/>
  <c r="G87" i="8" s="1"/>
  <c r="F88" i="8"/>
  <c r="G88" i="8" s="1"/>
  <c r="F90" i="8"/>
  <c r="G90" i="8" s="1"/>
  <c r="F93" i="8"/>
  <c r="G93" i="8" s="1"/>
  <c r="F96" i="8"/>
  <c r="G96" i="8" s="1"/>
  <c r="F99" i="8"/>
  <c r="G99" i="8" s="1"/>
  <c r="F102" i="8"/>
  <c r="G102" i="8" s="1"/>
  <c r="F105" i="8"/>
  <c r="G105" i="8" s="1"/>
  <c r="F108" i="8"/>
  <c r="G108" i="8" s="1"/>
  <c r="F111" i="8"/>
  <c r="G111" i="8" s="1"/>
  <c r="F114" i="8"/>
  <c r="G114" i="8" s="1"/>
  <c r="F117" i="8"/>
  <c r="G117" i="8" s="1"/>
  <c r="F120" i="8"/>
  <c r="G120" i="8" s="1"/>
  <c r="F123" i="8"/>
  <c r="G123" i="8" s="1"/>
  <c r="F126" i="8"/>
  <c r="G126" i="8" s="1"/>
  <c r="D208" i="7"/>
  <c r="D130" i="7"/>
  <c r="D69" i="7"/>
  <c r="Q7" i="45" s="1"/>
  <c r="Q10" i="45" s="1"/>
  <c r="H11" i="46"/>
  <c r="I11" i="46"/>
  <c r="J11" i="46"/>
  <c r="K11" i="46"/>
  <c r="L11" i="46"/>
  <c r="M11" i="46"/>
  <c r="N11" i="46"/>
  <c r="O11" i="46"/>
  <c r="P11" i="46"/>
  <c r="H17" i="21"/>
  <c r="J17" i="21"/>
  <c r="K17" i="21"/>
  <c r="L17" i="21"/>
  <c r="M17" i="21"/>
  <c r="N17" i="21"/>
  <c r="O17" i="21"/>
  <c r="P17" i="21"/>
  <c r="I25" i="22"/>
  <c r="J25" i="22"/>
  <c r="K25" i="22"/>
  <c r="L25" i="22"/>
  <c r="M25" i="22"/>
  <c r="N25" i="22"/>
  <c r="O25" i="22"/>
  <c r="P25" i="22"/>
  <c r="H25" i="22"/>
  <c r="Q25" i="22" l="1"/>
  <c r="I6" i="27" s="1"/>
  <c r="Q9" i="44"/>
  <c r="I10" i="27"/>
  <c r="D79" i="8"/>
  <c r="D267" i="8"/>
  <c r="D141" i="8"/>
  <c r="D205" i="8"/>
  <c r="D447" i="8"/>
  <c r="D387" i="8"/>
  <c r="D327" i="8"/>
  <c r="J23" i="42" l="1"/>
  <c r="J22" i="42"/>
  <c r="J21" i="42"/>
  <c r="J38" i="40"/>
  <c r="J37" i="40"/>
  <c r="J36" i="40"/>
  <c r="J35" i="40"/>
  <c r="J33" i="40"/>
  <c r="J32" i="40"/>
  <c r="J31" i="40"/>
  <c r="J30" i="40"/>
  <c r="J29" i="40"/>
  <c r="J28" i="40"/>
  <c r="J27" i="40"/>
  <c r="J26" i="40"/>
  <c r="J25" i="40"/>
  <c r="J24" i="40"/>
  <c r="J23" i="40"/>
  <c r="J21" i="40"/>
  <c r="J20" i="40"/>
  <c r="J30" i="10"/>
  <c r="J29" i="10"/>
  <c r="J28" i="10"/>
  <c r="J27" i="10"/>
  <c r="J26" i="10"/>
  <c r="J25" i="10"/>
  <c r="J24" i="10"/>
  <c r="J23" i="10"/>
  <c r="J22" i="10"/>
  <c r="J21" i="10"/>
  <c r="J20" i="10"/>
  <c r="J19" i="10"/>
  <c r="J26" i="9"/>
  <c r="J25" i="9"/>
  <c r="J24" i="9"/>
  <c r="J23" i="9"/>
  <c r="J22" i="9"/>
  <c r="J21" i="9"/>
  <c r="J20" i="9"/>
  <c r="K73" i="8"/>
  <c r="K72" i="8"/>
  <c r="K67" i="8"/>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Q42" i="48"/>
  <c r="I13" i="27" s="1"/>
  <c r="O42" i="48"/>
  <c r="M42" i="48"/>
  <c r="K42" i="48"/>
  <c r="J42" i="48"/>
  <c r="I42" i="48"/>
  <c r="H42" i="48"/>
  <c r="K135" i="8" l="1"/>
  <c r="K131" i="8"/>
  <c r="K127" i="8"/>
  <c r="K123" i="8"/>
  <c r="K119" i="8"/>
  <c r="K115" i="8"/>
  <c r="K111" i="8"/>
  <c r="K107" i="8"/>
  <c r="K99" i="8"/>
  <c r="K91" i="8"/>
  <c r="K87" i="8"/>
  <c r="K134" i="8"/>
  <c r="K130" i="8"/>
  <c r="K126" i="8"/>
  <c r="K122" i="8"/>
  <c r="K114" i="8"/>
  <c r="K110" i="8"/>
  <c r="K106" i="8"/>
  <c r="K98" i="8"/>
  <c r="K94" i="8"/>
  <c r="K90" i="8"/>
  <c r="K133" i="8"/>
  <c r="K129" i="8"/>
  <c r="K125" i="8"/>
  <c r="K121" i="8"/>
  <c r="K113" i="8"/>
  <c r="K109" i="8"/>
  <c r="K105" i="8"/>
  <c r="K93" i="8"/>
  <c r="K89" i="8"/>
  <c r="K124" i="8"/>
  <c r="K108" i="8"/>
  <c r="K92" i="8"/>
  <c r="K112" i="8"/>
  <c r="K136" i="8"/>
  <c r="K120" i="8"/>
  <c r="K104" i="8"/>
  <c r="K88" i="8"/>
  <c r="K128" i="8"/>
  <c r="K132" i="8"/>
  <c r="K100" i="8"/>
  <c r="Q21" i="47"/>
  <c r="I11" i="27" s="1"/>
  <c r="P21" i="47"/>
  <c r="O21" i="47"/>
  <c r="N21" i="47"/>
  <c r="M21" i="47"/>
  <c r="L21" i="47"/>
  <c r="K21" i="47"/>
  <c r="J21" i="47"/>
  <c r="I21" i="47"/>
  <c r="H21" i="47"/>
  <c r="D341" i="38"/>
  <c r="E341" i="38"/>
  <c r="AB341" i="38"/>
  <c r="AC341" i="38"/>
  <c r="AD341" i="38"/>
  <c r="AF341" i="38"/>
  <c r="AG341" i="38"/>
  <c r="AH341" i="38"/>
  <c r="AJ341" i="38"/>
  <c r="AK341" i="38"/>
  <c r="AL341" i="38"/>
  <c r="AN341" i="38"/>
  <c r="AO341" i="38"/>
  <c r="AP341" i="38"/>
  <c r="J19" i="7"/>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6" i="38"/>
  <c r="E16" i="38"/>
  <c r="D17" i="38"/>
  <c r="E17" i="38"/>
  <c r="D18" i="38"/>
  <c r="E18" i="38"/>
  <c r="D19" i="38"/>
  <c r="E19" i="38"/>
  <c r="D20" i="38"/>
  <c r="E20" i="38"/>
  <c r="D21" i="38"/>
  <c r="E21" i="38"/>
  <c r="D22" i="38"/>
  <c r="E22" i="38"/>
  <c r="D23" i="38"/>
  <c r="E23" i="38"/>
  <c r="D24" i="38"/>
  <c r="E24" i="38"/>
  <c r="D25" i="38"/>
  <c r="E25" i="38"/>
  <c r="D26" i="38"/>
  <c r="E26"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95" i="8" l="1"/>
  <c r="K191" i="8"/>
  <c r="K187" i="8"/>
  <c r="K183" i="8"/>
  <c r="K179" i="8"/>
  <c r="K175" i="8"/>
  <c r="K171" i="8"/>
  <c r="K167" i="8"/>
  <c r="K155" i="8"/>
  <c r="K151" i="8"/>
  <c r="K198" i="8"/>
  <c r="K194" i="8"/>
  <c r="K190" i="8"/>
  <c r="K186" i="8"/>
  <c r="K182" i="8"/>
  <c r="K178" i="8"/>
  <c r="K174" i="8"/>
  <c r="K170" i="8"/>
  <c r="K166" i="8"/>
  <c r="K162" i="8"/>
  <c r="K154" i="8"/>
  <c r="K150" i="8"/>
  <c r="K197" i="8"/>
  <c r="K193" i="8"/>
  <c r="K189" i="8"/>
  <c r="K185" i="8"/>
  <c r="K181" i="8"/>
  <c r="K177" i="8"/>
  <c r="K173" i="8"/>
  <c r="K169" i="8"/>
  <c r="K161" i="8"/>
  <c r="K153" i="8"/>
  <c r="K149" i="8"/>
  <c r="K184" i="8"/>
  <c r="K168" i="8"/>
  <c r="K152" i="8"/>
  <c r="K172" i="8"/>
  <c r="K196" i="8"/>
  <c r="K180" i="8"/>
  <c r="K188" i="8"/>
  <c r="K192" i="8"/>
  <c r="K176" i="8"/>
  <c r="K160" i="8"/>
  <c r="K156" i="8"/>
  <c r="AM341" i="38"/>
  <c r="AQ341" i="38"/>
  <c r="AE341" i="38"/>
  <c r="AI341" i="38"/>
  <c r="F341" i="38"/>
  <c r="J341" i="38" s="1"/>
  <c r="P10" i="23"/>
  <c r="Q10" i="23"/>
  <c r="I9" i="27" s="1"/>
  <c r="P36" i="33"/>
  <c r="Q36" i="33"/>
  <c r="I12" i="27" s="1"/>
  <c r="P14" i="31"/>
  <c r="Q14" i="31"/>
  <c r="I20" i="27" s="1"/>
  <c r="P13" i="30"/>
  <c r="Q13" i="30"/>
  <c r="I8" i="27" s="1"/>
  <c r="P13" i="29"/>
  <c r="Q13" i="29"/>
  <c r="I7" i="27" s="1"/>
  <c r="P24" i="28"/>
  <c r="K257" i="8" l="1"/>
  <c r="K253" i="8"/>
  <c r="K249" i="8"/>
  <c r="K245" i="8"/>
  <c r="K241" i="8"/>
  <c r="K237" i="8"/>
  <c r="K233" i="8"/>
  <c r="K225" i="8"/>
  <c r="K217" i="8"/>
  <c r="K213" i="8"/>
  <c r="K256" i="8"/>
  <c r="K252" i="8"/>
  <c r="K248" i="8"/>
  <c r="K244" i="8"/>
  <c r="K240" i="8"/>
  <c r="K236" i="8"/>
  <c r="K232" i="8"/>
  <c r="K224" i="8"/>
  <c r="K216" i="8"/>
  <c r="K259" i="8"/>
  <c r="K255" i="8"/>
  <c r="K251" i="8"/>
  <c r="K247" i="8"/>
  <c r="K243" i="8"/>
  <c r="K239" i="8"/>
  <c r="K235" i="8"/>
  <c r="K231" i="8"/>
  <c r="K215" i="8"/>
  <c r="K246" i="8"/>
  <c r="K230" i="8"/>
  <c r="K214" i="8"/>
  <c r="K258" i="8"/>
  <c r="K242" i="8"/>
  <c r="K226" i="8"/>
  <c r="K250" i="8"/>
  <c r="K254" i="8"/>
  <c r="K238" i="8"/>
  <c r="K234" i="8"/>
  <c r="AR341" i="38"/>
  <c r="H341" i="38"/>
  <c r="J39" i="40"/>
  <c r="K74" i="8"/>
  <c r="K321" i="8" l="1"/>
  <c r="K317" i="8"/>
  <c r="K313" i="8"/>
  <c r="K309" i="8"/>
  <c r="K305" i="8"/>
  <c r="K301" i="8"/>
  <c r="K297" i="8"/>
  <c r="K293" i="8"/>
  <c r="K285" i="8"/>
  <c r="K281" i="8"/>
  <c r="K277" i="8"/>
  <c r="K324" i="8"/>
  <c r="K320" i="8"/>
  <c r="K316" i="8"/>
  <c r="K312" i="8"/>
  <c r="K308" i="8"/>
  <c r="K304" i="8"/>
  <c r="K300" i="8"/>
  <c r="K296" i="8"/>
  <c r="K292" i="8"/>
  <c r="K288" i="8"/>
  <c r="K284" i="8"/>
  <c r="K280" i="8"/>
  <c r="K276" i="8"/>
  <c r="K323" i="8"/>
  <c r="K319" i="8"/>
  <c r="K315" i="8"/>
  <c r="K311" i="8"/>
  <c r="K307" i="8"/>
  <c r="K303" i="8"/>
  <c r="K299" i="8"/>
  <c r="K295" i="8"/>
  <c r="K287" i="8"/>
  <c r="K283" i="8"/>
  <c r="K279" i="8"/>
  <c r="K275" i="8"/>
  <c r="K322" i="8"/>
  <c r="K306" i="8"/>
  <c r="K294" i="8"/>
  <c r="K278" i="8"/>
  <c r="K318" i="8"/>
  <c r="K302" i="8"/>
  <c r="K286" i="8"/>
  <c r="K314" i="8"/>
  <c r="K298" i="8"/>
  <c r="K282" i="8"/>
  <c r="K310" i="8"/>
  <c r="O12" i="24"/>
  <c r="M12" i="24"/>
  <c r="K12" i="24"/>
  <c r="I12" i="24"/>
  <c r="H12" i="24"/>
  <c r="K383" i="8" l="1"/>
  <c r="K375" i="8"/>
  <c r="K371" i="8"/>
  <c r="K367" i="8"/>
  <c r="K363" i="8"/>
  <c r="K359" i="8"/>
  <c r="K355" i="8"/>
  <c r="K351" i="8"/>
  <c r="K347" i="8"/>
  <c r="K343" i="8"/>
  <c r="K339" i="8"/>
  <c r="K335" i="8"/>
  <c r="K384" i="8"/>
  <c r="K372" i="8"/>
  <c r="K360" i="8"/>
  <c r="K352" i="8"/>
  <c r="K382" i="8"/>
  <c r="K378" i="8"/>
  <c r="K374" i="8"/>
  <c r="K370" i="8"/>
  <c r="K366" i="8"/>
  <c r="K362" i="8"/>
  <c r="K358" i="8"/>
  <c r="K354" i="8"/>
  <c r="K350" i="8"/>
  <c r="K346" i="8"/>
  <c r="K342" i="8"/>
  <c r="K338" i="8"/>
  <c r="K376" i="8"/>
  <c r="K368" i="8"/>
  <c r="K356" i="8"/>
  <c r="K377" i="8"/>
  <c r="K373" i="8"/>
  <c r="K369" i="8"/>
  <c r="K365" i="8"/>
  <c r="K361" i="8"/>
  <c r="K357" i="8"/>
  <c r="K353" i="8"/>
  <c r="K349" i="8"/>
  <c r="K345" i="8"/>
  <c r="K341" i="8"/>
  <c r="K337" i="8"/>
  <c r="K364" i="8"/>
  <c r="K348" i="8"/>
  <c r="K344" i="8"/>
  <c r="K336" i="8"/>
  <c r="K340" i="8"/>
  <c r="E19" i="10"/>
  <c r="E18"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D421" i="38"/>
  <c r="AP420" i="38"/>
  <c r="AO420" i="38"/>
  <c r="AN420" i="38"/>
  <c r="AL420" i="38"/>
  <c r="AK420" i="38"/>
  <c r="AJ420" i="38"/>
  <c r="AH420" i="38"/>
  <c r="AG420" i="38"/>
  <c r="AF420" i="38"/>
  <c r="AD420" i="38"/>
  <c r="E420" i="38"/>
  <c r="D420" i="38"/>
  <c r="AP419" i="38"/>
  <c r="AO419" i="38"/>
  <c r="AN419" i="38"/>
  <c r="AL419" i="38"/>
  <c r="AK419" i="38"/>
  <c r="AJ419" i="38"/>
  <c r="AH419" i="38"/>
  <c r="AG419" i="38"/>
  <c r="AF419" i="38"/>
  <c r="AD419" i="38"/>
  <c r="AB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D408" i="38"/>
  <c r="AP407" i="38"/>
  <c r="AO407" i="38"/>
  <c r="AN407" i="38"/>
  <c r="AL407" i="38"/>
  <c r="AK407" i="38"/>
  <c r="AJ407" i="38"/>
  <c r="AH407" i="38"/>
  <c r="AG407" i="38"/>
  <c r="AF407" i="38"/>
  <c r="AD407" i="38"/>
  <c r="AB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B391" i="38"/>
  <c r="D391" i="38"/>
  <c r="I383" i="38"/>
  <c r="G383" i="38"/>
  <c r="AP385" i="38"/>
  <c r="AO385" i="38"/>
  <c r="AN385" i="38"/>
  <c r="AL385" i="38"/>
  <c r="AK385" i="38"/>
  <c r="AH385" i="38"/>
  <c r="AG385" i="38"/>
  <c r="AF385" i="38"/>
  <c r="AD385" i="38"/>
  <c r="AC385" i="38"/>
  <c r="AB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B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41" i="8" l="1"/>
  <c r="K437" i="8"/>
  <c r="K433" i="8"/>
  <c r="K429" i="8"/>
  <c r="K425" i="8"/>
  <c r="K421" i="8"/>
  <c r="K417" i="8"/>
  <c r="K413" i="8"/>
  <c r="K409" i="8"/>
  <c r="K405" i="8"/>
  <c r="K401" i="8"/>
  <c r="K397" i="8"/>
  <c r="K438" i="8"/>
  <c r="K422" i="8"/>
  <c r="K406" i="8"/>
  <c r="K444" i="8"/>
  <c r="K440" i="8"/>
  <c r="K436" i="8"/>
  <c r="K432" i="8"/>
  <c r="K428" i="8"/>
  <c r="K424" i="8"/>
  <c r="K420" i="8"/>
  <c r="K416" i="8"/>
  <c r="K412" i="8"/>
  <c r="K408" i="8"/>
  <c r="K404" i="8"/>
  <c r="K400" i="8"/>
  <c r="K396" i="8"/>
  <c r="K442" i="8"/>
  <c r="K426" i="8"/>
  <c r="K414" i="8"/>
  <c r="K410" i="8"/>
  <c r="K398" i="8"/>
  <c r="K443" i="8"/>
  <c r="K439" i="8"/>
  <c r="K435" i="8"/>
  <c r="K427" i="8"/>
  <c r="K423" i="8"/>
  <c r="K419" i="8"/>
  <c r="K415" i="8"/>
  <c r="K411" i="8"/>
  <c r="K407" i="8"/>
  <c r="K403" i="8"/>
  <c r="K399" i="8"/>
  <c r="K395" i="8"/>
  <c r="K434" i="8"/>
  <c r="K418" i="8"/>
  <c r="K402"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AI424" i="38"/>
  <c r="AM425" i="38"/>
  <c r="AQ426" i="38"/>
  <c r="AM450" i="38"/>
  <c r="AM430" i="38"/>
  <c r="AI431" i="38"/>
  <c r="AM435" i="38"/>
  <c r="AE438" i="38"/>
  <c r="AQ442" i="38"/>
  <c r="AQ404" i="38"/>
  <c r="AQ405" i="38"/>
  <c r="AM407" i="38"/>
  <c r="AE409" i="38"/>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AE385" i="38"/>
  <c r="AN383" i="38"/>
  <c r="AQ388" i="38"/>
  <c r="AM387"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62" i="38"/>
  <c r="J362" i="38" s="1"/>
  <c r="AQ367" i="38"/>
  <c r="AE368" i="38"/>
  <c r="F369" i="38"/>
  <c r="J369" i="38" s="1"/>
  <c r="AQ371" i="38"/>
  <c r="F373" i="38"/>
  <c r="J373" i="38" s="1"/>
  <c r="F377" i="38"/>
  <c r="J377"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AM358" i="38"/>
  <c r="AQ359" i="38"/>
  <c r="F361" i="38"/>
  <c r="J361" i="38" s="1"/>
  <c r="AE378" i="38"/>
  <c r="F347" i="38"/>
  <c r="J347" i="38" s="1"/>
  <c r="AI347" i="38"/>
  <c r="AM349" i="38"/>
  <c r="AM351" i="38"/>
  <c r="AI354" i="38"/>
  <c r="AM355" i="38"/>
  <c r="AQ356" i="38"/>
  <c r="AM376" i="38"/>
  <c r="AI349" i="38"/>
  <c r="F350" i="38"/>
  <c r="J350" i="38" s="1"/>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AI317" i="38"/>
  <c r="AQ319" i="38"/>
  <c r="F316" i="38"/>
  <c r="J316" i="38" s="1"/>
  <c r="AI316" i="38"/>
  <c r="AQ318" i="38"/>
  <c r="F320" i="38"/>
  <c r="H320" i="38" s="1"/>
  <c r="AM321" i="38"/>
  <c r="F314" i="38"/>
  <c r="J314" i="38" s="1"/>
  <c r="AM319" i="38"/>
  <c r="AQ317" i="38"/>
  <c r="AE321" i="38"/>
  <c r="AQ322" i="38"/>
  <c r="AM323" i="38"/>
  <c r="AE314" i="38"/>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F225" i="38"/>
  <c r="J225" i="38" s="1"/>
  <c r="AQ242" i="38"/>
  <c r="F227" i="38"/>
  <c r="H227" i="38" s="1"/>
  <c r="AE225" i="38"/>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F204" i="38"/>
  <c r="J204" i="38" s="1"/>
  <c r="AI192" i="38"/>
  <c r="F202" i="38"/>
  <c r="J202" i="38" s="1"/>
  <c r="AM203" i="38"/>
  <c r="AE204" i="38"/>
  <c r="AQ201" i="38"/>
  <c r="AQ204" i="38"/>
  <c r="F193" i="38"/>
  <c r="J193" i="38" s="1"/>
  <c r="AM201" i="38"/>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AE205" i="38"/>
  <c r="AQ205" i="38"/>
  <c r="AQ194" i="38"/>
  <c r="AE193"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C191" i="38" s="1"/>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D328" i="38" l="1"/>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AR430" i="38"/>
  <c r="H460"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31" i="38"/>
  <c r="H453" i="38"/>
  <c r="J400" i="38"/>
  <c r="AR453" i="38"/>
  <c r="H454" i="38"/>
  <c r="J429" i="38"/>
  <c r="AR432" i="38"/>
  <c r="J422" i="38"/>
  <c r="AR439" i="38"/>
  <c r="AR427" i="38"/>
  <c r="AR436" i="38"/>
  <c r="H444" i="38"/>
  <c r="AR452"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AR384" i="38"/>
  <c r="AR455" i="38"/>
  <c r="J282" i="38"/>
  <c r="H377" i="38"/>
  <c r="AR354" i="38"/>
  <c r="AR388" i="38"/>
  <c r="H393" i="38"/>
  <c r="H455" i="38"/>
  <c r="H363" i="38"/>
  <c r="H356" i="38"/>
  <c r="AR454" i="38"/>
  <c r="AR358" i="38"/>
  <c r="H373" i="38"/>
  <c r="J392" i="38"/>
  <c r="J394" i="38"/>
  <c r="H396" i="38"/>
  <c r="AR396" i="38"/>
  <c r="AR393" i="38"/>
  <c r="AR394" i="38"/>
  <c r="J387" i="38"/>
  <c r="AR392" i="38"/>
  <c r="H287" i="38"/>
  <c r="AR386" i="38"/>
  <c r="AR372" i="38"/>
  <c r="H368" i="38"/>
  <c r="H316" i="38"/>
  <c r="H378" i="38"/>
  <c r="H362" i="38"/>
  <c r="AR387" i="38"/>
  <c r="H351" i="38"/>
  <c r="AR356" i="38"/>
  <c r="AR365" i="38"/>
  <c r="H374" i="38"/>
  <c r="J371" i="38"/>
  <c r="H364" i="38"/>
  <c r="AR378" i="38"/>
  <c r="H358" i="38"/>
  <c r="AR368" i="38"/>
  <c r="AR379" i="38"/>
  <c r="AR371" i="38"/>
  <c r="AR369" i="38"/>
  <c r="AR362" i="38"/>
  <c r="AR377" i="38"/>
  <c r="AR364" i="38"/>
  <c r="H279" i="38"/>
  <c r="AR367" i="38"/>
  <c r="AR353" i="38"/>
  <c r="AR360"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H225"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01" i="38"/>
  <c r="H212" i="38"/>
  <c r="AR212" i="38"/>
  <c r="H204" i="38"/>
  <c r="AR211" i="38"/>
  <c r="H194" i="38"/>
  <c r="AR208" i="38"/>
  <c r="AR204" i="38"/>
  <c r="AR202" i="38"/>
  <c r="H203" i="38"/>
  <c r="AR203" i="38"/>
  <c r="AR192" i="38"/>
  <c r="AR205" i="38"/>
  <c r="J195" i="38"/>
  <c r="J192" i="38"/>
  <c r="AR193"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G345" i="38"/>
  <c r="AJ389" i="38"/>
  <c r="H23" i="38"/>
  <c r="AM191" i="38"/>
  <c r="AR19" i="38"/>
  <c r="AR20" i="38"/>
  <c r="AB199" i="38"/>
  <c r="AB190" i="38" s="1"/>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D223" i="38"/>
  <c r="AB243" i="38"/>
  <c r="AF243" i="38"/>
  <c r="AI268"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E24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C267"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AL389" i="38"/>
  <c r="AH389" i="38"/>
  <c r="AQ395" i="38"/>
  <c r="AQ383" i="38"/>
  <c r="AF345"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H223" i="38"/>
  <c r="AQ224" i="38"/>
  <c r="AE200" i="38"/>
  <c r="AI200" i="38"/>
  <c r="AM200" i="38"/>
  <c r="AQ200" i="38"/>
  <c r="F206" i="38"/>
  <c r="AI191" i="38"/>
  <c r="AE191" i="38"/>
  <c r="F191" i="38"/>
  <c r="J191" i="38" s="1"/>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D267" i="38"/>
  <c r="AQ235" i="38"/>
  <c r="D527" i="38"/>
  <c r="D389" i="38"/>
  <c r="AE235" i="38"/>
  <c r="AL13" i="38"/>
  <c r="F467" i="38"/>
  <c r="D133" i="38"/>
  <c r="D223" i="38"/>
  <c r="F489" i="38"/>
  <c r="AI383" i="38"/>
  <c r="G327" i="38"/>
  <c r="AF526" i="38"/>
  <c r="AJ499" i="38"/>
  <c r="AB499" i="38"/>
  <c r="F485" i="38"/>
  <c r="AQ459" i="38"/>
  <c r="AM459" i="38"/>
  <c r="AI459" i="38"/>
  <c r="AE459" i="38"/>
  <c r="G222" i="38"/>
  <c r="D118" i="38"/>
  <c r="D96" i="38"/>
  <c r="I327" i="38"/>
  <c r="AI235" i="38"/>
  <c r="F207" i="38"/>
  <c r="AH13" i="38"/>
  <c r="E267" i="38"/>
  <c r="AM235" i="38"/>
  <c r="D199" i="38"/>
  <c r="D190" i="38" s="1"/>
  <c r="AQ107" i="38"/>
  <c r="G106" i="38"/>
  <c r="I106" i="38"/>
  <c r="AM107" i="38"/>
  <c r="AO13" i="38"/>
  <c r="AJ13" i="38"/>
  <c r="AM14" i="38"/>
  <c r="AN13" i="38"/>
  <c r="AQ14" i="38"/>
  <c r="AF13" i="38"/>
  <c r="AI14" i="38"/>
  <c r="I12" i="38"/>
  <c r="F59" i="8"/>
  <c r="F56" i="8"/>
  <c r="G56" i="8" s="1"/>
  <c r="F53" i="8"/>
  <c r="F50" i="8"/>
  <c r="F47" i="8"/>
  <c r="F44" i="8"/>
  <c r="F41" i="8"/>
  <c r="F38" i="8"/>
  <c r="F35" i="8"/>
  <c r="F32" i="8"/>
  <c r="F29" i="8"/>
  <c r="F26" i="8"/>
  <c r="F23" i="8"/>
  <c r="F20" i="8"/>
  <c r="J58" i="8"/>
  <c r="J57" i="8"/>
  <c r="J56" i="8"/>
  <c r="J541" i="38" l="1"/>
  <c r="I566" i="38"/>
  <c r="G566" i="38"/>
  <c r="E328" i="38"/>
  <c r="F328" i="38" s="1"/>
  <c r="AC328" i="38"/>
  <c r="AE328" i="38" s="1"/>
  <c r="AG328" i="38"/>
  <c r="AG327" i="38" s="1"/>
  <c r="AI190" i="38"/>
  <c r="AM190" i="38"/>
  <c r="E526" i="38"/>
  <c r="AR485" i="38"/>
  <c r="J330" i="38"/>
  <c r="J268" i="38"/>
  <c r="H150" i="38"/>
  <c r="F83" i="38"/>
  <c r="H83" i="38" s="1"/>
  <c r="AM312" i="38"/>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I199" i="38"/>
  <c r="AR191" i="38"/>
  <c r="AP222" i="38"/>
  <c r="AI164" i="38"/>
  <c r="AQ164" i="38"/>
  <c r="AR224" i="38"/>
  <c r="AE527" i="38"/>
  <c r="AM527" i="38"/>
  <c r="H165" i="38"/>
  <c r="AI312" i="38"/>
  <c r="AR338" i="38"/>
  <c r="AO222" i="38"/>
  <c r="AR206" i="38"/>
  <c r="AQ96" i="38"/>
  <c r="AE96" i="38"/>
  <c r="AF327" i="38"/>
  <c r="AK12" i="38"/>
  <c r="AM133" i="38"/>
  <c r="AR260" i="38"/>
  <c r="AO106" i="38"/>
  <c r="AK327" i="38"/>
  <c r="AQ118" i="38"/>
  <c r="AI509" i="38"/>
  <c r="AR509" i="38" s="1"/>
  <c r="AR119" i="38"/>
  <c r="AR207" i="38"/>
  <c r="AQ83" i="38"/>
  <c r="AQ223" i="38"/>
  <c r="AI345" i="38"/>
  <c r="H191" i="38"/>
  <c r="AQ243" i="38"/>
  <c r="AK222" i="38"/>
  <c r="AQ190" i="38"/>
  <c r="AI389" i="38"/>
  <c r="AI398" i="38"/>
  <c r="AG499" i="38"/>
  <c r="AI499" i="38" s="1"/>
  <c r="AM243" i="38"/>
  <c r="AM199" i="38"/>
  <c r="F190" i="38"/>
  <c r="J190" i="38" s="1"/>
  <c r="H44" i="38"/>
  <c r="AH106" i="38"/>
  <c r="AR488" i="38"/>
  <c r="AQ267" i="38"/>
  <c r="AG222" i="38"/>
  <c r="AR467" i="38"/>
  <c r="AR132" i="38"/>
  <c r="AE89" i="38"/>
  <c r="AQ527" i="38"/>
  <c r="AR346" i="38"/>
  <c r="AI83" i="38"/>
  <c r="AR390" i="38"/>
  <c r="AK106" i="38"/>
  <c r="AR150" i="38"/>
  <c r="AE83" i="38"/>
  <c r="AI133" i="38"/>
  <c r="AJ222" i="38"/>
  <c r="AQ199" i="38"/>
  <c r="AQ312" i="38"/>
  <c r="J36" i="38"/>
  <c r="AR313" i="38"/>
  <c r="AR54" i="38"/>
  <c r="AM500" i="38"/>
  <c r="AE223" i="38"/>
  <c r="H119" i="38"/>
  <c r="H198" i="38"/>
  <c r="J339" i="38"/>
  <c r="H399" i="38"/>
  <c r="AO526" i="38"/>
  <c r="AQ526" i="38" s="1"/>
  <c r="AM328" i="38"/>
  <c r="F133" i="38"/>
  <c r="H133" i="38" s="1"/>
  <c r="AQ133" i="38"/>
  <c r="H346" i="38"/>
  <c r="AL327" i="38"/>
  <c r="AR344" i="38"/>
  <c r="AR339" i="38"/>
  <c r="AR213" i="38"/>
  <c r="AR163" i="38"/>
  <c r="AM89" i="38"/>
  <c r="AI89" i="38"/>
  <c r="AR268" i="38"/>
  <c r="AR399" i="38"/>
  <c r="AG106" i="38"/>
  <c r="AL222" i="38"/>
  <c r="AO397" i="38"/>
  <c r="AQ149" i="38"/>
  <c r="AR85" i="38"/>
  <c r="AE267" i="38"/>
  <c r="AQ398" i="38"/>
  <c r="AR489" i="38"/>
  <c r="AR88" i="38"/>
  <c r="AL106" i="38"/>
  <c r="AM164" i="38"/>
  <c r="AR330" i="38"/>
  <c r="AI243" i="38"/>
  <c r="AR165" i="38"/>
  <c r="AM149" i="38"/>
  <c r="AD106" i="38"/>
  <c r="F118" i="38"/>
  <c r="J118" i="38" s="1"/>
  <c r="AN222" i="38"/>
  <c r="AH32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AR244" i="38"/>
  <c r="H244" i="38"/>
  <c r="J244" i="38"/>
  <c r="H235" i="38"/>
  <c r="AM223" i="38"/>
  <c r="J206" i="38"/>
  <c r="H206" i="38"/>
  <c r="AR200" i="38"/>
  <c r="J213" i="38"/>
  <c r="H213" i="38"/>
  <c r="AP106" i="38"/>
  <c r="E106" i="38"/>
  <c r="AN106" i="38"/>
  <c r="AI149" i="38"/>
  <c r="AR134" i="38"/>
  <c r="J148" i="38"/>
  <c r="H148" i="38"/>
  <c r="AI107" i="38"/>
  <c r="AR107" i="38" s="1"/>
  <c r="J117" i="38"/>
  <c r="H117" i="38"/>
  <c r="AH12" i="38"/>
  <c r="AR90" i="38"/>
  <c r="H51" i="38"/>
  <c r="J51" i="38"/>
  <c r="J207" i="38"/>
  <c r="H207" i="38"/>
  <c r="J485" i="38"/>
  <c r="H485" i="38"/>
  <c r="J467" i="38"/>
  <c r="H467" i="38"/>
  <c r="D499" i="38"/>
  <c r="F499" i="38" s="1"/>
  <c r="F500" i="38"/>
  <c r="J489" i="38"/>
  <c r="H489" i="38"/>
  <c r="F267" i="38"/>
  <c r="AN12" i="38"/>
  <c r="F223" i="38"/>
  <c r="F107" i="38"/>
  <c r="F199" i="38"/>
  <c r="AI13" i="38"/>
  <c r="AF12" i="38"/>
  <c r="AM13" i="38"/>
  <c r="AR459" i="38"/>
  <c r="AR235" i="38"/>
  <c r="D526" i="38"/>
  <c r="F527" i="38"/>
  <c r="J459" i="38"/>
  <c r="H459" i="38"/>
  <c r="F57" i="8"/>
  <c r="G57" i="8" s="1"/>
  <c r="F58" i="8"/>
  <c r="G58" i="8" s="1"/>
  <c r="J37" i="8"/>
  <c r="J36" i="8"/>
  <c r="J35" i="8"/>
  <c r="G35" i="8"/>
  <c r="J40" i="8"/>
  <c r="J39" i="8"/>
  <c r="J38" i="8"/>
  <c r="G38" i="8"/>
  <c r="J43" i="8"/>
  <c r="J42" i="8"/>
  <c r="J41" i="8"/>
  <c r="G41" i="8"/>
  <c r="J46" i="8"/>
  <c r="J45" i="8"/>
  <c r="J44" i="8"/>
  <c r="G44" i="8"/>
  <c r="J49" i="8"/>
  <c r="J48" i="8"/>
  <c r="J47" i="8"/>
  <c r="G47" i="8"/>
  <c r="J52" i="8"/>
  <c r="J51" i="8"/>
  <c r="J50" i="8"/>
  <c r="G50" i="8"/>
  <c r="J55" i="8"/>
  <c r="J54" i="8"/>
  <c r="J53" i="8"/>
  <c r="G53" i="8"/>
  <c r="J28" i="8"/>
  <c r="J27" i="8"/>
  <c r="J26" i="8"/>
  <c r="G26" i="8"/>
  <c r="G29" i="8"/>
  <c r="J29" i="8"/>
  <c r="J30" i="8"/>
  <c r="J31" i="8"/>
  <c r="J34" i="8"/>
  <c r="J33" i="8"/>
  <c r="J32" i="8"/>
  <c r="G32" i="8"/>
  <c r="J25" i="8"/>
  <c r="J24" i="8"/>
  <c r="J23" i="8"/>
  <c r="G23" i="8"/>
  <c r="AI328" i="38" l="1"/>
  <c r="AR328" i="38" s="1"/>
  <c r="AK566" i="38"/>
  <c r="AG566" i="38"/>
  <c r="AH566" i="38"/>
  <c r="AN566" i="38"/>
  <c r="AJ106" i="38"/>
  <c r="AM106" i="38" s="1"/>
  <c r="AF106" i="38"/>
  <c r="AI106" i="38" s="1"/>
  <c r="F526" i="38"/>
  <c r="H526" i="38" s="1"/>
  <c r="F33" i="8"/>
  <c r="G33" i="8" s="1"/>
  <c r="F49" i="8"/>
  <c r="G49" i="8" s="1"/>
  <c r="F55" i="8"/>
  <c r="G55" i="8" s="1"/>
  <c r="F46" i="8"/>
  <c r="G46" i="8" s="1"/>
  <c r="F25" i="8"/>
  <c r="G25" i="8" s="1"/>
  <c r="F27" i="8"/>
  <c r="G27" i="8" s="1"/>
  <c r="F51" i="8"/>
  <c r="G51" i="8" s="1"/>
  <c r="F42" i="8"/>
  <c r="G42" i="8" s="1"/>
  <c r="F37" i="8"/>
  <c r="G37" i="8" s="1"/>
  <c r="F39" i="8"/>
  <c r="G39" i="8" s="1"/>
  <c r="F28" i="8"/>
  <c r="G28" i="8" s="1"/>
  <c r="F52" i="8"/>
  <c r="G52" i="8" s="1"/>
  <c r="F43" i="8"/>
  <c r="G43" i="8" s="1"/>
  <c r="F54" i="8"/>
  <c r="G54" i="8" s="1"/>
  <c r="F48" i="8"/>
  <c r="G48" i="8" s="1"/>
  <c r="F45" i="8"/>
  <c r="G45" i="8" s="1"/>
  <c r="F30" i="8"/>
  <c r="G30" i="8" s="1"/>
  <c r="F40" i="8"/>
  <c r="G40" i="8" s="1"/>
  <c r="J83" i="38"/>
  <c r="J214" i="38"/>
  <c r="J96" i="38"/>
  <c r="H89" i="38"/>
  <c r="AQ222" i="38"/>
  <c r="AR118" i="38"/>
  <c r="AI327" i="38"/>
  <c r="AR267" i="38"/>
  <c r="AR527" i="38"/>
  <c r="AR500" i="38"/>
  <c r="J133" i="38"/>
  <c r="AM222" i="38"/>
  <c r="AR89" i="38"/>
  <c r="AQ106" i="38"/>
  <c r="AR133" i="38"/>
  <c r="AR83" i="38"/>
  <c r="H190" i="38"/>
  <c r="AQ397" i="38"/>
  <c r="H118" i="38"/>
  <c r="AR96" i="38"/>
  <c r="AR526" i="38"/>
  <c r="AR499" i="38"/>
  <c r="AI12" i="38"/>
  <c r="J328" i="38"/>
  <c r="H328" i="38"/>
  <c r="H223" i="38"/>
  <c r="J223" i="38"/>
  <c r="H499" i="38"/>
  <c r="J499" i="38"/>
  <c r="H527" i="38"/>
  <c r="J527" i="38"/>
  <c r="J267" i="38"/>
  <c r="H267" i="38"/>
  <c r="J199" i="38"/>
  <c r="H199" i="38"/>
  <c r="H500" i="38"/>
  <c r="J500" i="38"/>
  <c r="J107" i="38"/>
  <c r="H107" i="38"/>
  <c r="F34" i="8"/>
  <c r="G34" i="8" s="1"/>
  <c r="F36" i="8"/>
  <c r="G36" i="8" s="1"/>
  <c r="F31" i="8"/>
  <c r="G31" i="8" s="1"/>
  <c r="F24" i="8"/>
  <c r="G24" i="8" s="1"/>
  <c r="J526" i="38" l="1"/>
  <c r="D90" i="27" l="1"/>
  <c r="C102" i="27"/>
  <c r="C98" i="27"/>
  <c r="C94" i="27"/>
  <c r="C90" i="27"/>
  <c r="C97" i="27"/>
  <c r="C89" i="27"/>
  <c r="C100" i="27"/>
  <c r="C92" i="27"/>
  <c r="C88"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O12" i="44"/>
  <c r="M12" i="44"/>
  <c r="K12" i="44"/>
  <c r="I12" i="44"/>
  <c r="H12" i="44"/>
  <c r="H10" i="23"/>
  <c r="I10" i="23"/>
  <c r="J10" i="23"/>
  <c r="K10" i="23"/>
  <c r="L10" i="23"/>
  <c r="M10" i="23"/>
  <c r="N10" i="23"/>
  <c r="O10" i="23"/>
  <c r="O36" i="33"/>
  <c r="N36" i="33"/>
  <c r="M36" i="33"/>
  <c r="L36" i="33"/>
  <c r="K36" i="33"/>
  <c r="J36" i="33"/>
  <c r="I36" i="33"/>
  <c r="H36" i="33"/>
  <c r="O13" i="30"/>
  <c r="N13" i="30"/>
  <c r="M13" i="30"/>
  <c r="L13" i="30"/>
  <c r="K13" i="30"/>
  <c r="J13" i="30"/>
  <c r="I13" i="30"/>
  <c r="H13" i="30"/>
  <c r="O13" i="29"/>
  <c r="N13" i="29"/>
  <c r="M13" i="29"/>
  <c r="K13" i="29"/>
  <c r="J13" i="29"/>
  <c r="I13" i="29"/>
  <c r="H13" i="29"/>
  <c r="O24" i="28"/>
  <c r="N24" i="28"/>
  <c r="M24" i="28"/>
  <c r="L24" i="28"/>
  <c r="K24" i="28"/>
  <c r="J24" i="28"/>
  <c r="I24" i="28"/>
  <c r="H24" i="28"/>
  <c r="D79" i="27" l="1"/>
  <c r="G20" i="8"/>
  <c r="E15" i="38" s="1"/>
  <c r="G62" i="8"/>
  <c r="G59" i="8"/>
  <c r="G72" i="8"/>
  <c r="G65" i="8"/>
  <c r="D56" i="27" l="1"/>
  <c r="D15" i="38"/>
  <c r="F15" i="38" s="1"/>
  <c r="AB15" i="38"/>
  <c r="D55" i="27"/>
  <c r="D54" i="27"/>
  <c r="AD64" i="38"/>
  <c r="AD47" i="38" s="1"/>
  <c r="D53" i="27"/>
  <c r="AD15" i="38"/>
  <c r="F63" i="8"/>
  <c r="F64" i="8"/>
  <c r="D14" i="38"/>
  <c r="AB14" i="38"/>
  <c r="H15" i="38" l="1"/>
  <c r="J15" i="38"/>
  <c r="AE15" i="38"/>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24" i="42"/>
  <c r="F24" i="42"/>
  <c r="I23" i="42"/>
  <c r="F23" i="42"/>
  <c r="I22" i="42"/>
  <c r="F22" i="42"/>
  <c r="J24" i="42"/>
  <c r="I21" i="42"/>
  <c r="F21" i="42"/>
  <c r="I20" i="42"/>
  <c r="F20" i="42"/>
  <c r="I19" i="42"/>
  <c r="F19" i="42"/>
  <c r="I18" i="42"/>
  <c r="F18" i="42"/>
  <c r="E19" i="12"/>
  <c r="I39" i="40"/>
  <c r="F39" i="40"/>
  <c r="I38" i="40"/>
  <c r="F38" i="40"/>
  <c r="AC424" i="38" s="1"/>
  <c r="AE424" i="38" s="1"/>
  <c r="AR424" i="38" s="1"/>
  <c r="I37" i="40"/>
  <c r="F37" i="40"/>
  <c r="I36" i="40"/>
  <c r="F36" i="40"/>
  <c r="AC422" i="38" s="1"/>
  <c r="AE422" i="38" s="1"/>
  <c r="AR422" i="38" s="1"/>
  <c r="I35" i="40"/>
  <c r="F35" i="40"/>
  <c r="I34" i="40"/>
  <c r="F34" i="40"/>
  <c r="I33" i="40"/>
  <c r="F33" i="40"/>
  <c r="I32" i="40"/>
  <c r="F32" i="40"/>
  <c r="AC418" i="38" s="1"/>
  <c r="AE418" i="38" s="1"/>
  <c r="AR418" i="38" s="1"/>
  <c r="I31" i="40"/>
  <c r="F31" i="40"/>
  <c r="AC417" i="38" s="1"/>
  <c r="AE417" i="38" s="1"/>
  <c r="AR417" i="38" s="1"/>
  <c r="I30" i="40"/>
  <c r="F30" i="40"/>
  <c r="AC416" i="38" s="1"/>
  <c r="AE416" i="38" s="1"/>
  <c r="AR416" i="38" s="1"/>
  <c r="I29" i="40"/>
  <c r="F29" i="40"/>
  <c r="AC415" i="38" s="1"/>
  <c r="AE415" i="38" s="1"/>
  <c r="AR415" i="38" s="1"/>
  <c r="I28" i="40"/>
  <c r="F28" i="40"/>
  <c r="AC414" i="38" s="1"/>
  <c r="AE414" i="38" s="1"/>
  <c r="AR414" i="38" s="1"/>
  <c r="I27" i="40"/>
  <c r="F27" i="40"/>
  <c r="AC413" i="38" s="1"/>
  <c r="AE413" i="38" s="1"/>
  <c r="AR413" i="38" s="1"/>
  <c r="I26" i="40"/>
  <c r="F26" i="40"/>
  <c r="AC412" i="38" s="1"/>
  <c r="AE412" i="38" s="1"/>
  <c r="AR412" i="38" s="1"/>
  <c r="I25" i="40"/>
  <c r="F25" i="40"/>
  <c r="AC411" i="38" s="1"/>
  <c r="AE411" i="38" s="1"/>
  <c r="AR411" i="38" s="1"/>
  <c r="I24" i="40"/>
  <c r="F24" i="40"/>
  <c r="I23" i="40"/>
  <c r="F23" i="40"/>
  <c r="AL409" i="38" s="1"/>
  <c r="I22" i="40"/>
  <c r="F22" i="40"/>
  <c r="I21" i="40"/>
  <c r="F21" i="40"/>
  <c r="I20" i="40"/>
  <c r="F20" i="40"/>
  <c r="AC406" i="38" s="1"/>
  <c r="AE406" i="38" s="1"/>
  <c r="AR406" i="38" s="1"/>
  <c r="J19" i="40"/>
  <c r="I19" i="40"/>
  <c r="F19" i="40"/>
  <c r="AC405" i="38" s="1"/>
  <c r="I18" i="40"/>
  <c r="F18" i="40"/>
  <c r="AC420" i="38" l="1"/>
  <c r="AB420" i="38"/>
  <c r="AC408" i="38"/>
  <c r="AE408" i="38" s="1"/>
  <c r="AR408" i="38" s="1"/>
  <c r="E408" i="38"/>
  <c r="F408" i="38" s="1"/>
  <c r="AC407" i="38"/>
  <c r="AE407" i="38" s="1"/>
  <c r="AR407" i="38" s="1"/>
  <c r="E407" i="38"/>
  <c r="F407" i="38" s="1"/>
  <c r="AC419" i="38"/>
  <c r="AE419" i="38" s="1"/>
  <c r="AR419" i="38" s="1"/>
  <c r="E419" i="38"/>
  <c r="F419" i="38" s="1"/>
  <c r="AC421" i="38"/>
  <c r="AE421" i="38" s="1"/>
  <c r="AR421" i="38" s="1"/>
  <c r="E421" i="38"/>
  <c r="F421" i="38" s="1"/>
  <c r="AC423" i="38"/>
  <c r="AE423" i="38" s="1"/>
  <c r="AR423" i="38" s="1"/>
  <c r="E423" i="38"/>
  <c r="F423" i="38" s="1"/>
  <c r="AC410" i="38"/>
  <c r="AE410" i="38" s="1"/>
  <c r="AR410" i="38" s="1"/>
  <c r="E410" i="38"/>
  <c r="AC391" i="38"/>
  <c r="E391" i="38"/>
  <c r="AC355" i="38"/>
  <c r="AE355" i="38" s="1"/>
  <c r="AR355" i="38" s="1"/>
  <c r="E355" i="38"/>
  <c r="F355" i="38" s="1"/>
  <c r="D404" i="38"/>
  <c r="AB404" i="38"/>
  <c r="AE405" i="38"/>
  <c r="AR405"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2" i="42"/>
  <c r="D5" i="42" s="1"/>
  <c r="C10" i="27" s="1"/>
  <c r="P17" i="43"/>
  <c r="D11" i="40"/>
  <c r="Q11" i="44" s="1"/>
  <c r="J31" i="10"/>
  <c r="Y322" i="38" s="1"/>
  <c r="J27" i="9"/>
  <c r="J19" i="9"/>
  <c r="Y201" i="38" s="1"/>
  <c r="AE420" i="38" l="1"/>
  <c r="AR420" i="38" s="1"/>
  <c r="D5" i="40"/>
  <c r="C9" i="27" s="1"/>
  <c r="Q12" i="44"/>
  <c r="I19" i="27" s="1"/>
  <c r="H421" i="38"/>
  <c r="J421" i="38"/>
  <c r="J407" i="38"/>
  <c r="H407" i="38"/>
  <c r="J419" i="38"/>
  <c r="H419" i="38"/>
  <c r="J408" i="38"/>
  <c r="H408" i="38"/>
  <c r="AC398" i="38"/>
  <c r="AC397" i="38" s="1"/>
  <c r="J423" i="38"/>
  <c r="H423" i="38"/>
  <c r="F410" i="38"/>
  <c r="E398" i="38"/>
  <c r="E397" i="38" s="1"/>
  <c r="H355" i="38"/>
  <c r="J355" i="38"/>
  <c r="F391" i="38"/>
  <c r="E389" i="38"/>
  <c r="F389" i="38" s="1"/>
  <c r="AE391" i="38"/>
  <c r="AR391" i="38" s="1"/>
  <c r="AC389" i="38"/>
  <c r="AE389" i="38" s="1"/>
  <c r="AR389" i="38" s="1"/>
  <c r="Y248" i="38"/>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s="1"/>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K21" i="8"/>
  <c r="Z28" i="38" s="1"/>
  <c r="F28" i="7"/>
  <c r="H410" i="38" l="1"/>
  <c r="J410" i="38"/>
  <c r="J389" i="38"/>
  <c r="H389" i="38"/>
  <c r="J391" i="38"/>
  <c r="H391" i="38"/>
  <c r="Z485" i="38"/>
  <c r="Y191" i="38"/>
  <c r="Z383" i="38"/>
  <c r="Y260" i="38"/>
  <c r="Y383" i="38"/>
  <c r="Y83" i="38"/>
  <c r="Y96" i="38"/>
  <c r="Y207" i="38"/>
  <c r="Z223" i="38"/>
  <c r="Y199" i="38"/>
  <c r="Y190" i="38" s="1"/>
  <c r="Y389" i="38"/>
  <c r="Y107" i="38"/>
  <c r="Z243" i="38"/>
  <c r="Y489" i="38"/>
  <c r="Y459" i="38"/>
  <c r="Y133" i="38"/>
  <c r="Y214" i="38"/>
  <c r="Y398" i="38"/>
  <c r="Y223" i="38"/>
  <c r="Y500" i="38"/>
  <c r="Y485" i="38"/>
  <c r="Y467" i="38"/>
  <c r="Y328" i="38"/>
  <c r="Y560" i="38"/>
  <c r="Y235"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398" i="38"/>
  <c r="Z560" i="38"/>
  <c r="Z489" i="38"/>
  <c r="Z89" i="38"/>
  <c r="Z235" i="38"/>
  <c r="Z107" i="38"/>
  <c r="AB397" i="38"/>
  <c r="AE397" i="38" s="1"/>
  <c r="AE398" i="38"/>
  <c r="AR398" i="38" s="1"/>
  <c r="F398" i="38"/>
  <c r="D397" i="38"/>
  <c r="F397" i="38" s="1"/>
  <c r="H404" i="38"/>
  <c r="J404" i="38"/>
  <c r="AM397" i="38"/>
  <c r="G28" i="7"/>
  <c r="AC201" i="38" s="1"/>
  <c r="Z499" i="38" l="1"/>
  <c r="Y526" i="38"/>
  <c r="Y327" i="38"/>
  <c r="Y397" i="38"/>
  <c r="Y222" i="38"/>
  <c r="Y499" i="38"/>
  <c r="Z12" i="38"/>
  <c r="Z526" i="38"/>
  <c r="Z327" i="38"/>
  <c r="Z397" i="38"/>
  <c r="Z222" i="38"/>
  <c r="Z190" i="38"/>
  <c r="Z106" i="38" s="1"/>
  <c r="AE201" i="38"/>
  <c r="AR201" i="38" s="1"/>
  <c r="AC199" i="38"/>
  <c r="H397" i="38"/>
  <c r="J397" i="38"/>
  <c r="H398" i="38"/>
  <c r="J398" i="38"/>
  <c r="AR397" i="38"/>
  <c r="J27" i="7"/>
  <c r="G27" i="7"/>
  <c r="Z566" i="38" l="1"/>
  <c r="AC190" i="38"/>
  <c r="AE190" i="38" s="1"/>
  <c r="AR190" i="38" s="1"/>
  <c r="AE199" i="38"/>
  <c r="AR199" i="38" s="1"/>
  <c r="I31" i="10"/>
  <c r="I30" i="10"/>
  <c r="I29" i="10"/>
  <c r="I28" i="10"/>
  <c r="I27" i="10"/>
  <c r="I26" i="10"/>
  <c r="I25" i="10"/>
  <c r="I24" i="10"/>
  <c r="I23" i="10"/>
  <c r="I22" i="10"/>
  <c r="I21" i="10"/>
  <c r="I20" i="10"/>
  <c r="I19" i="10"/>
  <c r="I24" i="12"/>
  <c r="I23" i="12"/>
  <c r="I21" i="12"/>
  <c r="I20" i="12"/>
  <c r="I19" i="12"/>
  <c r="I18" i="10"/>
  <c r="I18" i="9"/>
  <c r="I27" i="9"/>
  <c r="I26" i="9"/>
  <c r="I25" i="9"/>
  <c r="I24" i="9"/>
  <c r="I23" i="9"/>
  <c r="I22" i="9"/>
  <c r="I21" i="9"/>
  <c r="I20" i="9"/>
  <c r="I19" i="9"/>
  <c r="J66" i="8"/>
  <c r="C86" i="27"/>
  <c r="C79" i="27"/>
  <c r="C78" i="27"/>
  <c r="C77" i="27"/>
  <c r="C76" i="27"/>
  <c r="C75" i="27"/>
  <c r="C74" i="27"/>
  <c r="C73" i="27"/>
  <c r="C72" i="27"/>
  <c r="C71" i="27"/>
  <c r="C70" i="27"/>
  <c r="C69" i="27"/>
  <c r="J74" i="8"/>
  <c r="J73" i="8"/>
  <c r="J72" i="8"/>
  <c r="J67" i="8"/>
  <c r="J65" i="8"/>
  <c r="J64" i="8"/>
  <c r="J63" i="8"/>
  <c r="J62" i="8"/>
  <c r="J61" i="8"/>
  <c r="J60" i="8"/>
  <c r="J59" i="8"/>
  <c r="J22" i="8"/>
  <c r="J21" i="8"/>
  <c r="J20" i="8"/>
  <c r="F60" i="8"/>
  <c r="G60" i="8" s="1"/>
  <c r="AD28" i="38" s="1"/>
  <c r="C56" i="27"/>
  <c r="C55" i="27"/>
  <c r="C54" i="27"/>
  <c r="G19" i="7"/>
  <c r="E20" i="7"/>
  <c r="G20" i="7" s="1"/>
  <c r="J20" i="7"/>
  <c r="G21" i="7"/>
  <c r="J21" i="7"/>
  <c r="G22" i="7"/>
  <c r="J22" i="7"/>
  <c r="G23" i="7"/>
  <c r="D248" i="38" s="1"/>
  <c r="J23" i="7"/>
  <c r="G24" i="7"/>
  <c r="J24" i="7"/>
  <c r="G25" i="7"/>
  <c r="D315" i="38" s="1"/>
  <c r="J25" i="7"/>
  <c r="G26" i="7"/>
  <c r="J26" i="7"/>
  <c r="J28" i="7"/>
  <c r="F315" i="38" l="1"/>
  <c r="D312" i="38"/>
  <c r="F248" i="38"/>
  <c r="D243" i="38"/>
  <c r="AC248" i="38"/>
  <c r="AE248" i="38" s="1"/>
  <c r="AR248" i="38" s="1"/>
  <c r="AB158" i="38"/>
  <c r="AE158" i="38" s="1"/>
  <c r="AR158" i="38" s="1"/>
  <c r="D158" i="38"/>
  <c r="AC315" i="38"/>
  <c r="AF565" i="38"/>
  <c r="AI565" i="38" s="1"/>
  <c r="AF225" i="38"/>
  <c r="E561" i="38"/>
  <c r="E560" i="38" s="1"/>
  <c r="AB69" i="38"/>
  <c r="AB561" i="38"/>
  <c r="D561" i="38"/>
  <c r="D560" i="38" s="1"/>
  <c r="AC565" i="38"/>
  <c r="C103" i="27"/>
  <c r="F61" i="8"/>
  <c r="G61" i="8" s="1"/>
  <c r="C57" i="27"/>
  <c r="D12" i="7"/>
  <c r="Q10" i="28" s="1"/>
  <c r="J315" i="38" l="1"/>
  <c r="H315" i="38"/>
  <c r="D5" i="7"/>
  <c r="C4" i="27" s="1"/>
  <c r="Q24" i="28"/>
  <c r="I4" i="27" s="1"/>
  <c r="D222" i="38"/>
  <c r="F243" i="38"/>
  <c r="J248" i="38"/>
  <c r="H248" i="38"/>
  <c r="AF560" i="38"/>
  <c r="AC243" i="38"/>
  <c r="AE243" i="38" s="1"/>
  <c r="AR243" i="38" s="1"/>
  <c r="F158" i="38"/>
  <c r="D149" i="38"/>
  <c r="AI225" i="38"/>
  <c r="AR225" i="38" s="1"/>
  <c r="AF223" i="38"/>
  <c r="AE315" i="38"/>
  <c r="AR315" i="38" s="1"/>
  <c r="AC312" i="38"/>
  <c r="F69" i="38"/>
  <c r="E47" i="38"/>
  <c r="F47" i="38" s="1"/>
  <c r="H47" i="38" s="1"/>
  <c r="AE69" i="38"/>
  <c r="AR69" i="38" s="1"/>
  <c r="F561" i="38"/>
  <c r="AE561" i="38"/>
  <c r="AR561" i="38" s="1"/>
  <c r="AB560" i="38"/>
  <c r="AC560" i="38"/>
  <c r="AE565" i="38"/>
  <c r="AR565" i="38" s="1"/>
  <c r="O25" i="34"/>
  <c r="N25" i="34"/>
  <c r="M25" i="34"/>
  <c r="L25" i="34"/>
  <c r="K25" i="34"/>
  <c r="J25" i="34"/>
  <c r="I25" i="34"/>
  <c r="H25" i="34"/>
  <c r="Q25" i="34"/>
  <c r="O14" i="31"/>
  <c r="N14" i="31"/>
  <c r="M14" i="31"/>
  <c r="L14" i="31"/>
  <c r="K14" i="31"/>
  <c r="J14" i="31"/>
  <c r="I14" i="31"/>
  <c r="H14" i="31"/>
  <c r="F24" i="12"/>
  <c r="F23" i="12"/>
  <c r="F22" i="12"/>
  <c r="F21" i="12"/>
  <c r="F20" i="12"/>
  <c r="F19" i="12"/>
  <c r="F31" i="10"/>
  <c r="E322" i="38" s="1"/>
  <c r="F322" i="38" s="1"/>
  <c r="F30" i="10"/>
  <c r="F29" i="10"/>
  <c r="D100" i="27" s="1"/>
  <c r="F28" i="10"/>
  <c r="E317" i="38" s="1"/>
  <c r="F27" i="10"/>
  <c r="D98" i="27" s="1"/>
  <c r="F26" i="10"/>
  <c r="E385" i="38" s="1"/>
  <c r="F25" i="10"/>
  <c r="F24" i="10"/>
  <c r="D95" i="27" s="1"/>
  <c r="F23" i="10"/>
  <c r="F22" i="10"/>
  <c r="D93" i="27" s="1"/>
  <c r="F21" i="10"/>
  <c r="F20" i="10"/>
  <c r="E349" i="38" s="1"/>
  <c r="F349" i="38" s="1"/>
  <c r="F19" i="10"/>
  <c r="F18" i="10"/>
  <c r="E366" i="38" s="1"/>
  <c r="F27" i="9"/>
  <c r="F26" i="9"/>
  <c r="F25" i="9"/>
  <c r="F24" i="9"/>
  <c r="F23" i="9"/>
  <c r="D74" i="27" s="1"/>
  <c r="F22" i="9"/>
  <c r="D73" i="27" s="1"/>
  <c r="F21" i="9"/>
  <c r="F20" i="9"/>
  <c r="F19" i="9"/>
  <c r="F18" i="9"/>
  <c r="F73" i="8"/>
  <c r="G73" i="8" s="1"/>
  <c r="AB28" i="38" s="1"/>
  <c r="G67" i="8"/>
  <c r="G66" i="8"/>
  <c r="G64" i="8"/>
  <c r="AJ64" i="38" s="1"/>
  <c r="T10" i="4"/>
  <c r="T31" i="4" s="1"/>
  <c r="D87" i="27" l="1"/>
  <c r="D366" i="38"/>
  <c r="D345" i="38" s="1"/>
  <c r="D327" i="38" s="1"/>
  <c r="J349" i="38"/>
  <c r="H349" i="38"/>
  <c r="D171" i="38"/>
  <c r="AC171" i="38"/>
  <c r="J322" i="38"/>
  <c r="H322" i="38"/>
  <c r="F317" i="38"/>
  <c r="E312" i="38"/>
  <c r="D94" i="27"/>
  <c r="E357" i="38"/>
  <c r="F357" i="38" s="1"/>
  <c r="F385" i="38"/>
  <c r="E383" i="38"/>
  <c r="F383" i="38" s="1"/>
  <c r="I22" i="27"/>
  <c r="Y162" i="38"/>
  <c r="Y149" i="38" s="1"/>
  <c r="Y106" i="38" s="1"/>
  <c r="J243" i="38"/>
  <c r="H243" i="38"/>
  <c r="AD317" i="38"/>
  <c r="AE317" i="38" s="1"/>
  <c r="AR317" i="38" s="1"/>
  <c r="D99" i="27"/>
  <c r="AP348" i="38"/>
  <c r="AQ348" i="38" s="1"/>
  <c r="E348" i="38"/>
  <c r="F348" i="38" s="1"/>
  <c r="AB366" i="38"/>
  <c r="P25" i="34"/>
  <c r="F149" i="38"/>
  <c r="H158" i="38"/>
  <c r="J158" i="38"/>
  <c r="AD357" i="38"/>
  <c r="AE357" i="38" s="1"/>
  <c r="D102" i="27"/>
  <c r="AB322" i="38"/>
  <c r="D91" i="27"/>
  <c r="AD349" i="38"/>
  <c r="AE349" i="38" s="1"/>
  <c r="AR349" i="38" s="1"/>
  <c r="D92" i="27"/>
  <c r="AD366" i="38"/>
  <c r="D96" i="27"/>
  <c r="AO357" i="38"/>
  <c r="AQ357" i="38" s="1"/>
  <c r="D97" i="27"/>
  <c r="AJ385" i="38"/>
  <c r="D101" i="27"/>
  <c r="AD322" i="38"/>
  <c r="D77" i="27"/>
  <c r="AJ350" i="38"/>
  <c r="D70" i="27"/>
  <c r="AC348" i="38"/>
  <c r="D78" i="27"/>
  <c r="AB350" i="38"/>
  <c r="D76" i="27"/>
  <c r="AO350" i="38"/>
  <c r="D71" i="27"/>
  <c r="AD348" i="38"/>
  <c r="D75" i="27"/>
  <c r="AD350" i="38"/>
  <c r="D86" i="27"/>
  <c r="AC366" i="38"/>
  <c r="AB162" i="38"/>
  <c r="AE162" i="38" s="1"/>
  <c r="AR162" i="38" s="1"/>
  <c r="AM64" i="38"/>
  <c r="AJ47" i="38"/>
  <c r="AC222" i="38"/>
  <c r="AF222" i="38"/>
  <c r="AF566" i="38" s="1"/>
  <c r="AI223" i="38"/>
  <c r="AR223" i="38" s="1"/>
  <c r="J69" i="38"/>
  <c r="J47" i="38" s="1"/>
  <c r="H69" i="38"/>
  <c r="J561" i="38"/>
  <c r="H561" i="38"/>
  <c r="D69" i="27"/>
  <c r="AP45" i="38"/>
  <c r="F45" i="38"/>
  <c r="D72" i="27"/>
  <c r="AD14" i="38"/>
  <c r="E14" i="38"/>
  <c r="F14" i="38" s="1"/>
  <c r="D89" i="27"/>
  <c r="AB27" i="38"/>
  <c r="AE27" i="38" s="1"/>
  <c r="AR27" i="38" s="1"/>
  <c r="F27" i="38"/>
  <c r="AB21" i="38"/>
  <c r="D13" i="38"/>
  <c r="D10" i="12"/>
  <c r="D11" i="9"/>
  <c r="G63" i="8"/>
  <c r="F74" i="8"/>
  <c r="G74" i="8" s="1"/>
  <c r="AB29" i="38" s="1"/>
  <c r="D11" i="10"/>
  <c r="Q10" i="24" s="1"/>
  <c r="AD312" i="38" l="1"/>
  <c r="AD222" i="38" s="1"/>
  <c r="F366" i="38"/>
  <c r="J366" i="38" s="1"/>
  <c r="D5" i="12"/>
  <c r="C8" i="27" s="1"/>
  <c r="Q17" i="21"/>
  <c r="I5" i="27" s="1"/>
  <c r="I14" i="27" s="1"/>
  <c r="AE171" i="38"/>
  <c r="AR171" i="38" s="1"/>
  <c r="AC164" i="38"/>
  <c r="F171" i="38"/>
  <c r="D164" i="38"/>
  <c r="D5" i="10"/>
  <c r="C7" i="27" s="1"/>
  <c r="Q12" i="24"/>
  <c r="I18" i="27" s="1"/>
  <c r="I25" i="27" s="1"/>
  <c r="H385" i="38"/>
  <c r="J385" i="38"/>
  <c r="F312" i="38"/>
  <c r="E222" i="38"/>
  <c r="F222" i="38" s="1"/>
  <c r="J357" i="38"/>
  <c r="H357" i="38"/>
  <c r="J317" i="38"/>
  <c r="H317" i="38"/>
  <c r="J383" i="38"/>
  <c r="H383" i="38"/>
  <c r="AB64" i="38"/>
  <c r="AE64" i="38" s="1"/>
  <c r="AR64" i="38" s="1"/>
  <c r="Y64" i="38"/>
  <c r="Y47" i="38" s="1"/>
  <c r="AP345" i="38"/>
  <c r="AP327" i="38" s="1"/>
  <c r="E345" i="38"/>
  <c r="E327" i="38" s="1"/>
  <c r="F327" i="38" s="1"/>
  <c r="J348" i="38"/>
  <c r="H348" i="38"/>
  <c r="D12" i="38"/>
  <c r="H149" i="38"/>
  <c r="J149" i="38"/>
  <c r="AR357"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H366" i="38" l="1"/>
  <c r="I27" i="27"/>
  <c r="AE164" i="38"/>
  <c r="AR164" i="38" s="1"/>
  <c r="AC106" i="38"/>
  <c r="J171" i="38"/>
  <c r="H171" i="38"/>
  <c r="F164" i="38"/>
  <c r="D106" i="38"/>
  <c r="F106" i="38" s="1"/>
  <c r="J222" i="38"/>
  <c r="H222" i="38"/>
  <c r="H312" i="38"/>
  <c r="J312" i="38"/>
  <c r="AB47" i="38"/>
  <c r="AE47" i="38" s="1"/>
  <c r="AR47" i="38" s="1"/>
  <c r="F345" i="38"/>
  <c r="J345" i="38" s="1"/>
  <c r="H327" i="38"/>
  <c r="J327" i="38"/>
  <c r="AE327" i="38"/>
  <c r="AB222" i="38"/>
  <c r="AE222" i="38" s="1"/>
  <c r="AR222" i="38" s="1"/>
  <c r="AE312" i="38"/>
  <c r="AR312" i="38" s="1"/>
  <c r="AO327" i="38"/>
  <c r="AO566" i="38" s="1"/>
  <c r="AQ345" i="38"/>
  <c r="AM345" i="38"/>
  <c r="AJ327" i="38"/>
  <c r="AM327" i="38" s="1"/>
  <c r="AE345" i="38"/>
  <c r="AR350" i="38"/>
  <c r="AB106" i="38"/>
  <c r="AM12" i="38"/>
  <c r="AP12" i="38"/>
  <c r="AP566" i="38" s="1"/>
  <c r="AQ13" i="38"/>
  <c r="AE106" i="38" l="1"/>
  <c r="AR106" i="38" s="1"/>
  <c r="D566" i="38"/>
  <c r="F8" i="27" s="1"/>
  <c r="H106" i="38"/>
  <c r="J106" i="38"/>
  <c r="J164" i="38"/>
  <c r="H164" i="38"/>
  <c r="AB12" i="38"/>
  <c r="AB566" i="38" s="1"/>
  <c r="H345" i="38"/>
  <c r="AJ566" i="38"/>
  <c r="AR345" i="38"/>
  <c r="AQ327" i="38"/>
  <c r="AR327" i="38" s="1"/>
  <c r="AQ12" i="38"/>
  <c r="D5" i="9"/>
  <c r="C6" i="27" s="1"/>
  <c r="C80" i="27"/>
  <c r="D40" i="27" l="1"/>
  <c r="D57" i="27" s="1"/>
  <c r="F22" i="8"/>
  <c r="G22" i="8" s="1"/>
  <c r="F21" i="8"/>
  <c r="G21" i="8" s="1"/>
  <c r="Y28" i="38" s="1"/>
  <c r="AD29" i="38" l="1"/>
  <c r="AE29" i="38" s="1"/>
  <c r="AR29" i="38" s="1"/>
  <c r="Y29" i="38"/>
  <c r="Y13" i="38" s="1"/>
  <c r="Y12" i="38" s="1"/>
  <c r="Y566" i="38" s="1"/>
  <c r="AC28" i="38"/>
  <c r="AE28" i="38" s="1"/>
  <c r="AR28" i="38" s="1"/>
  <c r="E28" i="38"/>
  <c r="F28" i="38" s="1"/>
  <c r="AC21" i="38"/>
  <c r="D13" i="8"/>
  <c r="D5" i="8" s="1"/>
  <c r="C5" i="27" s="1"/>
  <c r="C13" i="27" s="1"/>
  <c r="AD13" i="38" l="1"/>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R542" i="38"/>
  <c r="X542" i="38"/>
  <c r="X541" i="38" s="1"/>
  <c r="S542" i="38"/>
  <c r="S541" i="38" s="1"/>
  <c r="N542" i="38"/>
  <c r="N541" i="38" s="1"/>
  <c r="L542" i="38"/>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T190" i="38" s="1"/>
  <c r="Q192" i="38"/>
  <c r="Q191" i="38" s="1"/>
  <c r="N501" i="38"/>
  <c r="X501" i="38"/>
  <c r="X500" i="38" s="1"/>
  <c r="R224" i="38"/>
  <c r="U329" i="38"/>
  <c r="R346" i="38"/>
  <c r="R501" i="38"/>
  <c r="L224" i="38"/>
  <c r="W192" i="38"/>
  <c r="W191" i="38" s="1"/>
  <c r="W190"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M541" i="38" l="1"/>
  <c r="M526" i="38" s="1"/>
  <c r="L541" i="38"/>
  <c r="R541" i="38"/>
  <c r="R526" i="38" s="1"/>
  <c r="AA541" i="38"/>
  <c r="S527" i="38"/>
  <c r="S526" i="38" s="1"/>
  <c r="R489" i="38"/>
  <c r="P190" i="38"/>
  <c r="Q190" i="38"/>
  <c r="K527" i="38"/>
  <c r="K526" i="38" s="1"/>
  <c r="U527" i="38"/>
  <c r="U526" i="38" s="1"/>
  <c r="K389" i="38"/>
  <c r="O500" i="38"/>
  <c r="AA527" i="38"/>
  <c r="V527" i="38"/>
  <c r="V526" i="38" s="1"/>
  <c r="AA500" i="38"/>
  <c r="L527" i="38"/>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L526" i="38" l="1"/>
  <c r="AA526" i="38"/>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sharedStrings.xml><?xml version="1.0" encoding="utf-8"?>
<sst xmlns="http://schemas.openxmlformats.org/spreadsheetml/2006/main" count="13113" uniqueCount="2143">
  <si>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</si>
  <si>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</si>
  <si>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</si>
  <si>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</si>
  <si>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</si>
  <si>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</si>
  <si>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</si>
  <si>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</si>
  <si>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</si>
  <si>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</si>
  <si>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</si>
  <si>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</si>
  <si>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</si>
  <si>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</si>
  <si>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</si>
  <si>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</si>
  <si>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</si>
  <si>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</si>
  <si>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</si>
  <si>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</si>
  <si>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</si>
  <si>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</si>
  <si>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</si>
  <si>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</si>
  <si>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</si>
  <si>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</si>
  <si>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</si>
  <si>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</si>
  <si>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</si>
  <si>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</si>
  <si>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</si>
  <si>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</si>
  <si>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</si>
  <si>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</si>
  <si>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</si>
  <si>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</si>
  <si>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</si>
  <si>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</si>
  <si>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</si>
  <si>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</si>
  <si>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</si>
  <si>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</si>
  <si>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</si>
  <si>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</si>
  <si>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</si>
  <si>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</si>
  <si>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</si>
  <si>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</si>
  <si>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</si>
  <si>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</si>
  <si>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</si>
  <si>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</si>
  <si>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</si>
  <si>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</si>
  <si>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</si>
  <si>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</si>
  <si>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</si>
  <si>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</si>
  <si>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</si>
  <si>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</si>
  <si>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</si>
  <si>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</si>
  <si>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</si>
  <si>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</si>
  <si>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</si>
  <si>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</si>
  <si>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</si>
  <si>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</si>
  <si>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</si>
  <si>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</si>
  <si>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</si>
  <si>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</si>
  <si>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</si>
  <si>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</si>
  <si>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</si>
  <si>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</si>
  <si>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</si>
  <si>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</si>
  <si>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</si>
  <si>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</si>
  <si>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</si>
  <si>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</si>
  <si>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</si>
  <si>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</si>
  <si>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</si>
  <si>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</si>
  <si>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</si>
  <si>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</si>
  <si>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</si>
  <si>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</si>
  <si>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</si>
  <si>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</si>
  <si>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</si>
  <si>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</si>
  <si>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</si>
  <si>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</si>
  <si>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</si>
  <si>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</si>
  <si>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</si>
  <si>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</si>
  <si>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</si>
  <si>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</si>
  <si>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</si>
  <si>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</si>
  <si>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</si>
  <si>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</si>
  <si>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</si>
  <si>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</si>
  <si>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</si>
  <si>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</si>
  <si>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</si>
  <si>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</si>
  <si>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</si>
  <si>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</si>
  <si>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</si>
  <si>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</si>
  <si>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</si>
  <si>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</si>
  <si>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</si>
  <si>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</si>
  <si>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</si>
  <si>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</si>
  <si>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</si>
  <si>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</si>
  <si>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</si>
  <si>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</si>
  <si>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</si>
  <si>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</si>
  <si>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</si>
  <si>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</si>
  <si>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</si>
  <si>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</si>
  <si>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</si>
  <si>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</si>
  <si>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</si>
  <si>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</si>
  <si>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</si>
  <si>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</si>
  <si>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</si>
  <si>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</si>
  <si>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</si>
  <si>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</si>
  <si>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</si>
  <si>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</si>
  <si>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</si>
  <si>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</si>
  <si>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</si>
  <si>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</si>
  <si>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</si>
  <si>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</si>
  <si>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</si>
  <si>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</si>
  <si>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</si>
  <si>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</si>
  <si>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</si>
  <si>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</si>
  <si>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</si>
  <si>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</si>
  <si>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</si>
  <si>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</si>
  <si>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</si>
  <si>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</si>
  <si>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</si>
  <si>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</si>
  <si>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</si>
  <si>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</si>
  <si>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</si>
  <si>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</si>
  <si>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</si>
  <si>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</si>
  <si>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</si>
  <si>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</si>
  <si>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</si>
  <si>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</si>
  <si>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</si>
  <si>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</si>
  <si>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</si>
  <si>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</si>
  <si>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</si>
  <si>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</si>
  <si>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</si>
  <si>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</si>
  <si>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</si>
  <si>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</si>
  <si>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</si>
  <si>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</si>
  <si>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</si>
  <si>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</si>
  <si>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</si>
  <si>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</si>
  <si>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</si>
  <si>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</si>
  <si>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</si>
  <si>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</si>
  <si>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</si>
  <si>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</si>
  <si>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</si>
  <si>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</si>
  <si>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</si>
  <si>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</si>
  <si>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</si>
  <si>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</si>
  <si>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</si>
  <si>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</si>
  <si>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</si>
  <si>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</si>
  <si>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</si>
  <si>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</si>
  <si>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</si>
  <si>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</si>
  <si>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</si>
  <si>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</si>
  <si>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</si>
  <si>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</si>
  <si>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</si>
  <si>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</si>
  <si>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</si>
  <si>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</si>
  <si>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</si>
  <si>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</si>
  <si>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</si>
  <si>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</si>
  <si>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</si>
  <si>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</si>
  <si>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</si>
  <si>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</si>
  <si>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</si>
  <si>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</si>
  <si>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</si>
  <si>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</si>
  <si>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</si>
  <si>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</si>
  <si>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</si>
  <si>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</si>
  <si>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</si>
  <si>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</si>
  <si>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</si>
  <si>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</si>
  <si>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</si>
  <si>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</si>
  <si>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</si>
  <si>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</si>
  <si>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</si>
  <si>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</si>
  <si>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</si>
  <si>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</si>
  <si>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</si>
  <si>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</si>
  <si>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</si>
  <si>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</si>
  <si>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</si>
  <si>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</si>
  <si>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</si>
  <si>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</si>
  <si>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</si>
  <si>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</si>
  <si>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</si>
  <si>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</si>
  <si>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</si>
  <si>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</si>
  <si>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</si>
  <si>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</si>
  <si>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</si>
  <si>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</si>
  <si>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</si>
  <si>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</si>
  <si>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</si>
  <si>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</si>
  <si>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</si>
  <si>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</si>
  <si>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</si>
  <si>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</si>
  <si>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</si>
  <si>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</si>
  <si>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</si>
  <si>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</si>
  <si>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</si>
  <si>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</si>
  <si>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</si>
  <si>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</si>
  <si>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</si>
  <si>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</si>
  <si>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</si>
  <si>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</si>
  <si>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</si>
  <si>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</si>
  <si>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</si>
  <si>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</si>
  <si>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</si>
  <si>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</si>
  <si>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</si>
  <si>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</si>
  <si>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</si>
  <si>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</si>
  <si>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</si>
  <si>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</si>
  <si>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</si>
  <si>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</si>
  <si>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</si>
  <si>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</si>
  <si>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</si>
  <si>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</si>
  <si>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</si>
  <si>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</si>
  <si>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</si>
  <si>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</si>
  <si>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</si>
  <si>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</si>
  <si>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</si>
  <si>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</si>
  <si>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</si>
  <si>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</si>
  <si>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</si>
  <si>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</si>
  <si>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</si>
  <si>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</si>
  <si>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</si>
  <si>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</si>
  <si>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</si>
  <si>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</si>
  <si>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</si>
  <si>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</si>
  <si>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</si>
  <si>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</si>
  <si>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</si>
  <si>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</si>
  <si>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</si>
  <si>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</si>
  <si>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</si>
  <si>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</si>
  <si>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</si>
  <si>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</si>
  <si>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</si>
  <si>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</si>
  <si>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</si>
  <si>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</si>
  <si>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</si>
  <si>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</si>
  <si>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</si>
  <si>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</si>
  <si>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</si>
  <si>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</si>
  <si>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</si>
  <si>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</si>
  <si>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</si>
  <si>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</si>
  <si>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</si>
  <si>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</si>
  <si>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</si>
  <si>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</si>
  <si>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</si>
  <si>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</si>
  <si>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</si>
  <si>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</si>
  <si>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</si>
  <si>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</si>
  <si>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</si>
  <si>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</si>
  <si>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</si>
  <si>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</si>
  <si>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</si>
  <si>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</si>
  <si>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</si>
  <si>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</si>
  <si>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</si>
  <si>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</si>
  <si>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</si>
  <si>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</si>
  <si>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</si>
  <si>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</si>
  <si>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</si>
  <si>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</si>
  <si>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</si>
  <si>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</si>
  <si>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</si>
  <si>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</si>
  <si>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</si>
  <si>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</si>
  <si>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</si>
  <si>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</si>
  <si>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</si>
  <si>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</si>
  <si>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</si>
  <si>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</si>
  <si>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</si>
  <si>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</si>
  <si>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</si>
  <si>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</si>
  <si>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</si>
  <si>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</si>
  <si>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</si>
  <si>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</si>
  <si>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</si>
  <si>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</si>
  <si>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</si>
  <si>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</si>
  <si>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</si>
  <si>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</si>
  <si>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</si>
  <si>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</si>
  <si>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</si>
  <si>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</si>
  <si>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</si>
  <si>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</si>
  <si>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</si>
  <si>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</si>
  <si>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</si>
  <si>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</si>
  <si>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</si>
  <si>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</si>
  <si>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</si>
  <si>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</si>
  <si>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</si>
  <si>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</si>
  <si>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</si>
  <si>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</si>
  <si>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</si>
  <si>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</si>
  <si>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</si>
  <si>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</si>
  <si>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</si>
  <si>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</si>
  <si>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</si>
  <si>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</si>
  <si>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</si>
  <si>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</si>
  <si>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</si>
  <si>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</si>
  <si>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</si>
  <si>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</si>
  <si>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</si>
  <si>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</si>
  <si>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</si>
  <si>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</si>
  <si>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</si>
  <si>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</si>
  <si>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</si>
  <si>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</si>
  <si>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</si>
  <si>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</si>
  <si>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</si>
  <si>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</si>
  <si>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</si>
  <si>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</si>
  <si>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</si>
  <si>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</si>
  <si>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</si>
  <si>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</si>
  <si>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</si>
  <si>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</si>
  <si>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</si>
  <si>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</si>
  <si>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</si>
  <si>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</si>
  <si>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</si>
  <si>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</si>
  <si>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</si>
  <si>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</si>
  <si>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</si>
  <si>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</si>
  <si>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</si>
  <si>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</si>
  <si>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</si>
  <si>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</si>
  <si>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</si>
  <si>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</si>
  <si>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</si>
  <si>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</si>
  <si>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</si>
  <si>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</si>
  <si>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</si>
  <si>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</si>
  <si>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</si>
  <si>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</si>
  <si>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</si>
  <si>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</si>
  <si>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</si>
  <si>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</si>
  <si>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</si>
  <si>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</si>
  <si>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</si>
  <si>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</si>
  <si>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</si>
  <si>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</si>
  <si>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</si>
  <si>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</si>
  <si>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</si>
  <si>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</si>
  <si>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</si>
  <si>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</si>
  <si>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</si>
  <si>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</si>
  <si>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</si>
  <si>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</si>
  <si>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</si>
  <si>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</si>
  <si>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</si>
  <si>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</si>
  <si>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</si>
  <si>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</si>
  <si>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</si>
  <si>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</si>
  <si>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</si>
  <si>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</si>
  <si>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</si>
  <si>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</si>
  <si>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</si>
  <si>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</si>
  <si>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</si>
  <si>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</si>
  <si>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</si>
  <si>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</si>
  <si>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</si>
  <si>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</si>
  <si>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</si>
  <si>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</si>
  <si>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</si>
  <si>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</si>
  <si>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</si>
  <si>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</si>
  <si>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</si>
  <si>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</si>
  <si>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</si>
  <si>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</si>
  <si>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</si>
  <si>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</si>
  <si>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</si>
  <si>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</si>
  <si>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</si>
  <si>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</si>
  <si>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</si>
  <si>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</si>
  <si>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</si>
  <si>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</si>
  <si>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</si>
  <si>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</si>
  <si>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</si>
  <si>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</si>
  <si>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</si>
  <si>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</si>
  <si>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</si>
  <si>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</si>
  <si>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</si>
  <si>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</si>
  <si>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</si>
  <si>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</si>
  <si>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</si>
  <si>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</si>
  <si>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</si>
  <si>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</si>
  <si>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</si>
  <si>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</si>
  <si>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</si>
  <si>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</si>
  <si>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</si>
  <si>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</si>
  <si>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</si>
  <si>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</si>
  <si>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</si>
  <si>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</si>
  <si>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</si>
  <si>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</si>
  <si>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</si>
  <si>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</si>
  <si>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</si>
  <si>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</si>
  <si>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</si>
  <si>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</si>
  <si>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</si>
  <si>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</si>
  <si>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</si>
  <si>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</si>
  <si>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</si>
  <si>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</si>
  <si>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</si>
  <si>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</si>
  <si>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</si>
  <si>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</si>
  <si>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</si>
  <si>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</si>
  <si>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</si>
  <si>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</si>
  <si>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</si>
  <si>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</si>
  <si>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</si>
  <si>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</si>
  <si>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</si>
  <si>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</si>
  <si>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</si>
  <si>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</si>
  <si>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</si>
  <si>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</si>
  <si>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</si>
  <si>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</si>
  <si>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</si>
  <si>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</si>
  <si>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</si>
  <si>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</si>
  <si>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</si>
  <si>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</si>
  <si>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</si>
  <si>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</si>
  <si>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</si>
  <si>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</si>
  <si>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</si>
  <si>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</si>
  <si>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</si>
  <si>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</si>
  <si>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</si>
  <si>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</si>
  <si>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</si>
  <si>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</si>
  <si>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</si>
  <si>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</si>
  <si>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</si>
  <si>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</si>
  <si>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</si>
  <si>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</si>
  <si>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</si>
  <si>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</si>
  <si>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</si>
  <si>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</si>
  <si>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</si>
  <si>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</si>
  <si>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</si>
  <si>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</si>
  <si>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</si>
  <si>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</si>
  <si>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</si>
  <si>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</si>
  <si>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</si>
  <si>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</si>
  <si>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</si>
  <si>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</si>
  <si>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</si>
  <si>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</si>
  <si>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</si>
  <si>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</si>
  <si>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</si>
  <si>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</si>
  <si>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</si>
  <si>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</si>
  <si>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</si>
  <si>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</si>
  <si>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</si>
  <si>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</si>
  <si>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</si>
  <si>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</si>
  <si>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</si>
  <si>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</si>
  <si>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</si>
  <si>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</si>
  <si>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</si>
  <si>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</si>
  <si>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</si>
  <si>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</si>
  <si>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</si>
  <si>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</si>
  <si>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</si>
  <si>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</si>
  <si>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</si>
  <si>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</si>
  <si>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</si>
  <si>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</si>
  <si>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</si>
  <si>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</si>
  <si>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</si>
  <si>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</si>
  <si>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</si>
  <si>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</si>
  <si>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</si>
  <si>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</si>
  <si>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</si>
  <si>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</si>
  <si>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</si>
  <si>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</si>
  <si>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</si>
  <si>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</si>
  <si>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</si>
  <si>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</si>
  <si>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</si>
  <si>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</si>
  <si>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</si>
  <si>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</si>
  <si>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</si>
  <si>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</si>
  <si>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</si>
  <si>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</si>
  <si>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</si>
  <si>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</si>
  <si>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</si>
  <si>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</si>
  <si>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</si>
  <si>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</si>
  <si>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</si>
  <si>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</si>
  <si>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</si>
  <si>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</si>
  <si>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</si>
  <si>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</si>
  <si>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</si>
  <si>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</si>
  <si>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</si>
  <si>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</si>
  <si>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</si>
  <si>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</si>
  <si>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</si>
  <si>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</si>
  <si>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</si>
  <si>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</si>
  <si>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</si>
  <si>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</si>
  <si>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</si>
  <si>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</si>
  <si>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</si>
  <si>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</si>
  <si>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</si>
  <si>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</si>
  <si>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</si>
  <si>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</si>
  <si>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</si>
  <si>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</si>
  <si>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</si>
  <si>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</si>
  <si>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</si>
  <si>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</si>
  <si>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</si>
  <si>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</si>
  <si>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</si>
  <si>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</si>
  <si>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</si>
  <si>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</si>
  <si>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</si>
  <si>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</si>
  <si>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</si>
  <si>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</si>
  <si>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</si>
  <si>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</si>
  <si>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</si>
  <si>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</si>
  <si>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</si>
  <si>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</si>
  <si>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</si>
  <si>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</si>
  <si>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</si>
  <si>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</si>
  <si>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</si>
  <si>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</si>
  <si>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</si>
  <si>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</si>
  <si>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</si>
  <si>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</si>
  <si>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</si>
  <si>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</si>
  <si>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</si>
  <si>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</si>
  <si>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</si>
  <si>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</si>
  <si>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</si>
  <si>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</si>
  <si>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</si>
  <si>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</si>
  <si>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</si>
  <si>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</si>
  <si>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</si>
  <si>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</si>
  <si>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</si>
  <si>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</si>
  <si>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</si>
  <si>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</si>
  <si>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</si>
  <si>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</si>
  <si>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</si>
  <si>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</si>
  <si>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</si>
  <si>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</si>
  <si>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</si>
  <si>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</si>
  <si>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</si>
  <si>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</si>
  <si>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</si>
  <si>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</si>
  <si>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</si>
  <si>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</si>
  <si>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</si>
  <si>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</si>
  <si>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</si>
  <si>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</si>
  <si>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</si>
  <si>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</si>
  <si>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</si>
  <si>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</si>
  <si>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</si>
  <si>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</si>
  <si>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</si>
  <si>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</si>
  <si>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</si>
  <si>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</si>
  <si>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</si>
  <si>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</si>
  <si>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</si>
  <si>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</si>
  <si>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</si>
  <si>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</si>
  <si>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</si>
  <si>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</si>
  <si>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</si>
  <si>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</si>
  <si>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</si>
  <si>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</si>
  <si>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</si>
  <si>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</si>
  <si>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</si>
  <si>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</si>
  <si>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</si>
  <si>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</si>
  <si>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</si>
  <si>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</si>
  <si>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</si>
  <si>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</si>
  <si>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</si>
  <si>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</si>
  <si>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</si>
  <si>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</si>
  <si>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</si>
  <si>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</si>
  <si>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</si>
  <si>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</si>
  <si>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</si>
  <si>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</si>
  <si>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</si>
  <si>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</si>
  <si>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</si>
  <si>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</si>
  <si>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</si>
  <si>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</si>
  <si>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</si>
  <si>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</si>
  <si>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</si>
  <si>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</si>
  <si>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</si>
  <si>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</si>
  <si>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</si>
  <si>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</si>
  <si>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</si>
  <si>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</si>
  <si>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</si>
  <si>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</si>
  <si>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</si>
  <si>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</si>
  <si>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</si>
  <si>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</si>
  <si>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</si>
  <si>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</si>
  <si>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</si>
  <si>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</si>
  <si>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</si>
  <si>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</si>
  <si>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</si>
  <si>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</si>
  <si>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</si>
  <si>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</si>
  <si>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</si>
  <si>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</si>
  <si>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</si>
  <si>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</si>
  <si>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</si>
  <si>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</si>
  <si>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</si>
  <si>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</si>
  <si>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</si>
  <si>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</si>
  <si>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</si>
  <si>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</si>
  <si>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</si>
  <si>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</si>
  <si>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</si>
  <si>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</si>
  <si>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</si>
  <si>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</si>
  <si>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</si>
  <si>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</si>
  <si>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</si>
  <si>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</si>
  <si>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</si>
  <si>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</si>
  <si>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</si>
  <si>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</si>
  <si>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</si>
  <si>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</si>
  <si>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</si>
  <si>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</si>
  <si>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</si>
  <si>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</si>
  <si>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</si>
  <si>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</si>
  <si>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</si>
  <si>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</si>
  <si>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</si>
  <si>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</si>
  <si>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</si>
  <si>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</si>
  <si>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</si>
  <si>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</si>
  <si>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</si>
  <si>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</si>
  <si>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</si>
  <si>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</si>
  <si>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</si>
  <si>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</si>
  <si>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</si>
  <si>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</si>
  <si>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</si>
  <si>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</si>
  <si>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</si>
  <si>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</si>
  <si>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</si>
  <si>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</si>
  <si>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</si>
  <si>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</si>
  <si>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</si>
  <si>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</si>
  <si>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</si>
  <si>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</si>
  <si>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</si>
  <si>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</si>
  <si>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</si>
  <si>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</si>
  <si>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</si>
  <si>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</si>
  <si>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</si>
  <si>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</si>
  <si>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</si>
  <si>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</si>
  <si>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</si>
  <si>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</si>
  <si>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</si>
  <si>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</si>
  <si>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</si>
  <si>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</si>
  <si>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</si>
  <si>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</si>
  <si>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</si>
  <si>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</si>
  <si>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</si>
  <si>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</si>
  <si>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</si>
  <si>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</si>
  <si>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</si>
  <si>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</si>
  <si>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</si>
  <si>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</si>
  <si>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</si>
  <si>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</si>
  <si>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</si>
  <si>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</si>
  <si>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</si>
  <si>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</si>
  <si>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</si>
  <si>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</si>
  <si>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</si>
  <si>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</si>
  <si>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</si>
  <si>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</si>
  <si>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</si>
  <si>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</si>
  <si>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</si>
  <si>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</si>
  <si>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</si>
  <si>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</si>
  <si>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</si>
  <si>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</si>
  <si>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</si>
  <si>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</si>
  <si>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</si>
  <si>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</si>
  <si>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</si>
  <si>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</si>
  <si>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</si>
  <si>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</si>
  <si>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</si>
  <si>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</si>
  <si>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</si>
  <si>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</si>
  <si>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</si>
  <si>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</si>
  <si>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</si>
  <si>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</si>
  <si>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</si>
  <si>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</si>
  <si>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</si>
  <si>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</si>
  <si>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</si>
  <si>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</si>
  <si>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</si>
  <si>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</si>
  <si>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</si>
  <si>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</si>
  <si>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</si>
  <si>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</si>
  <si>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</si>
  <si>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</si>
  <si>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</si>
  <si>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</si>
  <si>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</si>
  <si>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</si>
  <si>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</si>
  <si>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</si>
  <si>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</si>
  <si>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</si>
  <si>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</si>
  <si>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</si>
  <si>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</si>
  <si>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</si>
  <si>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</si>
  <si>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</si>
  <si>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</si>
  <si>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</si>
  <si>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</si>
  <si>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</si>
  <si>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</si>
  <si>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</si>
  <si>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</si>
  <si>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</si>
  <si>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</si>
  <si>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</si>
  <si>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</si>
  <si>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</si>
  <si>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</si>
  <si>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</si>
  <si>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</si>
  <si>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</si>
  <si>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</si>
  <si>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</si>
  <si>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</si>
  <si>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</si>
  <si>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</si>
  <si>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</si>
  <si>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</si>
  <si>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</si>
  <si>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</si>
  <si>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</si>
  <si>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</si>
  <si>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</si>
  <si>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</si>
  <si>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</si>
  <si>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</si>
  <si>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</si>
  <si>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</si>
  <si>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</si>
  <si>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</si>
  <si>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</si>
  <si>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</si>
  <si>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</si>
  <si>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</si>
  <si>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</si>
  <si>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</si>
  <si>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</si>
  <si>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</si>
  <si>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</si>
  <si>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</si>
  <si>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</si>
  <si>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</si>
  <si>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</si>
  <si>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</si>
  <si>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</si>
  <si>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</si>
  <si>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</si>
  <si>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</si>
  <si>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</si>
  <si>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</si>
  <si>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</si>
  <si>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</si>
  <si>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</si>
  <si>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</si>
  <si>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</si>
  <si>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</si>
  <si>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</si>
  <si>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</si>
  <si>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</si>
  <si>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</si>
  <si>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</si>
  <si>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</si>
  <si>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</si>
  <si>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</si>
  <si>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</si>
  <si>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</si>
  <si>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</si>
  <si>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</si>
  <si>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</si>
  <si>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</si>
  <si>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</si>
  <si>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</si>
  <si>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</si>
  <si>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</si>
  <si>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</si>
  <si>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</si>
  <si>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</si>
  <si>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</si>
  <si>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</si>
  <si>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</si>
  <si>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</si>
  <si>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</si>
  <si>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</si>
  <si>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</si>
  <si>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</si>
  <si>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</si>
  <si>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</si>
  <si>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</si>
  <si>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</si>
  <si>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</si>
  <si>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</si>
  <si>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</si>
  <si>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</si>
  <si>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</si>
  <si>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</si>
  <si>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</si>
  <si>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</si>
  <si>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</si>
  <si>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</si>
  <si>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</si>
  <si>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</si>
  <si>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</si>
  <si>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</si>
  <si>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</si>
  <si>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</si>
  <si>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</si>
  <si>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</si>
  <si>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</si>
  <si>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</si>
  <si>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</si>
  <si>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</si>
  <si>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</si>
  <si>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</si>
  <si>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</si>
  <si>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</si>
  <si>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</si>
  <si>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</si>
  <si>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</si>
  <si>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</si>
  <si>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</si>
  <si>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</si>
  <si>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</si>
  <si>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</si>
  <si>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</si>
  <si>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</si>
  <si>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</si>
  <si>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</si>
  <si>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</si>
  <si>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</si>
  <si>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</si>
  <si>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</si>
  <si>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</si>
  <si>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</si>
  <si>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</si>
  <si>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</si>
  <si>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</si>
  <si>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</si>
  <si>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</si>
  <si>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</si>
  <si>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</si>
  <si>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</si>
  <si>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</si>
  <si>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</si>
  <si>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</si>
  <si>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</si>
  <si>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</si>
  <si>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</si>
  <si>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</si>
  <si>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</si>
  <si>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</si>
  <si>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</si>
  <si>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</si>
  <si>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</si>
  <si>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</si>
  <si>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</si>
  <si>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</si>
  <si>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</si>
  <si>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</si>
  <si>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</si>
  <si>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</si>
  <si>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</si>
  <si>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</si>
  <si>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</si>
  <si>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</si>
  <si>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</si>
  <si>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</si>
  <si>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</si>
  <si>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</si>
  <si>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</si>
  <si>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</si>
  <si>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</si>
  <si>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</si>
  <si>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</si>
  <si>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</si>
  <si>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</si>
  <si>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</si>
  <si>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</si>
  <si>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</si>
  <si>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</si>
  <si>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</si>
  <si>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</si>
  <si>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</si>
  <si>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</si>
  <si>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</si>
  <si>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</si>
  <si>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</si>
  <si>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</si>
  <si>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</si>
  <si>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</si>
  <si>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</si>
  <si>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</si>
  <si>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</si>
  <si>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</si>
  <si>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</si>
  <si>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</si>
  <si>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</si>
  <si>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</si>
  <si>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</si>
  <si>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</si>
  <si>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</si>
  <si>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</si>
  <si>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</si>
  <si>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</si>
  <si>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</si>
  <si>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</si>
  <si>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</si>
  <si>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</si>
  <si>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</si>
  <si>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</si>
  <si>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</si>
  <si>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</si>
  <si>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</si>
  <si>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</si>
  <si>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</si>
  <si>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</si>
  <si>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</si>
  <si>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</si>
  <si>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</si>
  <si>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</si>
  <si>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</si>
  <si>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</si>
  <si>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</si>
  <si>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</si>
  <si>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</si>
  <si>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</si>
  <si>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</si>
  <si>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</si>
  <si>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</si>
  <si>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</si>
  <si>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</si>
  <si>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</si>
  <si>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</si>
  <si>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</si>
  <si>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</si>
  <si>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</si>
  <si>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</si>
  <si>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</si>
  <si>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</si>
  <si>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</si>
  <si>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</si>
  <si>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</si>
  <si>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</si>
  <si>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</si>
  <si>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</si>
  <si>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</si>
  <si>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</si>
  <si>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</si>
  <si>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</si>
  <si>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</si>
  <si>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</si>
  <si>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</si>
  <si>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</si>
  <si>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</si>
  <si>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</si>
  <si>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</si>
  <si>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</si>
  <si>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</si>
  <si>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</si>
  <si>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</si>
  <si>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</si>
  <si>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</si>
  <si>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</si>
  <si>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</si>
  <si>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</si>
  <si>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</si>
  <si>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</si>
  <si>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</si>
  <si>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</si>
  <si>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</si>
  <si>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</si>
  <si>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</si>
  <si>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</si>
  <si>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</si>
  <si>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</si>
  <si>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</si>
  <si>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</si>
  <si>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</si>
  <si>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</si>
  <si>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</si>
  <si>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</si>
  <si>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</si>
  <si>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</si>
  <si>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</si>
  <si>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</si>
  <si>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</si>
  <si>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</si>
  <si>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</si>
  <si>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</si>
  <si>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</si>
  <si>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</si>
  <si>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</si>
  <si>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</si>
  <si>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</si>
  <si>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</si>
  <si>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</si>
  <si>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</si>
  <si>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</si>
  <si>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</si>
  <si>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</si>
  <si>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</si>
  <si>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</si>
  <si>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</si>
  <si>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</si>
  <si>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</si>
  <si>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</si>
  <si>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</si>
  <si>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</si>
  <si>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</si>
  <si>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</si>
  <si>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</si>
  <si>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</si>
  <si>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</si>
  <si>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</si>
  <si>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</si>
  <si>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</si>
  <si>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</si>
  <si>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</si>
  <si>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</si>
  <si>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</si>
  <si>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</si>
  <si>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</si>
  <si>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</si>
  <si>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</si>
  <si>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</si>
  <si>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</si>
  <si>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</si>
  <si>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</si>
  <si>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</si>
  <si>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</si>
  <si>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</si>
  <si>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</si>
  <si>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</si>
  <si>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</si>
  <si>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</si>
  <si>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</si>
  <si>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</si>
  <si>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</si>
  <si>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</si>
  <si>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</si>
  <si>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</si>
  <si>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</si>
  <si>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</si>
  <si>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</si>
  <si>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</si>
  <si>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</si>
  <si>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</si>
  <si>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</si>
  <si>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</si>
  <si>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</si>
  <si>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</si>
  <si>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</si>
  <si>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</si>
  <si>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</si>
  <si>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</si>
  <si>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</si>
  <si>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</si>
  <si>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</si>
  <si>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</si>
  <si>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</si>
  <si>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</si>
  <si>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</si>
  <si>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</si>
  <si>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</si>
  <si>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</si>
  <si>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</si>
  <si>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</si>
  <si>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3. Velar y promover de manera efectiva, la inclusión de los Graduados Universitarios calificados para el relevo docente ( entre otros, reorientado y fortaleciendo a través de un nuevo Reglamento, a los Instructores).</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</si>
  <si>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</si>
  <si>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</si>
  <si>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</si>
  <si>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</si>
  <si>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</si>
  <si>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</si>
  <si>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</si>
  <si>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</si>
  <si>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</si>
  <si>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</si>
  <si>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</si>
  <si>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</si>
  <si>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</si>
  <si>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</si>
  <si>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</si>
  <si>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</si>
  <si>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</si>
  <si>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</si>
  <si>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</si>
  <si>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</si>
  <si>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</si>
  <si>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</si>
  <si>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</si>
  <si>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</si>
  <si>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</si>
  <si>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</si>
  <si>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</si>
  <si>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</si>
  <si>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</si>
  <si>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</si>
  <si>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</si>
  <si>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</si>
  <si>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</si>
  <si>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</si>
  <si>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</si>
  <si>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</si>
  <si>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</si>
  <si>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</si>
  <si>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</si>
  <si>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</si>
  <si>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</si>
  <si>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</si>
  <si>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</si>
  <si>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</si>
  <si>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</si>
  <si>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</si>
  <si>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</si>
  <si>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</si>
  <si>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</si>
  <si>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</si>
  <si>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</si>
  <si>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</si>
  <si>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</si>
  <si>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</si>
  <si>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</si>
  <si>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</si>
  <si>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</si>
  <si>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</si>
  <si>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</si>
  <si>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</si>
  <si>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</si>
  <si>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</si>
  <si>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</si>
  <si>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</si>
  <si>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</si>
  <si>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</si>
  <si>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</si>
  <si>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</si>
  <si>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</si>
  <si>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</si>
  <si>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</si>
  <si>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</si>
  <si>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</si>
  <si>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</si>
  <si>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</si>
  <si>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</si>
  <si>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</si>
  <si>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</si>
  <si>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</si>
  <si>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</si>
  <si>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</si>
  <si>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</si>
  <si>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</si>
  <si>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</si>
  <si>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</si>
  <si>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</si>
  <si>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</si>
  <si>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</si>
  <si>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</si>
  <si>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</si>
  <si>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</si>
  <si>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</si>
  <si>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</si>
  <si>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</si>
  <si>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</si>
  <si>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</si>
  <si>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</si>
  <si>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</si>
  <si>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</si>
  <si>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</si>
  <si>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</si>
  <si>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</si>
  <si>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</si>
  <si>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</si>
  <si>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</si>
  <si>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</si>
  <si>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</si>
  <si>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</si>
  <si>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</si>
  <si>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</si>
  <si>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</si>
  <si>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</si>
  <si>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</si>
  <si>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</si>
  <si>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</si>
  <si>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Lunes, 08 de febrero del 2016 Fuente el BCH</t>
  </si>
  <si>
    <t>RESULTADOS INSTITUCIONALES</t>
  </si>
  <si>
    <t>RESULTADOS DE LA UNIDAD</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</si>
  <si>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</si>
  <si>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</si>
  <si>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</si>
  <si>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</si>
  <si>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</si>
  <si>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</si>
  <si>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</si>
  <si>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</si>
  <si>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</si>
  <si>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</si>
  <si>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</si>
  <si>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</si>
  <si>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</si>
  <si>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</si>
  <si>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</si>
  <si>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</si>
  <si>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</si>
  <si>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</si>
  <si>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</si>
  <si>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</si>
  <si>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</si>
  <si>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</si>
  <si>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</si>
  <si>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</si>
  <si>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</si>
  <si>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</si>
  <si>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</si>
  <si>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20. Se identifican las cadenas de valor de producción que inciden en el desarrollo economico local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</si>
  <si>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</si>
  <si>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</si>
  <si>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</si>
  <si>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</si>
  <si>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</si>
  <si>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</si>
  <si>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7.   Ejecución del Sistema Integral de Atención Primaria en Salud Familiar-Comunitario en 30 municipios del país conjuntamente con la Secretaría de Salud, las municipalidades, la SEPLAN, la Secretaría de Educación y la AMOHN.</t>
  </si>
  <si>
    <t>6.   Las unidades académicas sistematizan sus procesos de vinculación ejecutados, de acuerdo a los lineamientos propuestos por la DVUS.</t>
  </si>
  <si>
    <t>5.   La Dirección de Vinculación promueve el intercambio de experiencias y buenas prácticas en el quehacer de vinculación entre las unidades académicas y Centros Regionales.</t>
  </si>
  <si>
    <t>4.   La carrera gestiona recursos internos y externos en coordinación con la Dirección de Vinculación UNAH-Sociedad y la Vicerrectoría de Relaciones Internacionales.</t>
  </si>
  <si>
    <t>3.   Convenios suscritos entre la UNAH e instancias de la sociedad civil, el Estado, los gobiernos locales, el sector productivo.</t>
  </si>
  <si>
    <t>2.   Unidades académicas aplicando las políticas de vinculación en sus procesos de vinculación con la sociedad según sus contextos.</t>
  </si>
  <si>
    <t>1.   Comités de vinculación creados y funcionando con calidad y pertinencia en las unidades académicas, ejecutando proyectos de vinculación relacionados con las áreas prioritarias.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</si>
  <si>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</si>
  <si>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</si>
  <si>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</si>
  <si>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</si>
  <si>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</si>
  <si>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</si>
  <si>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</si>
  <si>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</si>
  <si>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</si>
  <si>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10.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</si>
  <si>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</si>
  <si>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</si>
  <si>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</si>
  <si>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</si>
  <si>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</si>
  <si>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</si>
  <si>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</si>
  <si>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</si>
  <si>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</si>
  <si>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</si>
  <si>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</si>
  <si>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Aplicación de Sistema de Seguimiento a graduados.  Base de Datos de Egresados, Actualizadas y Monitoreada.</t>
  </si>
  <si>
    <t>2.  Graduados universitarios y Personal Administrativo participan en programa de relevo docente.</t>
  </si>
  <si>
    <t>1.  Las unidades académicas participan en redes académicas a través de la movilidad y el uso de las TICS por campo del conocimiento para la generación y promoción de la gestión del conocimiento.</t>
  </si>
  <si>
    <t>2.  Resultados permanentes y sostenidos de contribución al Desarrollo Humano Sostenible regional, generados por las 8 Redes Educativas Regionales de la UNAH.</t>
  </si>
  <si>
    <t>3.  Gestión exitosa del Sistema de Difusión Científica y Cultural de la UNAH, con participación sostenida y permanente en redes asociativas nacionales e internacionales.</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</si>
  <si>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</si>
  <si>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</si>
  <si>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</si>
  <si>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</si>
  <si>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</si>
  <si>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</si>
  <si>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</si>
  <si>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</si>
  <si>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</si>
  <si>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</si>
  <si>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</si>
  <si>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</si>
  <si>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</si>
  <si>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</si>
  <si>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</si>
  <si>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</si>
  <si>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</si>
  <si>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</si>
  <si>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</si>
  <si>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</si>
  <si>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</si>
  <si>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</si>
  <si>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</si>
  <si>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</si>
  <si>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</si>
  <si>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</si>
  <si>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</si>
  <si>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</si>
  <si>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</si>
  <si>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</si>
  <si>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</si>
  <si>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</si>
  <si>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</si>
  <si>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</si>
  <si>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</si>
  <si>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</si>
  <si>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</si>
  <si>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</si>
  <si>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</si>
  <si>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1. Consolidado un sistema de desarrollo del talento humano con relevo de docentes y personal administrativo de excelencia y liderazgo.</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</si>
  <si>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</si>
  <si>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</si>
  <si>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</si>
  <si>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</si>
  <si>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</si>
  <si>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</si>
  <si>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</si>
  <si>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</si>
  <si>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</si>
  <si>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</si>
  <si>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</si>
  <si>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</si>
  <si>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</si>
  <si>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</si>
  <si>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</si>
  <si>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</si>
  <si>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</si>
  <si>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</si>
  <si>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</si>
  <si>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</si>
  <si>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</si>
  <si>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</si>
  <si>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</si>
  <si>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</si>
  <si>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</si>
  <si>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</si>
  <si>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</si>
  <si>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</si>
  <si>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</si>
  <si>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</si>
  <si>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4.       Unidades académicas, administrativas y de servicio aplicando las buenas prácticas para el uso adecuado, ético y solidario de las TICs</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</si>
  <si>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</si>
  <si>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</si>
  <si>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</si>
  <si>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8.       Dinamizado y enriquecido los procesos de enseñanza-aprendizaje en las Unidades académicas haciendo uso de las TICs.</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</si>
  <si>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</si>
  <si>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</si>
  <si>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</si>
  <si>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</si>
  <si>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</si>
  <si>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</si>
  <si>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</si>
  <si>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</si>
  <si>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</si>
  <si>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1. Personal Docente implementando prácticas innovadoras, alineadas con el modelo educativo.</t>
  </si>
  <si>
    <t>Movilidad Internacional</t>
  </si>
  <si>
    <t>Cooperación Internacional</t>
  </si>
  <si>
    <t>Convenios Internacionales</t>
  </si>
  <si>
    <t>Redes</t>
  </si>
  <si>
    <t>Organización de eventos Internacionales</t>
  </si>
  <si>
    <t>Publicaciones</t>
  </si>
  <si>
    <t>Ninguna  </t>
  </si>
  <si>
    <t>Programa / Proyecto 2017</t>
  </si>
  <si>
    <t>Del 1 de Enero al 31 de Diciembre 2017</t>
  </si>
  <si>
    <t xml:space="preserve">Comisión Curricular de la FACES y Sub-Comisiones ejecutando ruta de desarrollo curricular de la Facultad. </t>
  </si>
  <si>
    <t>Comisiones e innovación curricular en funcionamiento.</t>
  </si>
  <si>
    <t>1.1 DEC</t>
  </si>
  <si>
    <t xml:space="preserve">Continuar con la ejecución de la ruta de desarrollo curricular de las Comisiones y Subcomisiones curriculares de los Departamentos y Carreras para su óptimo funcionamiento.  
</t>
  </si>
  <si>
    <t>Docentes de la FACES capacitados para aplicar el Modelo Educativo de la UNAH en procesos innovativos de enseñanza aprendizaje de la Facultad.</t>
  </si>
  <si>
    <t>Número de personas capacitadas</t>
  </si>
  <si>
    <t>1.2 DEC</t>
  </si>
  <si>
    <t>Realizar talleres de capacitación continua con los docentes sobre los fundamentos y principios del Modelo Educativo de la UNAH buscando la promoción e incentivos para la innovación educativa.</t>
  </si>
  <si>
    <t xml:space="preserve">Sistema de Estadísticas e indicadores de la FACES actualizado y en uso para la gestión académica y administrativa. </t>
  </si>
  <si>
    <t>Sistema de Estadísticas e Indicadores FACES actualizado y en uso.</t>
  </si>
  <si>
    <t>1.3 DEC</t>
  </si>
  <si>
    <t>Establecer y mantener actualizado el Sistema de Estadísticas e Indicadores de la FACES por parte de todas las instancias de gestión académica y administrativa.</t>
  </si>
  <si>
    <t>Convenios de cooperación con institucionales y universidades nacionales y extranjeras, en funcionamiento y en gestión  para el desarrollo de los campos académicos de la FACES .</t>
  </si>
  <si>
    <t xml:space="preserve">Número de Convenios de Cooperación Nacional e Inernacional en gestión y aprobados. ( Marco , Específico y Acuerdos) </t>
  </si>
  <si>
    <t>1.4 DEC</t>
  </si>
  <si>
    <t>Procurar el apoyo de universidades líderes, en la elaboración de nuevos planes de estudio, reformas y mejoramiento de programas de asignaturas para ajustarlas a las exigencias del desarrollo científico, tecnológico, y del entorno social.</t>
  </si>
  <si>
    <t>Calidad de las Carreras de Postgrado de la FACES acreditadas regionalmente con planes de mejora implementados. Carreras de grado funcionando con lineamientos de calidad.</t>
  </si>
  <si>
    <t>Autoevaluación, Planes de Mejora y Acreditación de grado y Posgrados.</t>
  </si>
  <si>
    <t>1.5 DEC</t>
  </si>
  <si>
    <t>Gestionar la inversión institucional para la ejecución de los planes de mejora propuestos por las carreras de : grado y posgrado, como resultado de sus procesos de autoevaluación para acreditación de la calidad.</t>
  </si>
  <si>
    <t xml:space="preserve">Carreras de Licenciatura en todos los campos de la FACES en funcionamiento. Carreras de posgrado funcionando con planes reformados conforme nuevo Modelo Educativo. </t>
  </si>
  <si>
    <t xml:space="preserve"> Carreras de Grado, Posgrado y Diplomados. </t>
  </si>
  <si>
    <t>1.6DEC</t>
  </si>
  <si>
    <r>
      <t xml:space="preserve">Poner en funcionamiento  la nueva carrera de grado de Licenciatura en Ciencia y Tecnologías de la Información Geográfica,  y el Técnico en Sistemas de Información Geográfica con Énfasis en Catastro. Proponer y gestionar la aprobación y puesta en funcionamiento la Licenciatura en Operaciones Aeronáuticas y Técnicos Universitarios en Piloto Ala Fija y Operaciones de Vuelo, la Licenciatura en Astronomía Cultural, y la actualización  de los Planes de Estudios de las Maestrías en Ordenamiento y Gestión del Territorio y </t>
    </r>
    <r>
      <rPr>
        <strike/>
        <sz val="10"/>
        <rFont val="Calibri"/>
        <family val="2"/>
      </rPr>
      <t xml:space="preserve"> </t>
    </r>
    <r>
      <rPr>
        <sz val="10"/>
        <rFont val="Calibri"/>
        <family val="2"/>
      </rPr>
      <t>Académica Regional Centroamericana en Astronomía y Astrofísica,  siguiendo lineamientos del Modelo Educativo y en consonancia con las necesidades sociales, las nuevas tendencias y la diversidad educativa.</t>
    </r>
  </si>
  <si>
    <t>Velar por el óptimo funcionamiento de la ruta de desarrollo currilar de las Comisiones y Subcomisiones de las Unidades Académicas.</t>
  </si>
  <si>
    <t>Actas de sesiones. Informes de ejecución, planes de trabajo</t>
  </si>
  <si>
    <t xml:space="preserve">Carreras </t>
  </si>
  <si>
    <t>Secretaría, Jefes Departamentos, Coordinadores Carreras</t>
  </si>
  <si>
    <t xml:space="preserve">Continuar con la aplicación del Modelo Educativo de la UNAH. </t>
  </si>
  <si>
    <t>Informes de procesos de innovación de enseñanza aprendizaje</t>
  </si>
  <si>
    <t>Docentes</t>
  </si>
  <si>
    <t>Actualización del Sistema de Estadísticas e Indicadores de la FACES para la gestión académica y administrativa.</t>
  </si>
  <si>
    <t xml:space="preserve">Documentos publicados con Estadísticas e Indicadores de la FACES </t>
  </si>
  <si>
    <t>FACES</t>
  </si>
  <si>
    <t xml:space="preserve">Mejoramiento de los planes de estudio de las carreras de la FACES. </t>
  </si>
  <si>
    <t xml:space="preserve">Convenios firmados. Informes de cumplimiento de convenios. </t>
  </si>
  <si>
    <t>Carreras y departamentos</t>
  </si>
  <si>
    <t xml:space="preserve">Continuar con la acreditación  de las carreras de Posgrado de la FACES. </t>
  </si>
  <si>
    <t xml:space="preserve">Certificado de acreditación de carreras de grado y posgrados. </t>
  </si>
  <si>
    <t>Todas las carreras deben contar con planes de estudio actualizados para que sean pertinentes con la demanda actual. Registro de matricula para seguimiento de carreras.</t>
  </si>
  <si>
    <t>Documento de nuevo plan de estudios de la MOGT. Informes de calificaciones</t>
  </si>
  <si>
    <t>Docentes y estudiantes de grado y postgrado. Estudiantes</t>
  </si>
  <si>
    <t>Secretaría, Jefes Departamento, Coordinadores de Posgrados</t>
  </si>
  <si>
    <t>Mantener en funcionamiento las Unidades de Gestión de Investigación.</t>
  </si>
  <si>
    <t xml:space="preserve">Cinco Unidades de Gestión de Investigación en funcionamiento. </t>
  </si>
  <si>
    <t>2.1 DEC</t>
  </si>
  <si>
    <t xml:space="preserve">Mantener en funcionamiento las Unidades de Gestión de Investigación creadas por área del conocimiento y los posgrados. </t>
  </si>
  <si>
    <t xml:space="preserve">Proyectos de investigación científica registrados, asignados com parte de la Carga Académica de los departamentos. </t>
  </si>
  <si>
    <t>Número de proyectos de investigación asignados como carga académica, registrados, en proceso y  terminados.</t>
  </si>
  <si>
    <t>2.2 DEC</t>
  </si>
  <si>
    <t>Docentes de la FACES capacitados para el desarrollo de proyectos de investigación científica.</t>
  </si>
  <si>
    <r>
      <t xml:space="preserve">Número de docentes </t>
    </r>
    <r>
      <rPr>
        <sz val="10"/>
        <color rgb="FF000000"/>
        <rFont val="Calibri"/>
        <family val="2"/>
        <scheme val="minor"/>
      </rPr>
      <t>capacitados en investigación científica.</t>
    </r>
  </si>
  <si>
    <t>2.3 DEC</t>
  </si>
  <si>
    <t xml:space="preserve">Programar y crear condiciones en cada departamento académico para que sus docentes participen en el Diplomado de Investigación y otras formas de capacitación promovidos por la Dirección de Investigación Científica. </t>
  </si>
  <si>
    <t>Convenios de Cooperación con investigadores, universidades e instituciones, nacionales e internacionales en apoyo al desarrollo de proyectos de investigación en los campos del conocimiento de la FACES.</t>
  </si>
  <si>
    <t>Número de proyectos de investigación en proceso y  realizados con cooperación externa, nacional o internacional.</t>
  </si>
  <si>
    <t>2.4 DEC</t>
  </si>
  <si>
    <t xml:space="preserve">Gestionar la colaboración y el intercambio de profesores investigadores mediante convenios o acuerdos de cooperación, programas especiales de agencias de cooperación y otros organismos internacionales. </t>
  </si>
  <si>
    <t>Docentes de la FACES participan activamente en eventos científicos, nacionales e internacionales, presentando resultados de sus investigaciones.</t>
  </si>
  <si>
    <t>Número de investigaciones presentadas en eventos científicos nacionales e internacionales.</t>
  </si>
  <si>
    <t>2.5 DEC</t>
  </si>
  <si>
    <t xml:space="preserve">Participar en el Congreso de Investigación Científica de la UNAH.  Participar y/u organizar  otros eventos científicos nacionales e internacionales, para divulgar avances y resultados de los proyectos de investigación realizdos por los profesores. </t>
  </si>
  <si>
    <t>El rol de la unidad de gestión de la investigación de postgrados es fundamental para incrementar en número y en calidad las investigaciones de los postgrados. Informar estadísticas</t>
  </si>
  <si>
    <t xml:space="preserve">Informes de las unidades de gestión de investigación. </t>
  </si>
  <si>
    <t>Profesores y estudiantes de posgrados. Departamentos</t>
  </si>
  <si>
    <t>Jefe y coordinador de la Unidad, Secretaría, Jefes Departamentos, Coordinadores Carreras</t>
  </si>
  <si>
    <t>Informar proyectos registrados por profesor como cumplimiento a Carga Académica</t>
  </si>
  <si>
    <t>Informes, Archivo</t>
  </si>
  <si>
    <t>Unidades Gestión Investigación, Jefes Departamento, Secretaría</t>
  </si>
  <si>
    <t>Registro de profesores capacitados en Diplomado.</t>
  </si>
  <si>
    <t>Certififcados de capacitación por docente.</t>
  </si>
  <si>
    <t>Decana FACES; Secretaria FACES; Coordinadora Posgrados FACES.</t>
  </si>
  <si>
    <t>La cooperación internacional es indispensable para mantener en armonia con el ámbito global  nuestros programas. Informar estadísticas</t>
  </si>
  <si>
    <t>Documentos creados y mensajes enviados y recibidos. Registro de profesores e investigadores visitantes. Informes, Archivo</t>
  </si>
  <si>
    <t>Profesores y estudiantes de los posgrados. Docentes, estudiantes</t>
  </si>
  <si>
    <t xml:space="preserve">Divulgación de avances y resultados de los proyectos de investigación realizados por los profesores de la FACES. </t>
  </si>
  <si>
    <t>Comunicaciones orales presentadas en eventos científicos.</t>
  </si>
  <si>
    <t>Observatorios e Institutos de Investigación de la FACES en funcionamiento, desarrollando sus actividades conforme sus planes de trabajo aprobados.</t>
  </si>
  <si>
    <t>Publicaciones de Observatorios. Publicaciones de Instituto de Investigaciones.</t>
  </si>
  <si>
    <t>2.6  DEC</t>
  </si>
  <si>
    <r>
      <t xml:space="preserve">Fortalecer y mantener en funcionamiento el Observatorio Astronómico Centroamericano de Suyapa, el Observatorio  </t>
    </r>
    <r>
      <rPr>
        <sz val="10"/>
        <rFont val="Calibri"/>
        <family val="2"/>
      </rPr>
      <t>Universitario</t>
    </r>
    <r>
      <rPr>
        <sz val="10"/>
        <color rgb="FFFF0000"/>
        <rFont val="Calibri"/>
        <family val="2"/>
      </rPr>
      <t xml:space="preserve"> </t>
    </r>
    <r>
      <rPr>
        <sz val="10"/>
        <color theme="1"/>
        <rFont val="Calibri"/>
        <family val="2"/>
      </rPr>
      <t>de Ordenamiento Territorial, y el Instituto en Arqueoastronomía y Patrimonio Cultural y Natural.</t>
    </r>
  </si>
  <si>
    <t xml:space="preserve">Convenios de Cooperación con investigadores, universidades e instituciones, nacionales e internacionales en apoyo al desarrollo de proyectos de investigación en los campos del conocimiento de la FACES. </t>
  </si>
  <si>
    <t>Número de proyectos de investigación realizados con cooperación externa, nacional o internacional.</t>
  </si>
  <si>
    <t>2.7 DEC</t>
  </si>
  <si>
    <t>Promover la suscripción de convenios de cooperación, acuerdos, así como la realización conjunta de proyectos de investigación con apoyo de organizaciones nacionales o internacionales, o la participación de investigadores o grupos de investigadores de diferentes universidades.</t>
  </si>
  <si>
    <t>Organizar y participar en las Jornadas Científicas de la Facultad de Ciencias Espaciales para la presentación de resultados de investigaciones realizados por profesores FACES.</t>
  </si>
  <si>
    <t xml:space="preserve">Número de participantes y participaciones por Jornada Científica Anual. </t>
  </si>
  <si>
    <t xml:space="preserve">2.8 DEC </t>
  </si>
  <si>
    <t xml:space="preserve">Organizar y desarrollar anualmente las Jornadas de Investigación de Ciencias Espaciales para difundir los resultados de las investigaciones realizadas durante el Año Académico. </t>
  </si>
  <si>
    <t xml:space="preserve">Revista Ciencias Espaciales editada y publicada en sus dos ediciones anuales de Primavera y Otoño. </t>
  </si>
  <si>
    <t xml:space="preserve">Números  de la Revista Ciencias Espaciales editadas y  publicadas por año. </t>
  </si>
  <si>
    <t xml:space="preserve">2.9 DEC </t>
  </si>
  <si>
    <t>Publicar periódicamente la Revista Ciencias Espaciales, en sus dos números de primavera y otoño, con los resultados de investigaciones importantes realizadas en los campos del conocimiento que desarrolla la Facultad.</t>
  </si>
  <si>
    <t>Participación en el desarrollo de la ciencia por el acondicionamiento de observatorios e instituto de investigación.</t>
  </si>
  <si>
    <t xml:space="preserve">Convocatoria a Sesiones de Trabajo y listados de asistencia. Documentos elaborados. Informes de seguimiento de planes de trabajo. </t>
  </si>
  <si>
    <t>Participación en proyectos realizados por grupos de investigación nacionales e internacionales.</t>
  </si>
  <si>
    <t xml:space="preserve">Convenios de Cooperación firmados. Informes de ejecución de convenios. </t>
  </si>
  <si>
    <t xml:space="preserve">La presentación de resultados divulga hallazgos encontrados en la investigación. </t>
  </si>
  <si>
    <t>Presentaciones de investigaciones.</t>
  </si>
  <si>
    <t>Docentes, estudianes y público en general.</t>
  </si>
  <si>
    <t>Unidad de Gestión de Investigación y Jefe Departamento.</t>
  </si>
  <si>
    <t xml:space="preserve">Ediciones de Revistas Ciencias Espaciales Publicadas. </t>
  </si>
  <si>
    <t xml:space="preserve">Revistas Cientificas Primavera y Otoño editada y publicada. </t>
  </si>
  <si>
    <t>FACES. UNAH, Público</t>
  </si>
  <si>
    <t xml:space="preserve">Decana FACES </t>
  </si>
  <si>
    <r>
      <t xml:space="preserve">Docentes </t>
    </r>
    <r>
      <rPr>
        <sz val="10"/>
        <rFont val="Calibri"/>
        <family val="2"/>
      </rPr>
      <t xml:space="preserve">y estudiantes desarrollando proyectos y actividades </t>
    </r>
    <r>
      <rPr>
        <sz val="10"/>
        <color rgb="FF000000"/>
        <rFont val="Calibri"/>
        <family val="2"/>
      </rPr>
      <t xml:space="preserve">de vinculación universidad sociedad registrados como Carga Académica </t>
    </r>
    <r>
      <rPr>
        <sz val="10"/>
        <color rgb="FFFF0000"/>
        <rFont val="Calibri"/>
        <family val="2"/>
      </rPr>
      <t xml:space="preserve"> </t>
    </r>
    <r>
      <rPr>
        <sz val="10"/>
        <rFont val="Calibri"/>
        <family val="2"/>
      </rPr>
      <t xml:space="preserve">en la DVUS. </t>
    </r>
    <r>
      <rPr>
        <sz val="10"/>
        <color rgb="FF000000"/>
        <rFont val="Calibri"/>
        <family val="2"/>
      </rPr>
      <t xml:space="preserve"> </t>
    </r>
    <r>
      <rPr>
        <sz val="10"/>
        <rFont val="Calibri"/>
        <family val="2"/>
      </rPr>
      <t>Comités de Vinculación Universidad Sociedad</t>
    </r>
    <r>
      <rPr>
        <sz val="10"/>
        <color rgb="FF000000"/>
        <rFont val="Calibri"/>
        <family val="2"/>
      </rPr>
      <t xml:space="preserve"> y Coordinaciones de Investigación Vinculación de posgrados en funcionamiento.</t>
    </r>
  </si>
  <si>
    <r>
      <t xml:space="preserve">Número de proyectos </t>
    </r>
    <r>
      <rPr>
        <sz val="10"/>
        <rFont val="Calibri"/>
        <family val="2"/>
      </rPr>
      <t>y actividades de Vinculación Universidad Sociedad registrados. Cuatro Comités de Vinculación Universidad Sociedad, dos Coordinaciones de Investigación Vinculación carreras de posgrado en funcionamiento.</t>
    </r>
  </si>
  <si>
    <t>Mantener en funcionamiento los Comités de Vinculación creados en cada unidad académica para promover y gestionar el desarrollo de proyectos asignados como Carga Académica y registrados en la Dirección de Vinculación Universidad Sociedad.</t>
  </si>
  <si>
    <t>Políticas de vinculación universidad sociedad de la FACES y sus unidades académicas alineadas con políticas institucionales.</t>
  </si>
  <si>
    <t>Políticas de vinculación universidad sociedad socializadas y aplicadas.</t>
  </si>
  <si>
    <t xml:space="preserve">Carga Académica de Vinculación Universidad Sociedad. Informes de Trabajo de Comités y Coordinaciones. </t>
  </si>
  <si>
    <t>Comités de Vinculación, Jefes Departamento, Secretaría</t>
  </si>
  <si>
    <t xml:space="preserve">Socialización de las políticas de vinculación universidad sociedad con el personal docente de la FACES. </t>
  </si>
  <si>
    <t>Listado de asiatencia de reuniiones de socialización de políticas.</t>
  </si>
  <si>
    <t xml:space="preserve">Catálogo de Vinculación Universidad Sociedad de la FACES como instrumento de gestión y divulgación de proyectos de departamentos y carreras, observatorios e institutos. </t>
  </si>
  <si>
    <t>Número de eventos para socializar Catálogo de Proyectos de Vinculación de la FACES.</t>
  </si>
  <si>
    <t>Publicar anualmente el Catálogo de Vinculación de la FACES con la Sociedad para divulgar proyectos de VUS; y participar en ferias y presentaciones de libros, y elaboración de reportajes culturales, especialmente relacionados con los campos del conocimiento que desarrolla la Facultad.</t>
  </si>
  <si>
    <t>Acuerdos, Convenios, Cartas de Intenciones suscritas en apoyo al desarrollo de actividades y proyectos de vinculación universidad sociedad de la FACES.</t>
  </si>
  <si>
    <t>Número de Acuerdos, Convenios y Cartas de Intenciones para Vinculación Universidad Sociedad.</t>
  </si>
  <si>
    <t>Promover la suscripción y la consecuente ejecución de convenios o acuerdos de cooperación en apoyo al desarrollo de proyectos de vinculación de la Universidad con la Sociedad.</t>
  </si>
  <si>
    <t xml:space="preserve">Divulgación del Catálogo de Vinculación Universidad Sociedad de la FACES. </t>
  </si>
  <si>
    <t xml:space="preserve">Documento Catálogo de Vinculación Universidad Sociedad. </t>
  </si>
  <si>
    <t xml:space="preserve">Incentivar la suscipción de proyectos de vinculación. </t>
  </si>
  <si>
    <t xml:space="preserve">Documentos acuerdos, convenios, cartas de intenciones. Informes de ejecución de acuerdos. </t>
  </si>
  <si>
    <t xml:space="preserve">Consolidar una planta de personal docente, administrativo y de servicio que permita el desarrollo integral de la Facultad. </t>
  </si>
  <si>
    <t xml:space="preserve">Número de docentes, administrativo y personal de servicio por departamento por año. Estadísticas de docentes, administrativo y personal de servicio por unidad. </t>
  </si>
  <si>
    <t>4.2DEC</t>
  </si>
  <si>
    <t>Número de nuevas plazas por departamento por año. Acciones de personal y presupuestarias tramitadas.</t>
  </si>
  <si>
    <t>4.3DEC</t>
  </si>
  <si>
    <t>Gestionar el aumento de la inversión institucional para que los  departamentos  y carreras  de posgrados, grado y técnicos universitarios  cuenten con suficientes docentes dedicados y especializados en las áreas disciplinares requeridas.</t>
  </si>
  <si>
    <t>Docentes  que participaron en programas de capacitación continua en los campos de su especialización y dedicación en los departamentos de la FACES.</t>
  </si>
  <si>
    <t>Número de docentes capacitados  en el campo de especialización por departamentos por año. Estadísticas de docentes en capacitación y con permisos.</t>
  </si>
  <si>
    <t>4.4DEC</t>
  </si>
  <si>
    <r>
      <t xml:space="preserve">Elaborar y mantener en funcionamiento un programa de capacitación continua que involucre a </t>
    </r>
    <r>
      <rPr>
        <sz val="10"/>
        <color theme="1"/>
        <rFont val="Calibri"/>
        <family val="2"/>
      </rPr>
      <t xml:space="preserve"> todos los docentes de la Facultad. </t>
    </r>
  </si>
  <si>
    <t xml:space="preserve"> Porcentaje de docentes  y administrativos participando en las procesos institucionales  de valoración del desempeño. </t>
  </si>
  <si>
    <t>4.5DEC</t>
  </si>
  <si>
    <r>
      <rPr>
        <sz val="10"/>
        <rFont val="Calibri"/>
        <family val="2"/>
      </rPr>
      <t xml:space="preserve">Participar en la </t>
    </r>
    <r>
      <rPr>
        <sz val="10"/>
        <color theme="1"/>
        <rFont val="Calibri"/>
        <family val="2"/>
      </rPr>
      <t xml:space="preserve"> socialización  e implementación de evaluaciones periódicas del desempeño del personal docente y administrativo de la FACES.</t>
    </r>
  </si>
  <si>
    <t>Organización académica de las facultades de acuerdo a la Ley y sus reglamentos.</t>
  </si>
  <si>
    <t xml:space="preserve">Acuerdo de aprobación de Estructura Académica FACES. Acuerdos de nombramiento de directores de Escuela, Jefes de Departamento, Coordinadores de Carreras y Posgrado. </t>
  </si>
  <si>
    <t xml:space="preserve">Disponibilidad de una planta docente, en número suficiente y con formación adecuada, que responda al desarrollo de los campos académios de la FACES. </t>
  </si>
  <si>
    <t xml:space="preserve">Acuerdos de nombramiento y contratación de docentes. </t>
  </si>
  <si>
    <t>Crecimiento de la FACES y la creación de nuevas carreras demandan de una planta docente en número adecuado.</t>
  </si>
  <si>
    <t xml:space="preserve">Acuerdos de creación de plazas. Acuerdos de contratación y nombramiento de docentes. </t>
  </si>
  <si>
    <t xml:space="preserve">Formación profesional a nivel de posgrado (maestrías y doctorados) de todos los docentes de la FACES. </t>
  </si>
  <si>
    <t xml:space="preserve">Certificados de capacitación de docentes. </t>
  </si>
  <si>
    <t>Importancia de las evaluaciones anuales del desempeño del personal docente y administrativo de la FACES.</t>
  </si>
  <si>
    <t>Instrumentos aplicados. Informes</t>
  </si>
  <si>
    <t>Docentes de posgrados. Personal docente y administrativo</t>
  </si>
  <si>
    <t>Estructura académica  de la FACES aprobada conforme la Ley y Reglamentos universitarios. Escuelas, Departamentos,carreras,  Sub-Sistema de Posgrados, organizados y fortalecidos en correspondencia con las disciplinas y subdisciplinas de los campos académicos que desarrolla la Facultad.</t>
  </si>
  <si>
    <t>Estructura Académica de la FACES. Escuelas , Departamentos organizados y carreras en funcionamiento.</t>
  </si>
  <si>
    <t>4.1DEC</t>
  </si>
  <si>
    <t>Implementar la Estructura Académica organizativa de la FACES y nombrar docentes para las Escuelas , Departamentos y carreras , en cantidad necesaria para el cumplimiento de las funciones académicas.</t>
  </si>
  <si>
    <r>
      <t xml:space="preserve">Creados los mecanismo de atención a los estudiantes de las carreras de las  FACES en los procesos de ingreso, permanencia, promoción y egreso, </t>
    </r>
    <r>
      <rPr>
        <sz val="10"/>
        <color rgb="FFC00000"/>
        <rFont val="Calibri"/>
        <family val="2"/>
        <scheme val="minor"/>
      </rPr>
      <t xml:space="preserve"> </t>
    </r>
    <r>
      <rPr>
        <sz val="10"/>
        <rFont val="Calibri"/>
        <family val="2"/>
        <scheme val="minor"/>
      </rPr>
      <t xml:space="preserve">y otros procesos de orientación psicopedagógica , asesoría, salud, cultura, deporte, estímulos académicos  para el logro de su excelencia académica y profesional. </t>
    </r>
  </si>
  <si>
    <t xml:space="preserve">Número de estudiantes matriculados </t>
  </si>
  <si>
    <t>Colecciones bibliográficas y centros de documentación fortalecidos para uso de estudiantes y docentes de la FACES.</t>
  </si>
  <si>
    <t>Número de libros y documentos adquiridos por año.</t>
  </si>
  <si>
    <t xml:space="preserve">Fortalecer las colecciones bibliográficas y centros de documentación de la FACES, así como gestionar y mantener acceso al sistema virtual para la obtención de documentos y materiales de trabajo en línea por parte de profesores y estudiantes. </t>
  </si>
  <si>
    <t xml:space="preserve">Docentes y estudiantes conocen y aplican correctamente reglamentación estudiantil vigente. </t>
  </si>
  <si>
    <t>Talleres de docentes y estudiantes para revisión y divulgación de reglamentos estudiantiles.</t>
  </si>
  <si>
    <t>Hacer partícipe a los estudiantes de los procesos de elaboración, revisión, divulgación y aplicación eficiente de la reglamentación estudiantil.</t>
  </si>
  <si>
    <t xml:space="preserve">Asesoría y apoyo a estudiantes para mantener alta eficiencia terminal.
</t>
  </si>
  <si>
    <t>Listados de sesiones de trabajo, documentos de gestiones, documentos creados. Registro de equivalencias, certificaciones, expedientes</t>
  </si>
  <si>
    <t>Docentes y estudiantes.</t>
  </si>
  <si>
    <t>Oportunidad que los estudiantes dispongan de libros de texto conforme su Plan de Estudios.</t>
  </si>
  <si>
    <t>Inventario de libros. Entrega de libros donados a las carreras.</t>
  </si>
  <si>
    <t>Estudiantes, docentes</t>
  </si>
  <si>
    <t>Estudiantes informados sobre Leyes, reglamentos y Normas Académicas de la UNAH.</t>
  </si>
  <si>
    <t>Archivos distribución de Normas Académicas.</t>
  </si>
  <si>
    <t>Estudiantes</t>
  </si>
  <si>
    <t>Alianzas establecidas con  Facultades y Centros regionales y Telecentros para el desarrollo de programas académicos conjuntos en los campos del conocimiento de la FACES.</t>
  </si>
  <si>
    <t>Número de programas de cooperación y capacitación con estudiantes y docentes de centros regionales.</t>
  </si>
  <si>
    <t>6.1 DEC</t>
  </si>
  <si>
    <r>
      <t xml:space="preserve">Fortalecer el desarrollo de programas de cooperación y capacitación en cada uno de los campos que desarrolla la Facultad. </t>
    </r>
    <r>
      <rPr>
        <strike/>
        <sz val="10"/>
        <color rgb="FFFF0000"/>
        <rFont val="Calibri"/>
        <family val="2"/>
      </rPr>
      <t/>
    </r>
  </si>
  <si>
    <r>
      <t xml:space="preserve">Desarrollo de asignaturas generales on-line servidas por los departamentos </t>
    </r>
    <r>
      <rPr>
        <i/>
        <sz val="10"/>
        <color rgb="FF000000"/>
        <rFont val="Calibri"/>
        <family val="2"/>
        <scheme val="minor"/>
      </rPr>
      <t xml:space="preserve"> </t>
    </r>
    <r>
      <rPr>
        <sz val="10"/>
        <color rgb="FF000000"/>
        <rFont val="Calibri"/>
        <family val="2"/>
        <scheme val="minor"/>
      </rPr>
      <t>para beneficio de estudiantes y docentes de Ciudad Universitaria y los Centros Regionales.</t>
    </r>
  </si>
  <si>
    <t xml:space="preserve">Número de asignaturas on-line servidas en Ciudad Universitaria y  Centros Regionales. </t>
  </si>
  <si>
    <t>6.2 DEC</t>
  </si>
  <si>
    <t>Desarrollar y ofertar en línea asignaturas generales servidas por los departamentos académicos, para beneficio de estudiantes de Ciudad Universitaria y de los Centros Regionales.</t>
  </si>
  <si>
    <t xml:space="preserve">Gestionar el desarrollo de los campos de la FACES a nivel nacional. </t>
  </si>
  <si>
    <t>Listados de asistencia de la MOGT. Programas de actividades en UNAH-VS para promover Diplomado en Gestión de Sistemas Aeroportuarios.</t>
  </si>
  <si>
    <t>Centros Regionales</t>
  </si>
  <si>
    <t>Debe llevarse la oferta académica de la FACES a los centros regionales.</t>
  </si>
  <si>
    <t>Listados de matrícula de estudiantes.</t>
  </si>
  <si>
    <t>Talleres en la FACES, reuniones institucionales, actividades nacionales e internacionales realizadas para promover la formación en valores morales y éticos, profesionales y sociales.</t>
  </si>
  <si>
    <t>Número de actividades relacionadas con promoción de formación en valores.</t>
  </si>
  <si>
    <t>Programar la realización periódica de jornadas de formación en valores morales y éticos, profesionales y sociales.</t>
  </si>
  <si>
    <t xml:space="preserve"> Asignaturas   generales y  propias de la carrera afines  servidas por  los departamentos en el marco del Modelo Educativo,  tranversalizadas  en el eje de la Ética. </t>
  </si>
  <si>
    <t xml:space="preserve">Valoración del desempeño docente en el componente de Ética. </t>
  </si>
  <si>
    <t>7.2DEC</t>
  </si>
  <si>
    <t>Promover la participación de los estudiantes en los procesos de valoración del desempeño docente.</t>
  </si>
  <si>
    <t xml:space="preserve">Incrementada la transparencia  y la rendición de cuentas en la gestión administrativa de la FACES. </t>
  </si>
  <si>
    <t xml:space="preserve">Informes periódicos trimestrales de la gestión administrativa de la FACES. </t>
  </si>
  <si>
    <t>7.3DEC</t>
  </si>
  <si>
    <t xml:space="preserve">Elaborar y presentar informes trimestrales del Plan Operativo-Presupuesto, Informes de la gestión por Resultados y demás que se soliciten. </t>
  </si>
  <si>
    <t>Perfiles de graduados de las carreras y campos  de la FACES  revisados de acuerdo a las demandas laborales.</t>
  </si>
  <si>
    <t>Estudios de perfiles de graduados de acuerdo a demandas laborales.</t>
  </si>
  <si>
    <t>Realizar procesos de revisión y análisis permanentes del perfil de los graduados de las carreras y campos de posgrado de acuerdo a las demandas laborales de profesionales.</t>
  </si>
  <si>
    <t>Evaluación continua del grado de satisfacción de los graduados de las carreras de la FACES:</t>
  </si>
  <si>
    <t>Estudios de satisfacción de los graduados de la FACES:</t>
  </si>
  <si>
    <t>Realizar periódicamente encuestas de satisfacción de los graduados de las carreras de posgrado.</t>
  </si>
  <si>
    <t>Desempeño de los graduados de la FACES evaluado continuamente.</t>
  </si>
  <si>
    <t>Estudios de desempeño de los graduados de las carreras de la FACES.</t>
  </si>
  <si>
    <t>Realizar periódicamente encuestas a empleadores y graduados acerca del desempeño laboral de los graduados de los posgrados.</t>
  </si>
  <si>
    <t>Debido al cambio rápido de las demandas laborales es importante mantener actualizado el perfil del graduado. Se necesita tinta y papel para impresión de documentos. Informar estadística</t>
  </si>
  <si>
    <t>Documentos de trabajo, instrumentos. Informes</t>
  </si>
  <si>
    <t>Graduados</t>
  </si>
  <si>
    <t>Coordinaciones de Carrera, Coordinación general de posgrados, Secretaría</t>
  </si>
  <si>
    <t>Graduados y empleadores brindan importante información acerca de la pertinencia del Programa. Se necesitan recursos para impresión de documentos y movilización. Informar estadística</t>
  </si>
  <si>
    <t>Documentos de trabajo, instrumentos, Informes</t>
  </si>
  <si>
    <t>Coordinaciones de Carrera, Coordinación general de posgrados, Secretaría.</t>
  </si>
  <si>
    <t>La opinión de los empleadores acerca del desempeño de nuestros graduados es un insumo necesario para que nuestros Programas cumplan con su papel de entregar a la sociedad los profesionales que necesita. Informar estadística</t>
  </si>
  <si>
    <t>Documentos de trabajo, instrumentos, encuestas, Informes</t>
  </si>
  <si>
    <t xml:space="preserve">Página web de la FACES actualizada y en continuo funcionamiento. Aulas virtuales al servicio de estudiantes de las carreras de grado, posgrado y asignaturas que ofrece la FACES., y    con acceso continuo al Sistema Administrativo y  Financiero  de la UNAH. </t>
  </si>
  <si>
    <t xml:space="preserve">Número de visitantes página web FACES. Número de estudiantes atendidos en Aulas Virtuales de la FACES. Registro de actividad en aulas virtuales. Número de solicitudes  y accciones presupuestarias  gestionadas en el Sistema Administrativo y Financiero de la UNAH. </t>
  </si>
  <si>
    <t>11.1DEC</t>
  </si>
  <si>
    <t xml:space="preserve">Mantener actualizada la información, monitorear y evaluar continuamente el funcionamiento de la página web,   Aulas Virtuales,  y el  SAFI  utilizadas para el desarrollo de cada una de las actividades  académicas y administrativas realizadas por la FACES. </t>
  </si>
  <si>
    <t>Asegurar el funcionamiento de las paginas web y aulas virtuales de la FACES.</t>
  </si>
  <si>
    <t xml:space="preserve">Página web de la FACES. Número de visitas de estudiantes a las Aulas Virtuales. </t>
  </si>
  <si>
    <r>
      <rPr>
        <sz val="10"/>
        <rFont val="Calibri"/>
        <family val="2"/>
        <scheme val="minor"/>
      </rPr>
      <t>Gestionar la construcción de aulas, laboratorios, bibliotecas, servicios sanitarios , infraestructura de esparcimiento para estudiantes   y del  personal la Facultad ; la</t>
    </r>
    <r>
      <rPr>
        <sz val="10"/>
        <color rgb="FFFF0000"/>
        <rFont val="Calibri"/>
        <family val="2"/>
        <scheme val="minor"/>
      </rPr>
      <t xml:space="preserve"> </t>
    </r>
    <r>
      <rPr>
        <sz val="10"/>
        <color rgb="FF000000"/>
        <rFont val="Calibri"/>
        <family val="2"/>
        <scheme val="minor"/>
      </rPr>
      <t>remodelación de las instalaciones del Observatorio Astronómico, construcción del Planetario de Suyapa, acondicionamiento de Laboratorios y otras instalaciones de la FACES.</t>
    </r>
  </si>
  <si>
    <t>Instalaciones físicas especializadas remodeladas, construidas y acondicionadas. Aulas y oficinas dignas para estudiantes y   personal de la FACES.  Con su mobiliario y equipo debidamente  inventariado.</t>
  </si>
  <si>
    <r>
      <t xml:space="preserve">Remodelar el Observatorio Astronómico Centroamericano de Suyapa, gestionar la construcción del Planetario de Suyapa, y mejorar el espacio físico de aulas, laboratorios, salones de conferencias y oficinas que utilizan estudiantes,  personal de la FACES   y público en general que participa en las actividades académicas </t>
    </r>
    <r>
      <rPr>
        <strike/>
        <sz val="10"/>
        <rFont val="Calibri"/>
        <family val="2"/>
        <scheme val="minor"/>
      </rPr>
      <t xml:space="preserve"> </t>
    </r>
    <r>
      <rPr>
        <sz val="10"/>
        <rFont val="Calibri"/>
        <family val="2"/>
        <scheme val="minor"/>
      </rPr>
      <t>desarollada.</t>
    </r>
  </si>
  <si>
    <t>Oportunidad de realizar las actividades académicas en ambientes especializados y debidamente acondicionados.</t>
  </si>
  <si>
    <t>Instalaciones fisicas remodeladas, acondicionadas.</t>
  </si>
  <si>
    <t xml:space="preserve">Gestión de  la creación de un número suficiente de plazas docentes  y administrativas, acordes con el crecimiento y desarrollo de los campos del conocimiento que atiende. Gestionar recategorización y  reclasificación  del personal docente y  administrativo de la FACES. </t>
  </si>
  <si>
    <t xml:space="preserve">Número de  empleados docentes y administrativos nombrados, reclasificados y recategorizados en el año.  </t>
  </si>
  <si>
    <t>11.3DEC</t>
  </si>
  <si>
    <t xml:space="preserve">Gestionar   los nombramientos , contrataciones  del personal docente, administrativo  y de servicio de la FACES.  </t>
  </si>
  <si>
    <t>Adecuamiento del número de docentes por departamento y carreras de grado y posgrado.</t>
  </si>
  <si>
    <t>Acuerdos de creación de plazas. Acuerdos  de contratación y nombramiento de docentes. Acuerdos de recategorización de administrativos.</t>
  </si>
  <si>
    <t>Gestionada  la creación de plazas docentes y administrativas deacuerdo con las necesidades de los diferentes departamentos y carreras de la Facultad  con pertinencia a los campos pertinentes  , asegurando procesos de selección y de inducción para el personal que las ocupe.</t>
  </si>
  <si>
    <t xml:space="preserve">Relación entre nuevas plazas docentes y administrativas solicitadas y aprobadas. . </t>
  </si>
  <si>
    <t>Gestionar  plazas de docentes y administrativos para la Facultad  y realizar procesos de selección e inducción del nuevo personal.</t>
  </si>
  <si>
    <r>
      <t xml:space="preserve">Programas de capacitación continua y de formación especializada </t>
    </r>
    <r>
      <rPr>
        <sz val="10"/>
        <color rgb="FFFF0000"/>
        <rFont val="Calibri"/>
        <family val="2"/>
      </rPr>
      <t xml:space="preserve"> </t>
    </r>
    <r>
      <rPr>
        <sz val="10"/>
        <color rgb="FF000000"/>
        <rFont val="Calibri"/>
        <family val="2"/>
      </rPr>
      <t>para los docentes y administrativos de la FACES  en funcionamiento.</t>
    </r>
  </si>
  <si>
    <t xml:space="preserve">Programas de formación  y capacitación continua para el personal docente y administrativo de la FACES. </t>
  </si>
  <si>
    <t xml:space="preserve">Implementar cursos, talleres y otras formas de capacitación y formación del personal docente y administrativo, dentro de los programa marco de formación y capacitación continua. </t>
  </si>
  <si>
    <t>Personal de la FACES participó  en programas institucionales de egreso y vinculo social e institucional.</t>
  </si>
  <si>
    <t>Número de personas relacionados con la  FACES en programas institucionales de egreso y vinculo social e institucional.</t>
  </si>
  <si>
    <t>Promover que las personas relacionadas con la FACES participen  en procesos instituciones de gestión del egreso y vínculo social e institucional del personal.</t>
  </si>
  <si>
    <t xml:space="preserve">Diseño, aprobación e implementación del  Programa de Relevo docente y administrativo.  </t>
  </si>
  <si>
    <t>Programa de Relevo de Personal docente y administrativo.</t>
  </si>
  <si>
    <r>
      <rPr>
        <strike/>
        <sz val="10"/>
        <rFont val="Calibri"/>
        <family val="2"/>
      </rPr>
      <t>A</t>
    </r>
    <r>
      <rPr>
        <sz val="10"/>
        <rFont val="Calibri"/>
        <family val="2"/>
      </rPr>
      <t xml:space="preserve">signación y obtención de fondos gestionados  para equipos , materiales y otros recursos  en apoyo de la actividad académica, prioridades y lineamientos  de  ejecución presupuestaria FACES. </t>
    </r>
  </si>
  <si>
    <t xml:space="preserve">Número de informes de gestión presupuestaria. </t>
  </si>
  <si>
    <t>13.1DEC</t>
  </si>
  <si>
    <t>Sistematizar la transparencia y rendición de cuentas de la gestión académico administrativa mediante: la calendarización de reuniones con equipos de planificación; mantener actualizados los objetos del gasto; monitoreo mensual del presupuesto de ingresos y egresos; elaboración de reportes de ejecución presupuestaria de las diferentes actividades; gestionar el equipamiento y adquisición de recursos materiales para la docencia, investigación y vinculación de la FACES.</t>
  </si>
  <si>
    <t>Capacitaciones y  desarrollo de experiencias educativas en el nivel superior de los campos que desarrolla la FACES, con participación de Posgrados.</t>
  </si>
  <si>
    <t xml:space="preserve"> Número de capacitaciones organizadas y desarrolladas. </t>
  </si>
  <si>
    <t>13.2DEC</t>
  </si>
  <si>
    <t xml:space="preserve"> Organizar y promover la participación en capacitaciones y el desarrollo de experiencias educativas en el nivel superior de los campos que desarrolla la FACES, con participación de Posgrados.</t>
  </si>
  <si>
    <t>Convenios de cooperación nacionales e internacionales para el desarrollo de los campos de la FACES en diferentes niveles del Sistema Educativo.</t>
  </si>
  <si>
    <t>Acuerdos y convenios de cooperación nacional e internacional de impacto en el Sistema Educativo Nacional. Registro de Convenios y acuerdos.</t>
  </si>
  <si>
    <t>13.3DEC</t>
  </si>
  <si>
    <t xml:space="preserve">Gestionar acuerdos y convenios de cooperación, nacionales e internacionales, para el desarrollo de los campos de la Facultad en los diferentes niveles del Sistema Educativo. </t>
  </si>
  <si>
    <t xml:space="preserve"> Acuerdos y convenios de cooperación con Universidades extranjeras para el mejoramiento de la calidad académica y el intercambio de estudiantes y docentes.</t>
  </si>
  <si>
    <t>Número de  Convenios y Acuerdos de Cooperación Internacional para intercambio de estudiantes y docentes.</t>
  </si>
  <si>
    <t>13.4DEC</t>
  </si>
  <si>
    <r>
      <t xml:space="preserve">Aumentar alianzas con organizaciones nacionales y extranjeras que potencien redes internacionales </t>
    </r>
    <r>
      <rPr>
        <sz val="10"/>
        <rFont val="Calibri"/>
        <family val="2"/>
      </rPr>
      <t xml:space="preserve"> y  el intercambio estudiantil y académico con universidades extranjeras, para la gestión de convenio y acuerdos de cooperación. </t>
    </r>
  </si>
  <si>
    <t xml:space="preserve"> Docentes de la FACES  participando en proyectos regionales promovidos por el CSUCA y otros Organismos de Cooperación Internacional. </t>
  </si>
  <si>
    <t>Número de  proyectos regionales del CSUCA.</t>
  </si>
  <si>
    <t>13.5DEC</t>
  </si>
  <si>
    <t xml:space="preserve">Impulsar la internacionalización de la FACES, tomando como primera instancia el escenario regional centroamericano del CSUCA, a través de la participación en Proyectos Regionales. </t>
  </si>
  <si>
    <t xml:space="preserve">Informar sobre la Ejecución Presupuestaria. Informes de equipo y materiales adquiridos. </t>
  </si>
  <si>
    <t>Informes</t>
  </si>
  <si>
    <t>Administración, Secretaría</t>
  </si>
  <si>
    <t>Informar sobre las  de actividades realizadas.</t>
  </si>
  <si>
    <t>Escuelas y Departamentos</t>
  </si>
  <si>
    <t>Secretaría</t>
  </si>
  <si>
    <t>Informar sobre las actividades realizadas.</t>
  </si>
  <si>
    <t xml:space="preserve">Importancia de establecer alianzas a través de la firma de convenios de cooperación para el mejoramiento de la calidad académica y el intercambio de estudiantes y docentes. </t>
  </si>
  <si>
    <t>La acreditación de la calidad de los posgrados es imprescindible  para ampliar el rango de oportunidades a nivel regional e internacional. Informar estadísticas</t>
  </si>
  <si>
    <t>Cartas de acreditación, documentos de proyectos y convenios. Informes</t>
  </si>
  <si>
    <t>Decanatura, Coordinación de posgrados, coordinadores de carreras, Secretaría</t>
  </si>
  <si>
    <t>Convenios de Cooperación Internacional establecidos con universidades extranjeras para el desarrollo de los campos de la FACES, con  docentes y estudiantes participando en actividades y programas institucionales de internacionalización.</t>
  </si>
  <si>
    <t>Número de Convenios de Cooperación Internacional. Número docentes y estudiantes participando en actividades de internacionalización.</t>
  </si>
  <si>
    <t>Gestionar, renovar y dar seguimiento a convenios y acuerdos,  nacionales e internacionales de cooperación.</t>
  </si>
  <si>
    <t>Docentes y  graduados de la FACES   que participan en Sociedades Científicas Internacionales.</t>
  </si>
  <si>
    <t>Número de Sociedad Científica a las que pertenecen docentes y graduados de la FACES:</t>
  </si>
  <si>
    <t>Fomentar que los profesores y graduados sean miembros de organizaciones, asociaciones y sociedades científicas de los campos del conocimiento que desarrolla la FACES.</t>
  </si>
  <si>
    <t>Colaboración con asociaciones de profesionales graduados, nacionales e internacionales para fortalecer el desarrollo de los campos de la FACES.</t>
  </si>
  <si>
    <t>Número de reuniones con asociaciones profesionales, nacionales e internacionales.</t>
  </si>
  <si>
    <t>Estimular la organización y la participación de Asociaciones de Profesionales, nacionales e internacionales en los campos propios de la FACES.</t>
  </si>
  <si>
    <t>Informar estadísticas</t>
  </si>
  <si>
    <t>Comités Técnicos de Carreras de grado y posgrado de la FACES en funcionamiento.</t>
  </si>
  <si>
    <t xml:space="preserve">Número  de Sesiones de Comités Técnicos por carrera. </t>
  </si>
  <si>
    <t>15.1DEC</t>
  </si>
  <si>
    <t xml:space="preserve">Organizar y mantener en funcionamiento los Comités Técnicos de las carreras de pogrado, grado y pregrado. </t>
  </si>
  <si>
    <t>Junta Directiva de la FACES  en funcionamiento integrada por sus autoridades y respresentantes estudiantiles.</t>
  </si>
  <si>
    <t xml:space="preserve">Número de sesiones por Junta Directiva. </t>
  </si>
  <si>
    <t>15.2DEC</t>
  </si>
  <si>
    <r>
      <t xml:space="preserve">Integrar </t>
    </r>
    <r>
      <rPr>
        <sz val="10"/>
        <rFont val="Calibri"/>
        <family val="2"/>
      </rPr>
      <t xml:space="preserve">y mantener en funcionamiento </t>
    </r>
    <r>
      <rPr>
        <sz val="10"/>
        <color theme="1"/>
        <rFont val="Calibri"/>
        <family val="2"/>
      </rPr>
      <t>la Junta Directiva de la FACES.</t>
    </r>
  </si>
  <si>
    <t>Decana, Representante de Claustro de Profesores, y Representante  estudiantil  de la FACES con excelencia académica participando en el Consejo Universitario.</t>
  </si>
  <si>
    <t xml:space="preserve">Representantes de la Faces acreditado y juramentado. </t>
  </si>
  <si>
    <t>15.3DEC</t>
  </si>
  <si>
    <t xml:space="preserve">Representantes del Consejo Universitario atienden de forma regular a sesiones ordinarias y extraordinarias convocadas por el Consejo Universitairo. </t>
  </si>
  <si>
    <t>El normal funcionamiento de los Comites Técnicos es imprescindible para el desarrollo y buen funcionamiento de las carreras. Informar estadísticas</t>
  </si>
  <si>
    <t>Actas de sesiones, Informes</t>
  </si>
  <si>
    <t>Estudiantes y docentes de las carreras, Escuelas y Departamentos</t>
  </si>
  <si>
    <t>Coordinadores de carrera, Secretaría</t>
  </si>
  <si>
    <t>Organización de la Facultad según reglamento</t>
  </si>
  <si>
    <t>Listados, actas de reuniones</t>
  </si>
  <si>
    <t>Registro de procedimientos</t>
  </si>
  <si>
    <t xml:space="preserve">Acuerdos de creación nuevas plazas. Procesos de selección de nuevo personal. Procesos de inducción. </t>
  </si>
  <si>
    <t>Personal</t>
  </si>
  <si>
    <t xml:space="preserve">Informar estadísticas </t>
  </si>
  <si>
    <t xml:space="preserve">Certificados de capacitación. </t>
  </si>
  <si>
    <t xml:space="preserve">FACES incluida en programas institucionales de egreso y vinculo social e institucional </t>
  </si>
  <si>
    <t>Informar estadísticas de relevo</t>
  </si>
  <si>
    <t>Propuesta de Plan de Relevo Generacional por campos de la FACES. Informes Coordinación Posgrados.</t>
  </si>
  <si>
    <t xml:space="preserve">Listado de participantes por reuniones. </t>
  </si>
  <si>
    <t>Jefes de Departamento,  Secretaría</t>
  </si>
  <si>
    <t>Oferta académica adecuada a necesidades de los estudiantes.</t>
  </si>
  <si>
    <t>Registro de estadísticas.</t>
  </si>
  <si>
    <t>El ordenamiento territorial es una política del Estado. Su temática se sigue desde diferentes sectores y municipios.</t>
  </si>
  <si>
    <t>Registro de estadística de visitas y actualizaciones página web.</t>
  </si>
  <si>
    <t>3.4 DEC</t>
  </si>
  <si>
    <t>3.3 DEC</t>
  </si>
  <si>
    <t>3.2 DEC</t>
  </si>
  <si>
    <t>3.1 DEC</t>
  </si>
  <si>
    <r>
      <t xml:space="preserve">Registrar en la </t>
    </r>
    <r>
      <rPr>
        <sz val="10"/>
        <color rgb="FFFF0000"/>
        <rFont val="Calibri"/>
        <family val="2"/>
      </rPr>
      <t xml:space="preserve"> </t>
    </r>
    <r>
      <rPr>
        <sz val="10"/>
        <rFont val="Calibri"/>
        <family val="2"/>
      </rPr>
      <t>DICYP, desarrollar como Carga Académica y presentar avances y</t>
    </r>
    <r>
      <rPr>
        <sz val="10"/>
        <color rgb="FFFF0000"/>
        <rFont val="Calibri"/>
        <family val="2"/>
      </rPr>
      <t xml:space="preserve"> </t>
    </r>
    <r>
      <rPr>
        <sz val="10"/>
        <color theme="1"/>
        <rFont val="Calibri"/>
        <family val="2"/>
      </rPr>
      <t xml:space="preserve">resutlados de proyectos de investigación de los departamentos que previamente hayan sido identificadas como prioritarios dentro de los lineamientos de la UNAH, la Facultad y los Departamentos Académicos. </t>
    </r>
  </si>
  <si>
    <t xml:space="preserve"> Gestionar que la FACES cuente con suficientes docentes en número, nivel de formación, especialización, nacionales y extranjeros; y con suficiente personal administrativo  y de servicio.  Tramitar diferentes áreas y  acciones de personal y presupuestarias que los servicios académicos demandan.</t>
  </si>
  <si>
    <r>
      <rPr>
        <sz val="10"/>
        <rFont val="Calibri"/>
        <family val="2"/>
        <scheme val="minor"/>
      </rPr>
      <t>Gestionar la</t>
    </r>
    <r>
      <rPr>
        <sz val="10"/>
        <color rgb="FF000000"/>
        <rFont val="Calibri"/>
        <family val="2"/>
        <scheme val="minor"/>
      </rPr>
      <t xml:space="preserve"> creación de plazas docentes para atender el crecimiento de departamentos, carreras y actividades académicas de la FACES. Tramitar las acciones de personal Docente  de  nombramiento para atención de la Carga Académica de Departamento y Carreras. </t>
    </r>
  </si>
  <si>
    <r>
      <rPr>
        <sz val="10"/>
        <rFont val="Calibri"/>
        <family val="2"/>
        <scheme val="minor"/>
      </rPr>
      <t xml:space="preserve"> P</t>
    </r>
    <r>
      <rPr>
        <sz val="10"/>
        <color rgb="FF000000"/>
        <rFont val="Calibri"/>
        <family val="2"/>
        <scheme val="minor"/>
      </rPr>
      <t>ersonal de la FACES que participó en la aplicación de instrumentos de evaluación del desempeño</t>
    </r>
    <r>
      <rPr>
        <sz val="10"/>
        <rFont val="Calibri"/>
        <family val="2"/>
        <scheme val="minor"/>
      </rPr>
      <t>, socialización de resultados</t>
    </r>
    <r>
      <rPr>
        <sz val="10"/>
        <color rgb="FFFF0000"/>
        <rFont val="Calibri"/>
        <family val="2"/>
        <scheme val="minor"/>
      </rPr>
      <t xml:space="preserve"> </t>
    </r>
    <r>
      <rPr>
        <sz val="10"/>
        <rFont val="Calibri"/>
        <family val="2"/>
        <scheme val="minor"/>
      </rPr>
      <t>y el seguimiento para la</t>
    </r>
    <r>
      <rPr>
        <sz val="10"/>
        <color rgb="FFFF0000"/>
        <rFont val="Calibri"/>
        <family val="2"/>
        <scheme val="minor"/>
      </rPr>
      <t xml:space="preserve"> </t>
    </r>
    <r>
      <rPr>
        <sz val="10"/>
        <rFont val="Calibri"/>
        <family val="2"/>
        <scheme val="minor"/>
      </rPr>
      <t>m</t>
    </r>
    <r>
      <rPr>
        <sz val="10"/>
        <color rgb="FF000000"/>
        <rFont val="Calibri"/>
        <family val="2"/>
        <scheme val="minor"/>
      </rPr>
      <t>ejora continua del personal docente y administrativo, considerándola en forma progresiva,  inclusiva, identificando los procesos de gestión que puedan ser superados, corregidos, modificados o sustituidos por nuevos procesos dinámicos de capacitación.</t>
    </r>
  </si>
  <si>
    <t xml:space="preserve">Realizar jornadas de inducción, seguimiento a los estudiantes, censo de matrícula , asesoría técnica,  e inversión sobre el ingreso, permanencia y egreso., estímulos académicos  para el logro de su excelencia académica y profesional. </t>
  </si>
  <si>
    <t xml:space="preserve"> Diseñar , aprobar e  implementar  un programa de relevo del personal docente y administrativo. </t>
  </si>
  <si>
    <t>7.1 DEC</t>
  </si>
  <si>
    <t>12.2 DEC</t>
  </si>
  <si>
    <t>12.3 DEC</t>
  </si>
  <si>
    <t>12.4 DEC</t>
  </si>
  <si>
    <t>12.1 DEC</t>
  </si>
  <si>
    <t xml:space="preserve">DECANATO </t>
  </si>
  <si>
    <t>DEPARTAMENTO DE ASTRONOMÍA Y ASTROFÍSICA  (DAAF)</t>
  </si>
  <si>
    <t xml:space="preserve">DEPARTAMENTO DE CIENCIA Y TECNOLOGÍAS DE LA INFORMACIÓN GEOGRÁFICA  (DCTIG) </t>
  </si>
  <si>
    <t>DEPARTAMENTO DE ARQUEOASTRONOMÍA Y ASTRONOMÍA CULTURAL   (DAQAC)</t>
  </si>
  <si>
    <t xml:space="preserve">DEPARTAMENTO DE CIENCIAS AERONÁUTICAS </t>
  </si>
  <si>
    <t xml:space="preserve">DEPARTAMENTO ASTRONOMÍA Y ASTROFÍSICA   (DAAF) </t>
  </si>
  <si>
    <t>DEPARTAMENTO DE CIENCIA Y TECNOLOGÍAS DE LA INFORMACIÓN GEOGRÁFICA   (DCTIG)</t>
  </si>
  <si>
    <t xml:space="preserve">DEPARTAMENTO DE CIENCIAS AERONÁUTICAS   (DCA) </t>
  </si>
  <si>
    <t xml:space="preserve">DEPARTAMENTO DE ARQUEOASTRONOMÍA Y ASTRONOMÍA CULTURAL  (DAQAC) </t>
  </si>
  <si>
    <t>11.2 DEC</t>
  </si>
  <si>
    <t xml:space="preserve">DEPARTAMENTO DE ASTRONOMÍA Y ASTROFÍSICA   (DAAF) </t>
  </si>
  <si>
    <t xml:space="preserve">DEPARTAMENTO DE ARQUEOASTRONOMÍA Y ASTRONOMÍA CULTURAL   (DAQAC) </t>
  </si>
  <si>
    <t xml:space="preserve">DEPARTAMENTO DECIENCIAS AERONÁUTICAS   (DCA) </t>
  </si>
  <si>
    <t xml:space="preserve">DEPARTAMENTO DE ASTRONOMÍA Y ASTROFÍSICA  (DAAF) </t>
  </si>
  <si>
    <t>DEPARTAMENTO DE ARQUEOASTRONOMÍA Y ASTRONOMÍA CULTURAL  (DAQAC)</t>
  </si>
  <si>
    <t>DEPARTAMENTO DE CIENCIAS AERONÁUTICAS (DCA)</t>
  </si>
  <si>
    <t>Publicación de Revista Ciencias Espaciales Primavera-Otoño</t>
  </si>
  <si>
    <t>Publicación de Catálogo VUS</t>
  </si>
  <si>
    <t>Adquisición de libros para colecciones bibliograficas</t>
  </si>
  <si>
    <t>5.2 DEC</t>
  </si>
  <si>
    <t>5.1 DEC</t>
  </si>
  <si>
    <t>5.3 DEC</t>
  </si>
  <si>
    <t>Pago de Membresia de Honduras ante la Unión Astronómica Internacional(IAU) año 2016</t>
  </si>
  <si>
    <t>14.2 DEC</t>
  </si>
  <si>
    <t>14.3 DEC</t>
  </si>
  <si>
    <t>14.1 DEC</t>
  </si>
  <si>
    <t xml:space="preserve">DEPARTAMENTO DE CIENCIA Y TECNOLOGÍAS DE LA INFORMACIÓN GEOGRÁFICA    (DCTIG) </t>
  </si>
  <si>
    <t xml:space="preserve">DEPARTAMENTO DE CIENCIAS AERONÁUTICAS (DCA) </t>
  </si>
  <si>
    <t>Remodelación del Observatorio Astronómico</t>
  </si>
  <si>
    <t xml:space="preserve">Adquisición e instalación de Cúpula </t>
  </si>
  <si>
    <t xml:space="preserve">DEPARTAMENTO DE CIENCIA Y TECNOLOGÍAS DE LA INFORMACIÓN GEOGRÁFICA ( DCTIG) </t>
  </si>
  <si>
    <t xml:space="preserve">DEPARTAMENTO DE CIENCIAS AERONÁUTICAS  (DCA) </t>
  </si>
  <si>
    <t>Construccion del Planetario</t>
  </si>
  <si>
    <r>
      <t>(se estiman 500 mts</t>
    </r>
    <r>
      <rPr>
        <vertAlign val="superscript"/>
        <sz val="11"/>
        <color theme="3" tint="-0.499984740745262"/>
        <rFont val="Calibri"/>
        <family val="2"/>
        <scheme val="minor"/>
      </rPr>
      <t>2</t>
    </r>
    <r>
      <rPr>
        <sz val="11"/>
        <color theme="3" tint="-0.499984740745262"/>
        <rFont val="Calibri"/>
        <family val="2"/>
        <scheme val="minor"/>
      </rPr>
      <t xml:space="preserve"> de construccion a Lps 8000/mt</t>
    </r>
    <r>
      <rPr>
        <vertAlign val="superscript"/>
        <sz val="11"/>
        <color theme="3" tint="-0.499984740745262"/>
        <rFont val="Calibri"/>
        <family val="2"/>
        <scheme val="minor"/>
      </rPr>
      <t>2</t>
    </r>
    <r>
      <rPr>
        <sz val="11"/>
        <color theme="3" tint="-0.499984740745262"/>
        <rFont val="Calibri"/>
        <family val="2"/>
        <scheme val="minor"/>
      </rPr>
      <t>)</t>
    </r>
  </si>
  <si>
    <t>Construccion del edificio del Departamento de Ciencias Aeronáuticas</t>
  </si>
  <si>
    <t>|</t>
  </si>
  <si>
    <t xml:space="preserve">LAAF </t>
  </si>
  <si>
    <t>LAAF</t>
  </si>
  <si>
    <t>Colección Bibliografica LAAF</t>
  </si>
  <si>
    <t>Reuniones con estudiantes (Cuadernos, lapices, separadores, carpetas)</t>
  </si>
  <si>
    <t>Becas Estudiantes de Pregrado</t>
  </si>
  <si>
    <t>Becas de Excelencia Académica</t>
  </si>
  <si>
    <t>Beca de Investigación</t>
  </si>
  <si>
    <t>Beca de Equidad</t>
  </si>
  <si>
    <t>MARCAA</t>
  </si>
  <si>
    <t>Contratación de profesores visitantes para atender 4 asignaturas de la nueva promoción de la Maestría en Astronomía y Astrofísica.</t>
  </si>
  <si>
    <t>Contratación profesores visitantes</t>
  </si>
  <si>
    <t xml:space="preserve">asignación de viáticos internacionales a los profesores visitantes </t>
  </si>
  <si>
    <t>5.2DEC</t>
  </si>
  <si>
    <t>Compra de libros especializados para el programa de la Maestría en Astronomía y Astrofísica</t>
  </si>
  <si>
    <t xml:space="preserve">Compra de libros especializados </t>
  </si>
  <si>
    <t>DAAF</t>
  </si>
  <si>
    <t>Realizar dos (2) Talleres NASE</t>
  </si>
  <si>
    <t>DAQAC</t>
  </si>
  <si>
    <t>MOGT</t>
  </si>
  <si>
    <t>DEPARTAMENTO DE CIENCIA Y TECNOLOGÍAS DE LA INFORMACIÓN GEOGRÁFICA (DCTIG)</t>
  </si>
  <si>
    <t xml:space="preserve">Reproducción del plan de Estudios (Impreso) </t>
  </si>
  <si>
    <t>Papel (resma)</t>
  </si>
  <si>
    <t>Tinta negra de impresora</t>
  </si>
  <si>
    <t xml:space="preserve">Tinta color de impresora </t>
  </si>
  <si>
    <t>Anillados</t>
  </si>
  <si>
    <t xml:space="preserve">Reproducción del Plan de Estudios en CD </t>
  </si>
  <si>
    <t>Empaste</t>
  </si>
  <si>
    <t>Contratar Profesor Visitante, Propedeutico MOGT5</t>
  </si>
  <si>
    <t>Pasaje Aéreo (Centroamérica)</t>
  </si>
  <si>
    <t>Contratar un Profesor Titular II MT (1 mes) para Clase1</t>
  </si>
  <si>
    <t>Contratar Profesor Visitante, Clase2, Gastos de Estadia</t>
  </si>
  <si>
    <t>Pasaje Aéreo</t>
  </si>
  <si>
    <t>Contratar Profesor visitante Clase2: Gastos de Estadia</t>
  </si>
  <si>
    <t xml:space="preserve">Nombramiento del Coordinador Académico </t>
  </si>
  <si>
    <t>Salario</t>
  </si>
  <si>
    <t>Elaboración y aplicación de las encuestas de:
1. Satisfacción de los egresados.
2. Del desempeño laboral del egresado.
3. Satisfacción de los empleadores sobre el desempeño laboral de los egresados.</t>
  </si>
  <si>
    <t>Impresión y aplicación de las encuestas</t>
  </si>
  <si>
    <t>Informe de Seguimiento de Egresados</t>
  </si>
  <si>
    <t>Adquicisión de libros para el Centro de Documentación de la MOGT</t>
  </si>
  <si>
    <t>COORDINACIÓN GENERAL DE POSGRADOS (CGP)</t>
  </si>
  <si>
    <t>Profesor Visitante para impartir curso de actualización a Profesores de FACES</t>
  </si>
  <si>
    <t>Pasajes aereos (Mexico)</t>
  </si>
  <si>
    <t>Papel resma</t>
  </si>
  <si>
    <t>Tinta negra para impresora</t>
  </si>
  <si>
    <t>Tinta color para impresora</t>
  </si>
  <si>
    <t>10.2 CGP</t>
  </si>
  <si>
    <t>10.1 CGP</t>
  </si>
  <si>
    <t>10.3 CGP</t>
  </si>
  <si>
    <t>Enero</t>
  </si>
  <si>
    <t>Profesor del DAAF inscrito en un Programa de Doctorado en el Extranjero</t>
  </si>
  <si>
    <t>Pasaje exterior (Mexico)</t>
  </si>
  <si>
    <t>Profesor del DCTIG inscrito en un Programa de Doctorado en el Extranjero</t>
  </si>
  <si>
    <t>Pasaje</t>
  </si>
  <si>
    <t>Profesor del DAQAC inscrito en un Programa de Doctorado en el Extranjero</t>
  </si>
  <si>
    <t>Desarrollar un Program de Maestría para el DCA en colaboración con la Universidad Politecnica de Madrid</t>
  </si>
  <si>
    <t>Pasajes al exterior (España)</t>
  </si>
  <si>
    <t xml:space="preserve">Gastos de estadia de 13 profesores </t>
  </si>
  <si>
    <t>Pago a Profesores Internacionales</t>
  </si>
  <si>
    <t>CGP</t>
  </si>
  <si>
    <t>COORDINACIÓN GENERAL DE POSGRADOS (CGP):  RELEVO DOCENTE  DAAF</t>
  </si>
  <si>
    <t>Profesores DAAF en Programa Doctoral UNAM</t>
  </si>
  <si>
    <t>Doctorado Astrofísica</t>
  </si>
  <si>
    <t>COORDINACIÓN GENERAL DE POSGRADOS (CGP):  RELEVO DOCENTE  DCTIG</t>
  </si>
  <si>
    <t>Profesores DCTIG en Programa Doctoral España</t>
  </si>
  <si>
    <t>Doctorado TIG / OT</t>
  </si>
  <si>
    <t>COORDINACIÓN GENERAL DE POSGRADOS (CGP):  RELEVO DOCENTE  DAQAC</t>
  </si>
  <si>
    <t>Profesores DAQAC en Programa Doctoral Ilia State University de Georgia</t>
  </si>
  <si>
    <t>Doctorado en Astronomía Cultural y Arqueoastronomía</t>
  </si>
  <si>
    <t>**</t>
  </si>
  <si>
    <t xml:space="preserve">DEPARTAMENTO DE CIENCIA Y TECNOLOGÍAS DE LA INFORMACIÓN GEOGRÁFICA </t>
  </si>
  <si>
    <t xml:space="preserve"> </t>
  </si>
  <si>
    <t>Gasto en Docentes</t>
  </si>
  <si>
    <t>Alimentos y Bebidas - Clausura</t>
  </si>
  <si>
    <t>Fotocopias</t>
  </si>
  <si>
    <t>Material Didáctico -Binders</t>
  </si>
  <si>
    <t>Movilizacion Docente y Equipo in situ - Combustible</t>
  </si>
  <si>
    <t>Mercadeo y Publicidad (banners, afiches, brochures)</t>
  </si>
  <si>
    <t>Diplomas y reconocimientos</t>
  </si>
  <si>
    <t>Binders</t>
  </si>
  <si>
    <t>Impresiones</t>
  </si>
  <si>
    <t>Diplomas y Reconocimientos</t>
  </si>
  <si>
    <t>Ceremonia de Clausura</t>
  </si>
  <si>
    <t>Movilizacion Docente y Equipo in situ</t>
  </si>
  <si>
    <t>Realizar semestralmente jornadas para socializar, actualizar y aplicar políticas de vinculación de la FACES con la Sociedad.</t>
  </si>
  <si>
    <t>6.1DCA</t>
  </si>
  <si>
    <t xml:space="preserve">Licencias Software </t>
  </si>
  <si>
    <t>Tunel de Viento Educativo</t>
  </si>
  <si>
    <t>Simulador de vuelo con movimiento</t>
  </si>
  <si>
    <t>Rehabilitacion Tunel de Viento Educativo</t>
  </si>
  <si>
    <t>Adquisicion de libros para colecciones bibliograficas</t>
  </si>
  <si>
    <t>Aeronave Cessna 172 Skyhawk</t>
  </si>
  <si>
    <t>Instrumento adicional DME</t>
  </si>
  <si>
    <t xml:space="preserve">LICENCIATURA EN ASTRONOMÍA Y ASTROFÍSICA (LAAF) </t>
  </si>
  <si>
    <t>Proyectos de Investigacion del DCA</t>
  </si>
  <si>
    <t xml:space="preserve">MAESTRÍA EN ORDENAMIENTO Y GESTIÓN DEL TERRITORIO (MOGT) </t>
  </si>
  <si>
    <t>Pasajes internacionales</t>
  </si>
  <si>
    <t>COMPRA DE MATERIAL BIBLIOGRAFICO (LIBROS)</t>
  </si>
  <si>
    <t>Contratacion de Personal (Jefe de Departamento DCTIG-15 Meses)</t>
  </si>
  <si>
    <t>Contratacion de Personal (Coordinador LCTIG-15 Meses)</t>
  </si>
  <si>
    <t>Contratacion de Personal (Coordinador TUSIGC-15 Meses)</t>
  </si>
  <si>
    <t>PASAJES INTERNACIONALES</t>
  </si>
  <si>
    <t xml:space="preserve">Ampliación del K2 </t>
  </si>
  <si>
    <t>8+</t>
  </si>
  <si>
    <t>INSTITUTO EN ARQUEOASTRONOMÍA Y PATRIMONIO CULTURAL Y NATURAL (IARPACUNA)</t>
  </si>
  <si>
    <t xml:space="preserve">Pasajes Internacionales </t>
  </si>
  <si>
    <t>Lapices</t>
  </si>
  <si>
    <t>Trifolios</t>
  </si>
  <si>
    <t xml:space="preserve">Carpetas </t>
  </si>
  <si>
    <t>Pasajes terrestre</t>
  </si>
  <si>
    <t xml:space="preserve">Publicación de revista </t>
  </si>
  <si>
    <t>Boletin</t>
  </si>
  <si>
    <t>Diesel (galones)</t>
  </si>
  <si>
    <t xml:space="preserve">INSTITUTO EN ARQUEOASTRONOMÍA Y PATRIMONIO CULTURAL Y NATURAL (IARPACUNA) </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</si>
</sst>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 numFmtId="174" formatCode="_ * #,##0_ ;_ * \-#,##0_ ;_ * \-_ ;_ @_ "/>
  </numFmts>
  <fonts count="99"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sz val="12"/>
      <name val="Calibri"/>
      <family val="2"/>
      <scheme val="minor"/>
    </font>
    <font>
      <sz val="12"/>
      <color indexed="8"/>
      <name val="Calibri"/>
      <family val="2"/>
    </font>
    <font>
      <sz val="12"/>
      <name val="Arial"/>
      <family val="2"/>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b/>
      <sz val="11"/>
      <color theme="4" tint="-0.499984740745262"/>
      <name val="Calibri"/>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1"/>
      <color theme="0"/>
      <name val="Calibri"/>
      <family val="2"/>
    </font>
    <font>
      <sz val="12"/>
      <color theme="0"/>
      <name val="Arial"/>
      <family val="2"/>
    </font>
    <font>
      <sz val="10"/>
      <color theme="0"/>
      <name val="Arial"/>
      <family val="2"/>
    </font>
    <font>
      <b/>
      <sz val="14"/>
      <color theme="0"/>
      <name val="Calibri"/>
      <family val="2"/>
    </font>
    <font>
      <sz val="14"/>
      <color theme="0"/>
      <name val="Calibri"/>
      <family val="2"/>
    </font>
    <font>
      <i/>
      <sz val="11"/>
      <color rgb="FF7F7F7F"/>
      <name val="Calibri"/>
      <family val="2"/>
      <scheme val="minor"/>
    </font>
    <font>
      <sz val="10"/>
      <color rgb="FF000000"/>
      <name val="Calibri"/>
      <family val="2"/>
      <scheme val="minor"/>
    </font>
    <font>
      <sz val="10"/>
      <name val="Calibri"/>
      <family val="2"/>
      <scheme val="minor"/>
    </font>
    <font>
      <sz val="10"/>
      <color theme="1"/>
      <name val="Calibri"/>
      <family val="2"/>
    </font>
    <font>
      <sz val="10"/>
      <name val="Calibri"/>
      <family val="2"/>
    </font>
    <font>
      <strike/>
      <sz val="10"/>
      <name val="Calibri"/>
      <family val="2"/>
    </font>
    <font>
      <sz val="10"/>
      <color theme="1"/>
      <name val="Calibri"/>
      <family val="2"/>
      <scheme val="minor"/>
    </font>
    <font>
      <sz val="10"/>
      <color rgb="FF000000"/>
      <name val="Calibri"/>
      <family val="2"/>
    </font>
    <font>
      <sz val="10"/>
      <color indexed="8"/>
      <name val="Calibri"/>
      <family val="2"/>
    </font>
    <font>
      <sz val="10"/>
      <color rgb="FFFF0000"/>
      <name val="Calibri"/>
      <family val="2"/>
    </font>
    <font>
      <sz val="10"/>
      <color indexed="8"/>
      <name val="Calibri"/>
      <family val="2"/>
      <scheme val="minor"/>
    </font>
    <font>
      <sz val="10"/>
      <color indexed="56"/>
      <name val="Calibri"/>
      <family val="2"/>
      <scheme val="minor"/>
    </font>
    <font>
      <sz val="10"/>
      <color rgb="FFFF0000"/>
      <name val="Calibri"/>
      <family val="2"/>
      <scheme val="minor"/>
    </font>
    <font>
      <sz val="10"/>
      <name val="Arial Narrow"/>
      <family val="2"/>
    </font>
    <font>
      <sz val="10"/>
      <color rgb="FFC00000"/>
      <name val="Calibri"/>
      <family val="2"/>
      <scheme val="minor"/>
    </font>
    <font>
      <strike/>
      <sz val="10"/>
      <color rgb="FFFF0000"/>
      <name val="Calibri"/>
      <family val="2"/>
    </font>
    <font>
      <i/>
      <sz val="10"/>
      <color rgb="FF000000"/>
      <name val="Calibri"/>
      <family val="2"/>
      <scheme val="minor"/>
    </font>
    <font>
      <strike/>
      <sz val="10"/>
      <name val="Calibri"/>
      <family val="2"/>
      <scheme val="minor"/>
    </font>
    <font>
      <sz val="10"/>
      <color theme="1"/>
      <name val="Arial Narrow"/>
      <family val="2"/>
    </font>
    <font>
      <sz val="10"/>
      <color theme="3" tint="-0.499984740745262"/>
      <name val="Calibri"/>
      <family val="2"/>
      <scheme val="minor"/>
    </font>
    <font>
      <b/>
      <sz val="14"/>
      <color theme="0"/>
      <name val="Calibri"/>
      <family val="2"/>
      <scheme val="minor"/>
    </font>
    <font>
      <sz val="11"/>
      <color rgb="FF10243E"/>
      <name val="Calibri"/>
      <family val="2"/>
      <charset val="1"/>
    </font>
    <font>
      <vertAlign val="superscript"/>
      <sz val="11"/>
      <color theme="3" tint="-0.499984740745262"/>
      <name val="Calibri"/>
      <family val="2"/>
      <scheme val="minor"/>
    </font>
  </fonts>
  <fills count="2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rgb="FFF2DCDB"/>
        <bgColor rgb="FFD9D9D9"/>
      </patternFill>
    </fill>
    <fill>
      <patternFill patternType="solid">
        <fgColor rgb="FFFFFFFF"/>
        <bgColor rgb="FFFFFFCC"/>
      </patternFill>
    </fill>
  </fills>
  <borders count="6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thin">
        <color auto="1"/>
      </right>
      <top style="thin">
        <color auto="1"/>
      </top>
      <bottom/>
      <diagonal/>
    </border>
    <border>
      <left style="medium">
        <color indexed="64"/>
      </left>
      <right/>
      <top/>
      <bottom/>
      <diagonal/>
    </border>
    <border>
      <left/>
      <right/>
      <top style="thin">
        <color auto="1"/>
      </top>
      <bottom style="thin">
        <color auto="1"/>
      </bottom>
      <diagonal/>
    </border>
    <border>
      <left/>
      <right/>
      <top style="thin">
        <color auto="1"/>
      </top>
      <bottom/>
      <diagonal/>
    </border>
    <border>
      <left style="medium">
        <color auto="1"/>
      </left>
      <right style="medium">
        <color auto="1"/>
      </right>
      <top style="thin">
        <color auto="1"/>
      </top>
      <bottom style="thin">
        <color auto="1"/>
      </bottom>
      <diagonal/>
    </border>
    <border>
      <left style="medium">
        <color auto="1"/>
      </left>
      <right/>
      <top style="thin">
        <color auto="1"/>
      </top>
      <bottom style="medium">
        <color auto="1"/>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21">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xf numFmtId="0" fontId="76" fillId="0" borderId="0" applyNumberFormat="0" applyFill="0" applyBorder="0" applyAlignment="0" applyProtection="0"/>
  </cellStyleXfs>
  <cellXfs count="809">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7" fillId="0" borderId="26" xfId="16" applyFont="1" applyBorder="1" applyAlignment="1">
      <alignment horizontal="center"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0" fillId="0" borderId="0" xfId="0" applyFont="1" applyAlignment="1">
      <alignment horizontal="center" vertical="center"/>
    </xf>
    <xf numFmtId="0" fontId="40" fillId="0" borderId="0" xfId="0" applyFont="1" applyAlignment="1">
      <alignment vertical="center"/>
    </xf>
    <xf numFmtId="172" fontId="40" fillId="0" borderId="0" xfId="18" applyNumberFormat="1" applyFont="1" applyAlignment="1">
      <alignment vertical="center"/>
    </xf>
    <xf numFmtId="0" fontId="41" fillId="0" borderId="0" xfId="0" applyFont="1" applyAlignment="1">
      <alignment vertical="center"/>
    </xf>
    <xf numFmtId="172" fontId="42" fillId="0" borderId="0" xfId="18" applyNumberFormat="1" applyFont="1" applyAlignment="1">
      <alignment vertical="center"/>
    </xf>
    <xf numFmtId="0" fontId="0" fillId="0" borderId="0" xfId="0" applyAlignment="1">
      <alignment vertical="center"/>
    </xf>
    <xf numFmtId="0" fontId="43"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5"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0" fillId="0" borderId="0" xfId="18" applyNumberFormat="1" applyFont="1" applyAlignment="1">
      <alignment horizontal="center" vertical="center"/>
    </xf>
    <xf numFmtId="172" fontId="42"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7"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8" fillId="11" borderId="26" xfId="0" applyFont="1" applyFill="1" applyBorder="1" applyAlignment="1">
      <alignment horizontal="center" vertical="center"/>
    </xf>
    <xf numFmtId="0" fontId="48" fillId="11" borderId="26" xfId="0" applyFont="1" applyFill="1" applyBorder="1" applyAlignment="1">
      <alignment vertical="center"/>
    </xf>
    <xf numFmtId="172" fontId="48" fillId="11" borderId="26" xfId="18" applyNumberFormat="1" applyFont="1" applyFill="1" applyBorder="1" applyAlignment="1">
      <alignment horizontal="center" vertical="center"/>
    </xf>
    <xf numFmtId="0" fontId="47"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49" fillId="3" borderId="26" xfId="0" applyFont="1" applyFill="1" applyBorder="1" applyAlignment="1">
      <alignment horizontal="center" vertical="center"/>
    </xf>
    <xf numFmtId="0" fontId="46" fillId="3" borderId="26" xfId="0" applyFont="1" applyFill="1" applyBorder="1" applyAlignment="1">
      <alignment horizontal="left" vertical="center"/>
    </xf>
    <xf numFmtId="172" fontId="46" fillId="3" borderId="26" xfId="18" applyNumberFormat="1" applyFont="1" applyFill="1" applyBorder="1" applyAlignment="1">
      <alignment horizontal="center" vertical="center"/>
    </xf>
    <xf numFmtId="0" fontId="48" fillId="13" borderId="41" xfId="0" applyFont="1" applyFill="1" applyBorder="1" applyAlignment="1">
      <alignment horizontal="center" vertical="center"/>
    </xf>
    <xf numFmtId="43" fontId="48" fillId="13" borderId="39" xfId="18" applyFont="1" applyFill="1" applyBorder="1" applyAlignment="1">
      <alignment horizontal="center" vertical="center"/>
    </xf>
    <xf numFmtId="0" fontId="43"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0"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5" fillId="0" borderId="0" xfId="18" applyNumberFormat="1" applyFont="1" applyAlignment="1">
      <alignment vertical="center"/>
    </xf>
    <xf numFmtId="0" fontId="51"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2" fillId="0" borderId="0" xfId="0" applyNumberFormat="1" applyFont="1" applyFill="1" applyAlignment="1">
      <alignment horizontal="left" vertical="center"/>
    </xf>
    <xf numFmtId="43" fontId="48"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7"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7" fillId="11" borderId="0" xfId="0" applyFont="1" applyFill="1" applyAlignment="1">
      <alignment vertical="center"/>
    </xf>
    <xf numFmtId="0" fontId="53"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3"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4" fillId="0" borderId="0" xfId="0" applyFont="1" applyAlignment="1">
      <alignment horizontal="center" vertical="center"/>
    </xf>
    <xf numFmtId="43" fontId="54" fillId="0" borderId="0" xfId="18" applyFont="1" applyAlignment="1">
      <alignment vertical="center"/>
    </xf>
    <xf numFmtId="172" fontId="54" fillId="0" borderId="0" xfId="18" applyNumberFormat="1" applyFont="1" applyAlignment="1">
      <alignment vertical="center"/>
    </xf>
    <xf numFmtId="172" fontId="54"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1"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0" fillId="0" borderId="0" xfId="0" applyFont="1" applyAlignment="1">
      <alignment vertical="center" wrapText="1"/>
    </xf>
    <xf numFmtId="0" fontId="37" fillId="0" borderId="26" xfId="19" applyFont="1"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6" fillId="0" borderId="0" xfId="0" applyFont="1"/>
    <xf numFmtId="0" fontId="21" fillId="0" borderId="0" xfId="0" applyFont="1"/>
    <xf numFmtId="0" fontId="57" fillId="0" borderId="0" xfId="19" applyFont="1" applyAlignment="1">
      <alignment vertical="top"/>
    </xf>
    <xf numFmtId="0" fontId="57" fillId="0" borderId="0" xfId="0" applyFont="1"/>
    <xf numFmtId="0" fontId="57" fillId="0" borderId="0" xfId="19" applyFont="1"/>
    <xf numFmtId="0" fontId="26" fillId="0" borderId="0" xfId="19" applyFont="1" applyAlignment="1">
      <alignment vertical="top"/>
    </xf>
    <xf numFmtId="0" fontId="58" fillId="0" borderId="0" xfId="19" applyFont="1" applyAlignment="1">
      <alignment wrapText="1"/>
    </xf>
    <xf numFmtId="0" fontId="22" fillId="14" borderId="15" xfId="0" applyFont="1" applyFill="1" applyBorder="1" applyAlignment="1">
      <alignment horizontal="center" vertical="center"/>
    </xf>
    <xf numFmtId="0" fontId="48"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7"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48" fillId="13" borderId="7" xfId="18" applyFont="1" applyFill="1" applyBorder="1" applyAlignment="1">
      <alignment horizontal="center" vertical="center" wrapText="1"/>
    </xf>
    <xf numFmtId="0" fontId="53" fillId="13" borderId="3" xfId="0" applyFont="1" applyFill="1" applyBorder="1" applyAlignment="1">
      <alignment horizontal="center" vertical="center" wrapText="1"/>
    </xf>
    <xf numFmtId="0" fontId="61" fillId="0" borderId="0" xfId="0" applyFont="1" applyFill="1" applyBorder="1" applyAlignment="1">
      <alignment vertical="center"/>
    </xf>
    <xf numFmtId="44" fontId="61" fillId="0" borderId="0" xfId="0" applyNumberFormat="1" applyFont="1" applyFill="1" applyBorder="1" applyAlignment="1">
      <alignment vertical="center"/>
    </xf>
    <xf numFmtId="0" fontId="55"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0" borderId="26" xfId="19" applyFont="1" applyBorder="1" applyAlignment="1" applyProtection="1">
      <alignment horizontal="center" vertical="center" wrapText="1"/>
      <protection locked="0"/>
    </xf>
    <xf numFmtId="0" fontId="38" fillId="0" borderId="26" xfId="19" applyFont="1" applyBorder="1" applyAlignment="1">
      <alignment horizontal="center" vertical="center" wrapText="1"/>
    </xf>
    <xf numFmtId="3" fontId="38" fillId="0" borderId="26" xfId="19" applyNumberFormat="1" applyFont="1" applyBorder="1" applyAlignment="1">
      <alignment horizontal="center" vertical="center" wrapText="1"/>
    </xf>
    <xf numFmtId="9" fontId="38" fillId="0" borderId="26" xfId="19" applyNumberFormat="1" applyFont="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43" fontId="33" fillId="0" borderId="26" xfId="18" applyFont="1" applyFill="1" applyBorder="1" applyAlignment="1">
      <alignment horizontal="center" vertical="center" wrapText="1"/>
    </xf>
    <xf numFmtId="0" fontId="37"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6"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0" fillId="0" borderId="0" xfId="0"/>
    <xf numFmtId="0" fontId="51"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5"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8"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8" fillId="0" borderId="26" xfId="18" applyNumberFormat="1" applyFont="1" applyBorder="1" applyAlignment="1">
      <alignment horizontal="center" vertical="center" wrapText="1"/>
    </xf>
    <xf numFmtId="43" fontId="38" fillId="0" borderId="26" xfId="18"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0" fillId="0" borderId="0" xfId="0" applyNumberFormat="1"/>
    <xf numFmtId="43" fontId="0" fillId="0" borderId="0" xfId="18" applyNumberFormat="1" applyFont="1"/>
    <xf numFmtId="43" fontId="38" fillId="0" borderId="26" xfId="18" applyNumberFormat="1" applyFont="1" applyFill="1" applyBorder="1" applyAlignment="1">
      <alignment horizontal="center" vertical="center"/>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57"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1" fillId="17" borderId="6" xfId="0" applyFont="1" applyFill="1" applyBorder="1" applyAlignment="1">
      <alignment vertical="center"/>
    </xf>
    <xf numFmtId="44" fontId="61" fillId="17" borderId="3" xfId="0" applyNumberFormat="1" applyFont="1" applyFill="1" applyBorder="1" applyAlignment="1">
      <alignment vertical="center"/>
    </xf>
    <xf numFmtId="172" fontId="41"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67" fillId="0" borderId="53" xfId="0" applyFont="1" applyBorder="1" applyAlignment="1">
      <alignment horizontal="left" vertical="center"/>
    </xf>
    <xf numFmtId="44" fontId="0" fillId="0" borderId="54" xfId="0" applyNumberFormat="1" applyFill="1" applyBorder="1" applyAlignment="1">
      <alignment vertical="center"/>
    </xf>
    <xf numFmtId="0" fontId="69"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3"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4" fillId="3" borderId="0" xfId="10" applyNumberFormat="1" applyFont="1" applyFill="1" applyAlignment="1">
      <alignment vertical="center"/>
    </xf>
    <xf numFmtId="43" fontId="0" fillId="3" borderId="0" xfId="0" applyNumberFormat="1" applyFill="1" applyAlignment="1">
      <alignment vertical="center"/>
    </xf>
    <xf numFmtId="43" fontId="44"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7" fillId="11" borderId="26" xfId="0" applyFont="1" applyFill="1" applyBorder="1" applyAlignment="1">
      <alignment horizontal="center" vertical="center"/>
    </xf>
    <xf numFmtId="0" fontId="0" fillId="0" borderId="26" xfId="0" applyBorder="1" applyAlignment="1">
      <alignment horizontal="center" vertical="center"/>
    </xf>
    <xf numFmtId="0" fontId="48" fillId="11" borderId="26" xfId="0" applyFont="1" applyFill="1" applyBorder="1" applyAlignment="1">
      <alignment horizontal="center" vertical="center"/>
    </xf>
    <xf numFmtId="0" fontId="47" fillId="11" borderId="27" xfId="0" applyFont="1" applyFill="1" applyBorder="1" applyAlignment="1">
      <alignment horizontal="center" vertical="center"/>
    </xf>
    <xf numFmtId="0" fontId="49"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6" fillId="0" borderId="26" xfId="0" applyFont="1" applyBorder="1" applyAlignment="1">
      <alignment horizontal="center" vertical="center" wrapText="1"/>
    </xf>
    <xf numFmtId="9" fontId="36" fillId="0" borderId="26" xfId="0" applyNumberFormat="1" applyFont="1" applyFill="1" applyBorder="1" applyAlignment="1">
      <alignment horizontal="center" vertical="center" wrapText="1"/>
    </xf>
    <xf numFmtId="43" fontId="36"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3"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55" fillId="0" borderId="0" xfId="19" applyFont="1" applyBorder="1" applyAlignment="1">
      <alignment horizontal="left" vertical="center"/>
    </xf>
    <xf numFmtId="0" fontId="47" fillId="2" borderId="0" xfId="0" applyFont="1" applyFill="1" applyBorder="1" applyAlignment="1">
      <alignment vertical="center"/>
    </xf>
    <xf numFmtId="0" fontId="71" fillId="2" borderId="0" xfId="19" applyFont="1" applyFill="1" applyBorder="1" applyAlignment="1">
      <alignment horizontal="left" vertical="center"/>
    </xf>
    <xf numFmtId="0" fontId="38" fillId="0" borderId="0" xfId="19" applyFont="1" applyBorder="1" applyAlignment="1">
      <alignment vertical="center" wrapText="1"/>
    </xf>
    <xf numFmtId="0" fontId="72" fillId="2" borderId="0" xfId="19" applyFont="1" applyFill="1" applyBorder="1" applyAlignment="1">
      <alignment vertical="center"/>
    </xf>
    <xf numFmtId="0" fontId="73" fillId="0" borderId="0" xfId="19" applyFont="1" applyAlignment="1">
      <alignment vertical="top"/>
    </xf>
    <xf numFmtId="0" fontId="74" fillId="8" borderId="0" xfId="19" applyFont="1" applyFill="1" applyBorder="1" applyAlignment="1">
      <alignment vertical="top"/>
    </xf>
    <xf numFmtId="0" fontId="75" fillId="8" borderId="0" xfId="19" applyFont="1" applyFill="1" applyBorder="1" applyAlignment="1">
      <alignment vertical="top"/>
    </xf>
    <xf numFmtId="0" fontId="47" fillId="0" borderId="0" xfId="0" applyFont="1"/>
    <xf numFmtId="0" fontId="0" fillId="0" borderId="0" xfId="0" applyAlignment="1"/>
    <xf numFmtId="0" fontId="47" fillId="0" borderId="0" xfId="0" applyFont="1" applyAlignment="1"/>
    <xf numFmtId="0" fontId="47" fillId="2" borderId="0" xfId="0" applyFont="1" applyFill="1"/>
    <xf numFmtId="0" fontId="47" fillId="0" borderId="0" xfId="0" applyFont="1" applyFill="1"/>
    <xf numFmtId="0" fontId="29" fillId="0" borderId="30" xfId="19" applyFont="1" applyBorder="1" applyAlignment="1">
      <alignment horizontal="center" vertical="center" wrapText="1"/>
    </xf>
    <xf numFmtId="0" fontId="77" fillId="0" borderId="36" xfId="0" applyFont="1" applyBorder="1" applyAlignment="1">
      <alignment horizontal="justify" vertical="top" wrapText="1"/>
    </xf>
    <xf numFmtId="0" fontId="77" fillId="0" borderId="26" xfId="0" applyFont="1" applyBorder="1" applyAlignment="1">
      <alignment vertical="top" wrapText="1"/>
    </xf>
    <xf numFmtId="0" fontId="77" fillId="0" borderId="26" xfId="0" applyFont="1" applyBorder="1" applyAlignment="1">
      <alignment horizontal="left" vertical="top" wrapText="1"/>
    </xf>
    <xf numFmtId="0" fontId="78" fillId="0" borderId="26" xfId="0" applyFont="1" applyBorder="1" applyAlignment="1">
      <alignment vertical="top" wrapText="1"/>
    </xf>
    <xf numFmtId="0" fontId="79" fillId="0" borderId="26" xfId="0" applyFont="1" applyBorder="1" applyAlignment="1">
      <alignment horizontal="justify" vertical="top"/>
    </xf>
    <xf numFmtId="0" fontId="77" fillId="0" borderId="36" xfId="0" applyFont="1" applyBorder="1" applyAlignment="1">
      <alignment vertical="top" wrapText="1"/>
    </xf>
    <xf numFmtId="0" fontId="78" fillId="0" borderId="36" xfId="0" applyFont="1" applyBorder="1" applyAlignment="1">
      <alignment vertical="top" wrapText="1"/>
    </xf>
    <xf numFmtId="0" fontId="80" fillId="0" borderId="26" xfId="0" applyFont="1" applyBorder="1" applyAlignment="1">
      <alignment horizontal="justify" vertical="top"/>
    </xf>
    <xf numFmtId="0" fontId="80" fillId="0" borderId="26" xfId="19" applyFont="1" applyBorder="1" applyAlignment="1">
      <alignment horizontal="center" vertical="center" wrapText="1"/>
    </xf>
    <xf numFmtId="9" fontId="80" fillId="0" borderId="26" xfId="16" applyNumberFormat="1" applyFont="1" applyBorder="1" applyAlignment="1">
      <alignment horizontal="center" vertical="center" wrapText="1"/>
    </xf>
    <xf numFmtId="0" fontId="78" fillId="0" borderId="26" xfId="19" applyFont="1" applyBorder="1" applyAlignment="1">
      <alignment horizontal="left" vertical="top" wrapText="1"/>
    </xf>
    <xf numFmtId="0" fontId="82" fillId="0" borderId="26" xfId="0" applyFont="1" applyBorder="1" applyAlignment="1">
      <alignment horizontal="left" vertical="top" wrapText="1"/>
    </xf>
    <xf numFmtId="0" fontId="80" fillId="0" borderId="26" xfId="19" applyFont="1" applyBorder="1" applyAlignment="1">
      <alignment horizontal="left" vertical="top" wrapText="1"/>
    </xf>
    <xf numFmtId="0" fontId="83" fillId="0" borderId="26" xfId="0" applyFont="1" applyBorder="1" applyAlignment="1">
      <alignment vertical="top" wrapText="1"/>
    </xf>
    <xf numFmtId="0" fontId="80" fillId="0" borderId="26" xfId="0" applyFont="1" applyBorder="1" applyAlignment="1">
      <alignment vertical="top" wrapText="1"/>
    </xf>
    <xf numFmtId="0" fontId="84" fillId="0" borderId="26" xfId="19" applyFont="1" applyBorder="1" applyAlignment="1">
      <alignment horizontal="center" vertical="center" wrapText="1"/>
    </xf>
    <xf numFmtId="0" fontId="83" fillId="0" borderId="36" xfId="0" applyFont="1" applyBorder="1" applyAlignment="1">
      <alignment vertical="top" wrapText="1"/>
    </xf>
    <xf numFmtId="0" fontId="84" fillId="2" borderId="26" xfId="19" applyFont="1" applyFill="1" applyBorder="1" applyAlignment="1">
      <alignment horizontal="center" vertical="center" wrapText="1"/>
    </xf>
    <xf numFmtId="0" fontId="79" fillId="2" borderId="26" xfId="0" applyFont="1" applyFill="1" applyBorder="1" applyAlignment="1">
      <alignment horizontal="justify" vertical="top"/>
    </xf>
    <xf numFmtId="9" fontId="80" fillId="0" borderId="26" xfId="17" applyNumberFormat="1" applyFont="1" applyBorder="1" applyAlignment="1">
      <alignment horizontal="center" vertical="center" wrapText="1"/>
    </xf>
    <xf numFmtId="9" fontId="8" fillId="0" borderId="26" xfId="19" applyNumberFormat="1" applyFont="1" applyBorder="1" applyAlignment="1">
      <alignment horizontal="center" vertical="center" wrapText="1"/>
    </xf>
    <xf numFmtId="0" fontId="79" fillId="0" borderId="26" xfId="0" applyFont="1" applyBorder="1" applyAlignment="1">
      <alignment horizontal="left" vertical="top" wrapText="1"/>
    </xf>
    <xf numFmtId="0" fontId="80" fillId="0" borderId="26" xfId="19" applyFont="1" applyBorder="1" applyAlignment="1">
      <alignment horizontal="center" vertical="top" wrapText="1"/>
    </xf>
    <xf numFmtId="0" fontId="84" fillId="0" borderId="26" xfId="19" applyFont="1" applyBorder="1" applyAlignment="1">
      <alignment horizontal="left" vertical="top" wrapText="1"/>
    </xf>
    <xf numFmtId="0" fontId="80" fillId="0" borderId="26" xfId="19" applyFont="1" applyBorder="1" applyAlignment="1">
      <alignment vertical="top" wrapText="1"/>
    </xf>
    <xf numFmtId="0" fontId="83" fillId="2" borderId="26" xfId="0" applyFont="1" applyFill="1" applyBorder="1" applyAlignment="1">
      <alignment vertical="top" wrapText="1"/>
    </xf>
    <xf numFmtId="0" fontId="78" fillId="2" borderId="36" xfId="0" applyFont="1" applyFill="1" applyBorder="1" applyAlignment="1">
      <alignment vertical="top" wrapText="1"/>
    </xf>
    <xf numFmtId="0" fontId="78" fillId="2" borderId="26" xfId="0" applyFont="1" applyFill="1" applyBorder="1" applyAlignment="1">
      <alignment vertical="top" wrapText="1"/>
    </xf>
    <xf numFmtId="0" fontId="80" fillId="2" borderId="26" xfId="0" applyFont="1" applyFill="1" applyBorder="1" applyAlignment="1">
      <alignment horizontal="justify" vertical="top"/>
    </xf>
    <xf numFmtId="0" fontId="80" fillId="0" borderId="36" xfId="0" applyFont="1" applyBorder="1" applyAlignment="1">
      <alignment vertical="top" wrapText="1"/>
    </xf>
    <xf numFmtId="0" fontId="80" fillId="0" borderId="16" xfId="19" applyFont="1" applyBorder="1" applyAlignment="1">
      <alignment vertical="top" wrapText="1"/>
    </xf>
    <xf numFmtId="0" fontId="80" fillId="2" borderId="26" xfId="19" applyFont="1" applyFill="1" applyBorder="1" applyAlignment="1">
      <alignment horizontal="left" vertical="top" wrapText="1"/>
    </xf>
    <xf numFmtId="0" fontId="83" fillId="2" borderId="36" xfId="0" applyFont="1" applyFill="1" applyBorder="1" applyAlignment="1">
      <alignment vertical="top" wrapText="1"/>
    </xf>
    <xf numFmtId="0" fontId="83" fillId="2" borderId="26" xfId="0" applyFont="1" applyFill="1" applyBorder="1" applyAlignment="1">
      <alignment horizontal="left" vertical="top" wrapText="1"/>
    </xf>
    <xf numFmtId="0" fontId="84" fillId="2" borderId="36" xfId="19" applyFont="1" applyFill="1" applyBorder="1" applyAlignment="1">
      <alignment horizontal="center" vertical="center" wrapText="1"/>
    </xf>
    <xf numFmtId="0" fontId="79" fillId="2" borderId="26" xfId="0" applyFont="1" applyFill="1" applyBorder="1" applyAlignment="1">
      <alignment vertical="top" wrapText="1"/>
    </xf>
    <xf numFmtId="0" fontId="83" fillId="2" borderId="36" xfId="0" applyFont="1" applyFill="1" applyBorder="1" applyAlignment="1">
      <alignment horizontal="justify" vertical="top" wrapText="1"/>
    </xf>
    <xf numFmtId="0" fontId="79" fillId="2" borderId="26" xfId="0" applyFont="1" applyFill="1" applyBorder="1" applyAlignment="1">
      <alignment horizontal="left" vertical="top" wrapText="1"/>
    </xf>
    <xf numFmtId="9" fontId="80" fillId="0" borderId="26" xfId="19" applyNumberFormat="1" applyFont="1" applyBorder="1" applyAlignment="1">
      <alignment horizontal="center" vertical="center" wrapText="1"/>
    </xf>
    <xf numFmtId="0" fontId="80" fillId="2" borderId="26" xfId="19" applyFont="1" applyFill="1" applyBorder="1" applyAlignment="1">
      <alignment vertical="top" wrapText="1"/>
    </xf>
    <xf numFmtId="0" fontId="84" fillId="2" borderId="26" xfId="19" applyFont="1" applyFill="1" applyBorder="1" applyAlignment="1">
      <alignment vertical="top" wrapText="1"/>
    </xf>
    <xf numFmtId="0" fontId="84" fillId="2" borderId="26" xfId="19" applyFont="1" applyFill="1" applyBorder="1" applyAlignment="1">
      <alignment horizontal="left" vertical="top" wrapText="1"/>
    </xf>
    <xf numFmtId="0" fontId="80" fillId="2" borderId="36" xfId="0" applyFont="1" applyFill="1" applyBorder="1" applyAlignment="1">
      <alignment vertical="top" wrapText="1"/>
    </xf>
    <xf numFmtId="0" fontId="78" fillId="2" borderId="26" xfId="19" applyFont="1" applyFill="1" applyBorder="1" applyAlignment="1">
      <alignment horizontal="left" vertical="top" wrapText="1"/>
    </xf>
    <xf numFmtId="0" fontId="86" fillId="2" borderId="26" xfId="19" applyFont="1" applyFill="1" applyBorder="1" applyAlignment="1">
      <alignment horizontal="left" vertical="top" wrapText="1"/>
    </xf>
    <xf numFmtId="0" fontId="78" fillId="0" borderId="36" xfId="0" applyFont="1" applyBorder="1" applyAlignment="1">
      <alignment horizontal="justify" vertical="top" wrapText="1"/>
    </xf>
    <xf numFmtId="0" fontId="87" fillId="0" borderId="26" xfId="19" applyFont="1" applyBorder="1" applyAlignment="1">
      <alignment horizontal="center" vertical="center" wrapText="1"/>
    </xf>
    <xf numFmtId="0" fontId="77" fillId="2" borderId="36" xfId="0" applyFont="1" applyFill="1" applyBorder="1" applyAlignment="1">
      <alignment vertical="top" wrapText="1"/>
    </xf>
    <xf numFmtId="0" fontId="89" fillId="0" borderId="16" xfId="19" applyFont="1" applyBorder="1" applyAlignment="1">
      <alignment horizontal="center" vertical="center" wrapText="1"/>
    </xf>
    <xf numFmtId="0" fontId="80" fillId="0" borderId="26" xfId="20" applyNumberFormat="1" applyFont="1" applyBorder="1" applyAlignment="1">
      <alignment horizontal="center" vertical="top" wrapText="1"/>
    </xf>
    <xf numFmtId="0" fontId="87" fillId="0" borderId="26" xfId="19" applyFont="1" applyBorder="1" applyAlignment="1">
      <alignment horizontal="center" vertical="top" wrapText="1"/>
    </xf>
    <xf numFmtId="0" fontId="78" fillId="0" borderId="26" xfId="0" applyFont="1" applyBorder="1" applyAlignment="1">
      <alignment horizontal="justify" vertical="top" wrapText="1"/>
    </xf>
    <xf numFmtId="0" fontId="78" fillId="0" borderId="26" xfId="19" applyFont="1" applyBorder="1" applyAlignment="1">
      <alignment horizontal="center" vertical="top" wrapText="1"/>
    </xf>
    <xf numFmtId="0" fontId="78" fillId="0" borderId="26" xfId="19" applyFont="1" applyBorder="1" applyAlignment="1">
      <alignment horizontal="center" vertical="center" wrapText="1"/>
    </xf>
    <xf numFmtId="0" fontId="79" fillId="0" borderId="37" xfId="0" applyFont="1" applyBorder="1" applyAlignment="1">
      <alignment horizontal="justify" vertical="top"/>
    </xf>
    <xf numFmtId="9" fontId="80" fillId="2" borderId="26" xfId="17" applyFont="1" applyFill="1" applyBorder="1" applyAlignment="1">
      <alignment horizontal="center" vertical="center" wrapText="1"/>
    </xf>
    <xf numFmtId="9" fontId="80" fillId="2" borderId="26" xfId="19" applyNumberFormat="1" applyFont="1" applyFill="1" applyBorder="1" applyAlignment="1">
      <alignment horizontal="center" vertical="center" wrapText="1"/>
    </xf>
    <xf numFmtId="0" fontId="78" fillId="2" borderId="26" xfId="19" applyFont="1" applyFill="1" applyBorder="1" applyAlignment="1">
      <alignment vertical="top" wrapText="1"/>
    </xf>
    <xf numFmtId="0" fontId="77" fillId="0" borderId="26" xfId="0" applyFont="1" applyBorder="1" applyAlignment="1">
      <alignment horizontal="justify" vertical="top" wrapText="1"/>
    </xf>
    <xf numFmtId="0" fontId="82" fillId="0" borderId="26" xfId="0" applyFont="1" applyBorder="1" applyAlignment="1">
      <alignment horizontal="center" vertical="center" wrapText="1"/>
    </xf>
    <xf numFmtId="9" fontId="82" fillId="0" borderId="26" xfId="17" applyFont="1" applyBorder="1" applyAlignment="1">
      <alignment horizontal="center" vertical="center"/>
    </xf>
    <xf numFmtId="9" fontId="78" fillId="0" borderId="26" xfId="19" applyNumberFormat="1" applyFont="1" applyFill="1" applyBorder="1" applyAlignment="1">
      <alignment horizontal="center" vertical="center"/>
    </xf>
    <xf numFmtId="0" fontId="78" fillId="2" borderId="16" xfId="19" applyFont="1" applyFill="1" applyBorder="1" applyAlignment="1">
      <alignment horizontal="left" vertical="top" wrapText="1"/>
    </xf>
    <xf numFmtId="0" fontId="83" fillId="0" borderId="58" xfId="0" applyFont="1" applyBorder="1" applyAlignment="1">
      <alignment vertical="top" wrapText="1"/>
    </xf>
    <xf numFmtId="0" fontId="83" fillId="0" borderId="30" xfId="0" applyFont="1" applyBorder="1" applyAlignment="1">
      <alignment horizontal="justify" vertical="top" wrapText="1"/>
    </xf>
    <xf numFmtId="0" fontId="79" fillId="0" borderId="58" xfId="0" applyFont="1" applyBorder="1" applyAlignment="1">
      <alignment horizontal="center" vertical="center" wrapText="1"/>
    </xf>
    <xf numFmtId="0" fontId="79" fillId="0" borderId="0" xfId="0" applyFont="1" applyAlignment="1">
      <alignment horizontal="justify" vertical="top"/>
    </xf>
    <xf numFmtId="0" fontId="77" fillId="0" borderId="36" xfId="0" applyFont="1" applyBorder="1" applyAlignment="1">
      <alignment horizontal="left" vertical="top" wrapText="1"/>
    </xf>
    <xf numFmtId="9" fontId="82" fillId="0" borderId="26" xfId="0" applyNumberFormat="1" applyFont="1" applyBorder="1" applyAlignment="1">
      <alignment horizontal="center" vertical="center" wrapText="1"/>
    </xf>
    <xf numFmtId="0" fontId="78" fillId="0" borderId="26" xfId="0" applyFont="1" applyBorder="1" applyAlignment="1">
      <alignment horizontal="justify" vertical="top"/>
    </xf>
    <xf numFmtId="9" fontId="80" fillId="0" borderId="26" xfId="17" applyFont="1" applyFill="1" applyBorder="1" applyAlignment="1">
      <alignment horizontal="center" vertical="center" wrapText="1"/>
    </xf>
    <xf numFmtId="0" fontId="82" fillId="0" borderId="26" xfId="0" applyFont="1" applyFill="1" applyBorder="1" applyAlignment="1">
      <alignment horizontal="center" vertical="center" wrapText="1"/>
    </xf>
    <xf numFmtId="9" fontId="82" fillId="0" borderId="26" xfId="0" applyNumberFormat="1" applyFont="1" applyFill="1" applyBorder="1" applyAlignment="1">
      <alignment horizontal="center" vertical="center" wrapText="1"/>
    </xf>
    <xf numFmtId="0" fontId="78" fillId="0" borderId="26" xfId="0" applyFont="1" applyBorder="1" applyAlignment="1">
      <alignment horizontal="left" vertical="top" wrapText="1"/>
    </xf>
    <xf numFmtId="0" fontId="82" fillId="0" borderId="16" xfId="0" applyFont="1" applyBorder="1" applyAlignment="1">
      <alignment horizontal="center" vertical="top" wrapText="1"/>
    </xf>
    <xf numFmtId="0" fontId="82" fillId="0" borderId="16" xfId="0" applyFont="1" applyFill="1" applyBorder="1" applyAlignment="1">
      <alignment horizontal="center" vertical="center" wrapText="1"/>
    </xf>
    <xf numFmtId="9" fontId="80" fillId="0" borderId="26" xfId="19" applyNumberFormat="1" applyFont="1" applyFill="1" applyBorder="1" applyAlignment="1">
      <alignment horizontal="center" vertical="center" wrapText="1"/>
    </xf>
    <xf numFmtId="0" fontId="78" fillId="0" borderId="16" xfId="19" applyFont="1" applyBorder="1" applyAlignment="1">
      <alignment horizontal="center" vertical="top" wrapText="1"/>
    </xf>
    <xf numFmtId="0" fontId="83" fillId="0" borderId="36" xfId="0" applyFont="1" applyBorder="1" applyAlignment="1">
      <alignment horizontal="justify" vertical="top" wrapText="1"/>
    </xf>
    <xf numFmtId="0" fontId="94" fillId="0" borderId="26" xfId="0" applyFont="1" applyBorder="1" applyAlignment="1">
      <alignment horizontal="center" vertical="center" wrapText="1"/>
    </xf>
    <xf numFmtId="10" fontId="33" fillId="10" borderId="26" xfId="19" applyNumberFormat="1" applyFont="1" applyFill="1" applyBorder="1" applyAlignment="1">
      <alignment horizontal="right" wrapText="1"/>
    </xf>
    <xf numFmtId="10" fontId="80" fillId="10" borderId="26" xfId="19" applyNumberFormat="1" applyFont="1" applyFill="1" applyBorder="1" applyAlignment="1">
      <alignment horizontal="right" wrapText="1"/>
    </xf>
    <xf numFmtId="10" fontId="33" fillId="10" borderId="26" xfId="19" applyNumberFormat="1" applyFont="1" applyFill="1" applyBorder="1" applyAlignment="1">
      <alignment vertical="top" wrapText="1"/>
    </xf>
    <xf numFmtId="10" fontId="33" fillId="10" borderId="26" xfId="18" applyNumberFormat="1" applyFont="1" applyFill="1" applyBorder="1" applyAlignment="1">
      <alignment horizontal="right" wrapText="1"/>
    </xf>
    <xf numFmtId="10" fontId="33" fillId="10" borderId="26" xfId="18" applyNumberFormat="1" applyFont="1" applyFill="1" applyBorder="1" applyAlignment="1">
      <alignment vertical="top" wrapText="1"/>
    </xf>
    <xf numFmtId="10" fontId="33" fillId="10" borderId="26" xfId="19" applyNumberFormat="1" applyFont="1" applyFill="1" applyBorder="1" applyAlignment="1">
      <alignment horizontal="center" vertical="top" wrapText="1"/>
    </xf>
    <xf numFmtId="10" fontId="33" fillId="10" borderId="26" xfId="19" applyNumberFormat="1" applyFont="1" applyFill="1" applyBorder="1" applyAlignment="1">
      <alignment horizontal="right" vertical="top" wrapText="1"/>
    </xf>
    <xf numFmtId="10" fontId="33" fillId="10" borderId="26" xfId="18" applyNumberFormat="1" applyFont="1" applyFill="1" applyBorder="1" applyAlignment="1">
      <alignment horizontal="right" vertical="top" wrapText="1"/>
    </xf>
    <xf numFmtId="10" fontId="80" fillId="10" borderId="26" xfId="19" applyNumberFormat="1" applyFont="1" applyFill="1" applyBorder="1" applyAlignment="1">
      <alignment horizontal="center" vertical="top" wrapText="1"/>
    </xf>
    <xf numFmtId="10" fontId="80" fillId="10" borderId="26" xfId="19" applyNumberFormat="1" applyFont="1" applyFill="1" applyBorder="1" applyAlignment="1">
      <alignment vertical="top" wrapText="1"/>
    </xf>
    <xf numFmtId="10" fontId="80" fillId="10" borderId="26" xfId="19" applyNumberFormat="1" applyFont="1" applyFill="1" applyBorder="1" applyAlignment="1">
      <alignment vertical="center" wrapText="1"/>
    </xf>
    <xf numFmtId="4" fontId="80" fillId="0" borderId="26" xfId="19" applyNumberFormat="1" applyFont="1" applyBorder="1" applyAlignment="1">
      <alignment horizontal="center" vertical="center" wrapText="1"/>
    </xf>
    <xf numFmtId="43" fontId="80" fillId="0" borderId="26" xfId="18" applyFont="1" applyBorder="1" applyAlignment="1">
      <alignment horizontal="center" vertical="center" wrapText="1"/>
    </xf>
    <xf numFmtId="10" fontId="33" fillId="10" borderId="26" xfId="18" applyNumberFormat="1" applyFont="1" applyFill="1" applyBorder="1" applyAlignment="1">
      <alignment vertical="center" wrapText="1"/>
    </xf>
    <xf numFmtId="0" fontId="80" fillId="0" borderId="36" xfId="0" applyFont="1" applyBorder="1" applyAlignment="1">
      <alignment horizontal="left" vertical="top" wrapText="1"/>
    </xf>
    <xf numFmtId="0" fontId="80" fillId="0" borderId="26" xfId="0" applyFont="1" applyBorder="1" applyAlignment="1">
      <alignment horizontal="left" vertical="top" wrapText="1"/>
    </xf>
    <xf numFmtId="0" fontId="79" fillId="0" borderId="36" xfId="0" applyFont="1" applyBorder="1" applyAlignment="1">
      <alignment horizontal="center" vertical="center" wrapText="1"/>
    </xf>
    <xf numFmtId="0" fontId="83" fillId="0" borderId="36" xfId="0" applyFont="1" applyBorder="1" applyAlignment="1">
      <alignment horizontal="left" vertical="top" wrapText="1"/>
    </xf>
    <xf numFmtId="0" fontId="83" fillId="0" borderId="26" xfId="0" applyFont="1" applyBorder="1" applyAlignment="1">
      <alignment horizontal="left" vertical="top" wrapText="1"/>
    </xf>
    <xf numFmtId="0" fontId="80" fillId="0" borderId="36" xfId="0" applyFont="1" applyBorder="1" applyAlignment="1">
      <alignment horizontal="justify" vertical="top" wrapText="1"/>
    </xf>
    <xf numFmtId="0" fontId="80" fillId="0" borderId="26" xfId="0" applyFont="1" applyBorder="1" applyAlignment="1">
      <alignment horizontal="justify" vertical="top" wrapText="1"/>
    </xf>
    <xf numFmtId="0" fontId="80" fillId="2" borderId="26" xfId="0" applyFont="1" applyFill="1" applyBorder="1" applyAlignment="1">
      <alignment horizontal="left" vertical="top" wrapText="1"/>
    </xf>
    <xf numFmtId="9" fontId="82" fillId="0" borderId="26" xfId="17" applyFont="1" applyFill="1" applyBorder="1" applyAlignment="1">
      <alignment horizontal="center" vertical="center" wrapText="1"/>
    </xf>
    <xf numFmtId="10" fontId="80" fillId="10" borderId="26" xfId="18" applyNumberFormat="1" applyFont="1" applyFill="1" applyBorder="1" applyAlignment="1">
      <alignment vertical="top" wrapText="1"/>
    </xf>
    <xf numFmtId="10" fontId="33" fillId="10" borderId="26" xfId="16" applyNumberFormat="1" applyFont="1" applyFill="1" applyBorder="1" applyAlignment="1">
      <alignment horizontal="right" wrapText="1"/>
    </xf>
    <xf numFmtId="0" fontId="82" fillId="0" borderId="37" xfId="0" applyFont="1" applyBorder="1" applyAlignment="1">
      <alignment horizontal="left" vertical="top" wrapText="1"/>
    </xf>
    <xf numFmtId="0" fontId="82" fillId="0" borderId="16" xfId="0" applyFont="1" applyBorder="1" applyAlignment="1">
      <alignment horizontal="left" vertical="top" wrapText="1"/>
    </xf>
    <xf numFmtId="0" fontId="80" fillId="2" borderId="30" xfId="19" applyFont="1" applyFill="1" applyBorder="1" applyAlignment="1">
      <alignment horizontal="left" vertical="top" wrapText="1"/>
    </xf>
    <xf numFmtId="0" fontId="89" fillId="2" borderId="26" xfId="19" applyFont="1" applyFill="1" applyBorder="1" applyAlignment="1">
      <alignment horizontal="center" vertical="center" wrapText="1"/>
    </xf>
    <xf numFmtId="0" fontId="79" fillId="2" borderId="30" xfId="0" applyFont="1" applyFill="1" applyBorder="1" applyAlignment="1">
      <alignment horizontal="left" vertical="top" wrapText="1"/>
    </xf>
    <xf numFmtId="0" fontId="89" fillId="2" borderId="16" xfId="19" applyFont="1" applyFill="1" applyBorder="1" applyAlignment="1">
      <alignment horizontal="center" vertical="center" wrapText="1"/>
    </xf>
    <xf numFmtId="0" fontId="84" fillId="0" borderId="26" xfId="19" applyFont="1" applyBorder="1" applyAlignment="1">
      <alignment horizontal="center" vertical="top" wrapText="1"/>
    </xf>
    <xf numFmtId="0" fontId="84" fillId="0" borderId="26" xfId="19" applyFont="1" applyBorder="1" applyAlignment="1">
      <alignment vertical="top" wrapText="1"/>
    </xf>
    <xf numFmtId="0" fontId="28" fillId="0" borderId="26" xfId="19" applyFont="1" applyBorder="1" applyAlignment="1">
      <alignment horizontal="center" vertical="center" wrapText="1"/>
    </xf>
    <xf numFmtId="0" fontId="82" fillId="0" borderId="26" xfId="0" applyFont="1" applyBorder="1" applyAlignment="1">
      <alignment horizontal="center" vertical="top" wrapText="1"/>
    </xf>
    <xf numFmtId="0" fontId="82" fillId="0" borderId="26" xfId="0" applyFont="1" applyBorder="1" applyAlignment="1">
      <alignment vertical="top" wrapText="1"/>
    </xf>
    <xf numFmtId="0" fontId="78" fillId="0" borderId="36" xfId="0" applyFont="1" applyBorder="1" applyAlignment="1">
      <alignment horizontal="left" vertical="top" wrapText="1"/>
    </xf>
    <xf numFmtId="0" fontId="28" fillId="0" borderId="26" xfId="19" applyFont="1" applyFill="1" applyBorder="1" applyAlignment="1">
      <alignment horizontal="center" vertical="center" wrapText="1"/>
    </xf>
    <xf numFmtId="0" fontId="28" fillId="0" borderId="26" xfId="19" applyFont="1" applyFill="1" applyBorder="1" applyAlignment="1">
      <alignment horizontal="center" vertical="top" wrapText="1"/>
    </xf>
    <xf numFmtId="0" fontId="82" fillId="0" borderId="26" xfId="0" applyFont="1" applyFill="1" applyBorder="1" applyAlignment="1">
      <alignment horizontal="center" vertical="top" wrapText="1"/>
    </xf>
    <xf numFmtId="0" fontId="29" fillId="0" borderId="30" xfId="19" applyFont="1" applyBorder="1" applyAlignment="1">
      <alignment horizontal="center" vertical="top" wrapText="1"/>
    </xf>
    <xf numFmtId="0" fontId="82" fillId="0" borderId="26" xfId="0" applyFont="1" applyFill="1" applyBorder="1" applyAlignment="1">
      <alignment horizontal="left" vertical="top" wrapText="1"/>
    </xf>
    <xf numFmtId="0" fontId="82" fillId="0" borderId="26" xfId="0" applyFont="1" applyBorder="1" applyAlignment="1">
      <alignment horizontal="left" vertical="center" wrapText="1"/>
    </xf>
    <xf numFmtId="41" fontId="22" fillId="2" borderId="9" xfId="0" applyNumberFormat="1" applyFont="1" applyFill="1" applyBorder="1" applyAlignment="1">
      <alignment horizontal="center" vertical="center"/>
    </xf>
    <xf numFmtId="41" fontId="22" fillId="2" borderId="2" xfId="0" applyNumberFormat="1" applyFont="1" applyFill="1" applyBorder="1" applyAlignment="1">
      <alignment horizontal="center" vertical="center"/>
    </xf>
    <xf numFmtId="4" fontId="80" fillId="0" borderId="26" xfId="16" applyNumberFormat="1" applyFont="1" applyBorder="1" applyAlignment="1">
      <alignment horizontal="center" vertical="center" wrapText="1"/>
    </xf>
    <xf numFmtId="43" fontId="80" fillId="0" borderId="26" xfId="16" applyNumberFormat="1" applyFont="1" applyBorder="1" applyAlignment="1">
      <alignment horizontal="center" vertical="center" wrapText="1"/>
    </xf>
    <xf numFmtId="2" fontId="80" fillId="0" borderId="26" xfId="19" applyNumberFormat="1" applyFont="1" applyBorder="1" applyAlignment="1">
      <alignment horizontal="center" vertical="center" wrapText="1"/>
    </xf>
    <xf numFmtId="2" fontId="8" fillId="0" borderId="26" xfId="19" applyNumberFormat="1" applyFont="1" applyBorder="1" applyAlignment="1">
      <alignment horizontal="center" vertical="center" wrapText="1"/>
    </xf>
    <xf numFmtId="43" fontId="82" fillId="0" borderId="26" xfId="18" applyFont="1" applyBorder="1" applyAlignment="1">
      <alignment horizontal="center" vertical="center" wrapText="1"/>
    </xf>
    <xf numFmtId="43" fontId="82" fillId="0" borderId="26" xfId="18" applyNumberFormat="1" applyFont="1" applyBorder="1" applyAlignment="1">
      <alignment horizontal="center" vertical="center" wrapText="1"/>
    </xf>
    <xf numFmtId="0" fontId="22" fillId="2" borderId="59" xfId="0" applyFont="1" applyFill="1" applyBorder="1" applyAlignment="1">
      <alignment vertical="center"/>
    </xf>
    <xf numFmtId="41" fontId="22" fillId="2" borderId="0" xfId="0" applyNumberFormat="1" applyFont="1" applyFill="1" applyBorder="1" applyAlignment="1">
      <alignment vertical="center"/>
    </xf>
    <xf numFmtId="41" fontId="22" fillId="2" borderId="0" xfId="0" applyNumberFormat="1" applyFont="1" applyFill="1" applyBorder="1" applyAlignment="1">
      <alignment horizontal="center" vertical="center"/>
    </xf>
    <xf numFmtId="0" fontId="22" fillId="2" borderId="4" xfId="0" applyFont="1" applyFill="1" applyBorder="1" applyAlignment="1">
      <alignment horizontal="center" vertical="center"/>
    </xf>
    <xf numFmtId="43" fontId="82" fillId="0" borderId="26" xfId="18" applyFont="1" applyFill="1" applyBorder="1" applyAlignment="1">
      <alignment horizontal="center" vertical="center" wrapText="1"/>
    </xf>
    <xf numFmtId="43" fontId="80" fillId="0" borderId="26" xfId="18" applyNumberFormat="1" applyFont="1" applyFill="1" applyBorder="1" applyAlignment="1">
      <alignment horizontal="center" vertical="center" wrapText="1"/>
    </xf>
    <xf numFmtId="0" fontId="22" fillId="5" borderId="14" xfId="0" applyNumberFormat="1" applyFont="1" applyFill="1" applyBorder="1" applyAlignment="1">
      <alignment horizontal="center" vertical="center"/>
    </xf>
    <xf numFmtId="0" fontId="22" fillId="5" borderId="17" xfId="0" applyNumberFormat="1" applyFont="1" applyFill="1" applyBorder="1" applyAlignment="1">
      <alignment horizontal="center" vertical="center"/>
    </xf>
    <xf numFmtId="43" fontId="80" fillId="0" borderId="26" xfId="18" applyNumberFormat="1" applyFont="1" applyBorder="1" applyAlignment="1">
      <alignment horizontal="center" vertical="center" wrapText="1"/>
    </xf>
    <xf numFmtId="43" fontId="80" fillId="2" borderId="26" xfId="18" applyNumberFormat="1" applyFont="1" applyFill="1" applyBorder="1" applyAlignment="1">
      <alignment horizontal="center" vertical="center" wrapText="1"/>
    </xf>
    <xf numFmtId="43" fontId="80" fillId="2" borderId="26" xfId="18" applyFont="1" applyFill="1" applyBorder="1" applyAlignment="1">
      <alignment horizontal="center" vertical="center" wrapText="1"/>
    </xf>
    <xf numFmtId="0" fontId="22" fillId="5" borderId="12" xfId="0" applyFont="1" applyFill="1" applyBorder="1" applyAlignment="1">
      <alignment vertical="center" wrapText="1"/>
    </xf>
    <xf numFmtId="41" fontId="22" fillId="5" borderId="13" xfId="0" applyNumberFormat="1" applyFont="1" applyFill="1" applyBorder="1" applyAlignment="1">
      <alignment vertical="center"/>
    </xf>
    <xf numFmtId="41" fontId="22" fillId="5" borderId="16" xfId="0" applyNumberFormat="1" applyFont="1" applyFill="1" applyBorder="1" applyAlignment="1">
      <alignment vertical="center"/>
    </xf>
    <xf numFmtId="41" fontId="22" fillId="5" borderId="46" xfId="0" applyNumberFormat="1" applyFont="1" applyFill="1" applyBorder="1" applyAlignment="1">
      <alignment vertical="center"/>
    </xf>
    <xf numFmtId="0" fontId="22" fillId="5" borderId="9" xfId="0" applyNumberFormat="1" applyFont="1" applyFill="1" applyBorder="1" applyAlignment="1">
      <alignment horizontal="center" vertical="center"/>
    </xf>
    <xf numFmtId="0" fontId="22" fillId="5" borderId="12" xfId="0" applyNumberFormat="1" applyFont="1" applyFill="1" applyBorder="1" applyAlignment="1">
      <alignment horizontal="center" vertical="center"/>
    </xf>
    <xf numFmtId="41" fontId="22" fillId="5" borderId="26" xfId="0" applyNumberFormat="1" applyFont="1" applyFill="1" applyBorder="1" applyAlignment="1">
      <alignment vertical="center"/>
    </xf>
    <xf numFmtId="0" fontId="22" fillId="2" borderId="0" xfId="0" applyFont="1" applyFill="1" applyBorder="1" applyAlignment="1">
      <alignment horizontal="center" vertical="center"/>
    </xf>
    <xf numFmtId="41" fontId="22" fillId="5" borderId="8" xfId="0" applyNumberFormat="1" applyFont="1" applyFill="1" applyBorder="1" applyAlignment="1">
      <alignment vertical="center"/>
    </xf>
    <xf numFmtId="41" fontId="22" fillId="5" borderId="10" xfId="0" applyNumberFormat="1" applyFont="1" applyFill="1" applyBorder="1" applyAlignment="1">
      <alignment vertical="center"/>
    </xf>
    <xf numFmtId="41" fontId="22" fillId="5" borderId="12" xfId="0" applyNumberFormat="1" applyFont="1" applyFill="1" applyBorder="1" applyAlignment="1">
      <alignment vertical="center"/>
    </xf>
    <xf numFmtId="41" fontId="22" fillId="5" borderId="11" xfId="0" applyNumberFormat="1" applyFont="1" applyFill="1" applyBorder="1" applyAlignment="1">
      <alignment vertical="center"/>
    </xf>
    <xf numFmtId="0" fontId="97" fillId="24" borderId="12" xfId="0" applyFont="1" applyFill="1" applyBorder="1" applyAlignment="1">
      <alignment vertical="center"/>
    </xf>
    <xf numFmtId="0" fontId="97" fillId="24" borderId="13" xfId="0" applyFont="1" applyFill="1" applyBorder="1" applyAlignment="1">
      <alignment horizontal="center" vertical="center"/>
    </xf>
    <xf numFmtId="174" fontId="97" fillId="24" borderId="10" xfId="0" applyNumberFormat="1" applyFont="1" applyFill="1" applyBorder="1" applyAlignment="1">
      <alignment vertical="center"/>
    </xf>
    <xf numFmtId="0" fontId="22" fillId="2" borderId="0" xfId="0" applyFont="1" applyFill="1" applyBorder="1" applyAlignment="1">
      <alignment vertical="center"/>
    </xf>
    <xf numFmtId="0" fontId="22" fillId="2" borderId="0" xfId="0" applyNumberFormat="1" applyFont="1" applyFill="1" applyBorder="1" applyAlignment="1">
      <alignment horizontal="center" vertical="center"/>
    </xf>
    <xf numFmtId="0" fontId="23" fillId="11" borderId="30" xfId="0" applyFont="1" applyFill="1" applyBorder="1" applyAlignment="1">
      <alignment horizontal="center" vertical="center" wrapText="1"/>
    </xf>
    <xf numFmtId="9" fontId="80" fillId="0" borderId="26" xfId="17" applyNumberFormat="1" applyFont="1" applyFill="1" applyBorder="1" applyAlignment="1">
      <alignment horizontal="center" vertical="center" wrapText="1"/>
    </xf>
    <xf numFmtId="0" fontId="0" fillId="2" borderId="0" xfId="0" applyFill="1" applyAlignment="1">
      <alignment vertical="center"/>
    </xf>
    <xf numFmtId="0" fontId="96" fillId="2" borderId="0" xfId="0" applyFont="1" applyFill="1" applyBorder="1" applyAlignment="1">
      <alignment horizontal="center" vertical="center" wrapText="1"/>
    </xf>
    <xf numFmtId="0" fontId="97" fillId="25" borderId="60" xfId="0" applyFont="1" applyFill="1" applyBorder="1" applyAlignment="1">
      <alignment horizontal="center" vertical="center"/>
    </xf>
    <xf numFmtId="0" fontId="97" fillId="25" borderId="61" xfId="0" applyFont="1" applyFill="1" applyBorder="1" applyAlignment="1">
      <alignment horizontal="center" vertical="center"/>
    </xf>
    <xf numFmtId="0" fontId="97" fillId="24" borderId="62" xfId="0" applyFont="1" applyFill="1" applyBorder="1" applyAlignment="1">
      <alignment horizontal="center" vertical="center"/>
    </xf>
    <xf numFmtId="174" fontId="97" fillId="25" borderId="62" xfId="0" applyNumberFormat="1" applyFont="1" applyFill="1" applyBorder="1" applyAlignment="1">
      <alignment horizontal="center" vertical="center"/>
    </xf>
    <xf numFmtId="0" fontId="97" fillId="24" borderId="60" xfId="0" applyFont="1" applyFill="1" applyBorder="1" applyAlignment="1">
      <alignment horizontal="center" vertical="center"/>
    </xf>
    <xf numFmtId="0" fontId="97" fillId="24" borderId="63" xfId="0" applyFont="1" applyFill="1" applyBorder="1" applyAlignment="1">
      <alignment horizontal="center" vertical="center"/>
    </xf>
    <xf numFmtId="0" fontId="22" fillId="5" borderId="12" xfId="0" applyFont="1" applyFill="1" applyBorder="1" applyAlignment="1">
      <alignment vertical="top" wrapText="1"/>
    </xf>
    <xf numFmtId="0" fontId="22" fillId="5" borderId="62" xfId="0" applyFont="1" applyFill="1" applyBorder="1" applyAlignment="1">
      <alignment vertical="center"/>
    </xf>
    <xf numFmtId="0" fontId="22" fillId="5" borderId="60" xfId="0" applyNumberFormat="1" applyFont="1" applyFill="1" applyBorder="1" applyAlignment="1">
      <alignment horizontal="center" vertical="center"/>
    </xf>
    <xf numFmtId="41" fontId="22" fillId="5" borderId="64" xfId="0" applyNumberFormat="1" applyFont="1" applyFill="1" applyBorder="1" applyAlignment="1">
      <alignment vertical="center"/>
    </xf>
    <xf numFmtId="0" fontId="22" fillId="5" borderId="65" xfId="0" applyFont="1" applyFill="1" applyBorder="1" applyAlignment="1">
      <alignment vertical="center"/>
    </xf>
    <xf numFmtId="0" fontId="23" fillId="14" borderId="9" xfId="0" applyFont="1" applyFill="1" applyBorder="1" applyAlignment="1">
      <alignment vertical="center"/>
    </xf>
    <xf numFmtId="41" fontId="22" fillId="5" borderId="63" xfId="0" applyNumberFormat="1" applyFont="1" applyFill="1" applyBorder="1" applyAlignment="1">
      <alignment vertical="center"/>
    </xf>
    <xf numFmtId="0" fontId="23" fillId="14" borderId="9" xfId="0" applyNumberFormat="1" applyFont="1" applyFill="1" applyBorder="1" applyAlignment="1">
      <alignment horizontal="center" vertical="center"/>
    </xf>
    <xf numFmtId="0" fontId="22" fillId="5" borderId="62" xfId="0" applyNumberFormat="1" applyFont="1" applyFill="1" applyBorder="1" applyAlignment="1">
      <alignment horizontal="center" vertical="center"/>
    </xf>
    <xf numFmtId="0" fontId="22" fillId="5" borderId="65" xfId="0" applyNumberFormat="1" applyFont="1" applyFill="1" applyBorder="1" applyAlignment="1">
      <alignment horizontal="center" vertical="center"/>
    </xf>
    <xf numFmtId="41" fontId="22" fillId="2" borderId="66" xfId="0" applyNumberFormat="1" applyFont="1" applyFill="1" applyBorder="1" applyAlignment="1">
      <alignment vertical="center"/>
    </xf>
    <xf numFmtId="41" fontId="22" fillId="0" borderId="9" xfId="0" applyNumberFormat="1" applyFont="1" applyFill="1" applyBorder="1" applyAlignment="1">
      <alignment vertical="center"/>
    </xf>
    <xf numFmtId="41" fontId="22" fillId="5" borderId="62" xfId="0" applyNumberFormat="1" applyFont="1" applyFill="1" applyBorder="1" applyAlignment="1">
      <alignment vertical="center"/>
    </xf>
    <xf numFmtId="41" fontId="22" fillId="5" borderId="65" xfId="0" applyNumberFormat="1" applyFont="1" applyFill="1" applyBorder="1" applyAlignment="1">
      <alignment vertical="center"/>
    </xf>
    <xf numFmtId="41" fontId="22" fillId="2" borderId="13" xfId="0" applyNumberFormat="1" applyFont="1" applyFill="1" applyBorder="1" applyAlignment="1">
      <alignment horizontal="center" vertical="center"/>
    </xf>
    <xf numFmtId="0" fontId="22" fillId="5" borderId="65" xfId="0" applyFont="1" applyFill="1" applyBorder="1" applyAlignment="1">
      <alignment horizontal="center" vertical="center"/>
    </xf>
    <xf numFmtId="41" fontId="22" fillId="2" borderId="63" xfId="0" applyNumberFormat="1" applyFont="1" applyFill="1" applyBorder="1" applyAlignment="1">
      <alignment horizontal="center" vertical="center"/>
    </xf>
    <xf numFmtId="0" fontId="22" fillId="5" borderId="9" xfId="0" applyFont="1" applyFill="1" applyBorder="1" applyAlignment="1">
      <alignment horizontal="center" vertical="center"/>
    </xf>
    <xf numFmtId="0" fontId="22" fillId="5" borderId="12" xfId="0" applyFont="1" applyFill="1" applyBorder="1" applyAlignment="1">
      <alignment horizontal="center" vertical="center"/>
    </xf>
    <xf numFmtId="0" fontId="22" fillId="5" borderId="62" xfId="0" applyFont="1" applyFill="1" applyBorder="1" applyAlignment="1">
      <alignment horizontal="center" vertical="center"/>
    </xf>
    <xf numFmtId="0" fontId="22" fillId="5" borderId="67" xfId="0" applyFont="1" applyFill="1" applyBorder="1" applyAlignment="1">
      <alignment horizontal="center" vertical="center"/>
    </xf>
    <xf numFmtId="0" fontId="22" fillId="2" borderId="15" xfId="0" applyFont="1" applyFill="1" applyBorder="1" applyAlignment="1">
      <alignment horizontal="center" vertical="center" wrapText="1"/>
    </xf>
    <xf numFmtId="171" fontId="22" fillId="2" borderId="12" xfId="0" applyNumberFormat="1" applyFont="1" applyFill="1" applyBorder="1" applyAlignment="1">
      <alignment vertical="center"/>
    </xf>
    <xf numFmtId="2" fontId="78" fillId="0" borderId="26" xfId="19" applyNumberFormat="1" applyFont="1" applyBorder="1" applyAlignment="1">
      <alignment horizontal="center" vertical="center" wrapText="1"/>
    </xf>
    <xf numFmtId="43" fontId="78" fillId="0" borderId="26" xfId="18" applyNumberFormat="1" applyFont="1" applyBorder="1" applyAlignment="1">
      <alignment horizontal="center" vertical="center" wrapText="1"/>
    </xf>
    <xf numFmtId="2" fontId="80" fillId="2" borderId="26" xfId="18" applyNumberFormat="1" applyFont="1" applyFill="1" applyBorder="1" applyAlignment="1">
      <alignment horizontal="right" vertical="center" wrapText="1"/>
    </xf>
    <xf numFmtId="0" fontId="87" fillId="0" borderId="26" xfId="19" applyFont="1" applyFill="1" applyBorder="1" applyAlignment="1">
      <alignment horizontal="center" vertical="center" wrapText="1"/>
    </xf>
    <xf numFmtId="43" fontId="80" fillId="0" borderId="26" xfId="18" applyFont="1" applyFill="1" applyBorder="1" applyAlignment="1">
      <alignment horizontal="center" vertical="center" wrapText="1"/>
    </xf>
    <xf numFmtId="0" fontId="22" fillId="2" borderId="62" xfId="0" applyFont="1" applyFill="1" applyBorder="1" applyAlignment="1">
      <alignment vertical="center"/>
    </xf>
    <xf numFmtId="0" fontId="22" fillId="2" borderId="65" xfId="0" applyFont="1" applyFill="1" applyBorder="1" applyAlignment="1">
      <alignment vertical="center"/>
    </xf>
    <xf numFmtId="0" fontId="22" fillId="2" borderId="60" xfId="0" applyNumberFormat="1" applyFont="1" applyFill="1" applyBorder="1" applyAlignment="1">
      <alignment horizontal="center" vertical="center"/>
    </xf>
    <xf numFmtId="41" fontId="22" fillId="2" borderId="64" xfId="0" applyNumberFormat="1" applyFont="1" applyFill="1" applyBorder="1" applyAlignment="1">
      <alignment vertical="center"/>
    </xf>
    <xf numFmtId="43" fontId="22" fillId="5" borderId="64" xfId="0" applyNumberFormat="1" applyFont="1" applyFill="1" applyBorder="1" applyAlignment="1">
      <alignment vertical="center"/>
    </xf>
    <xf numFmtId="0" fontId="22" fillId="2" borderId="48" xfId="0" applyFont="1" applyFill="1" applyBorder="1" applyAlignment="1">
      <alignment horizontal="center" vertical="center"/>
    </xf>
    <xf numFmtId="0" fontId="47" fillId="14" borderId="45" xfId="0" applyFont="1" applyFill="1" applyBorder="1" applyAlignment="1">
      <alignment horizontal="center" vertical="center"/>
    </xf>
    <xf numFmtId="0" fontId="22" fillId="2" borderId="13" xfId="0" applyFont="1" applyFill="1" applyBorder="1" applyAlignment="1">
      <alignment horizontal="center" vertical="center"/>
    </xf>
    <xf numFmtId="0" fontId="22" fillId="2" borderId="9" xfId="0" applyFont="1" applyFill="1" applyBorder="1" applyAlignment="1">
      <alignment horizontal="center" vertical="center"/>
    </xf>
    <xf numFmtId="0" fontId="22" fillId="2" borderId="12" xfId="0" applyFont="1" applyFill="1" applyBorder="1" applyAlignment="1">
      <alignment horizontal="center" vertical="center"/>
    </xf>
    <xf numFmtId="0" fontId="22" fillId="2" borderId="1" xfId="0" applyFont="1" applyFill="1" applyBorder="1" applyAlignment="1">
      <alignment horizontal="center" vertical="center"/>
    </xf>
    <xf numFmtId="0" fontId="22" fillId="2" borderId="62" xfId="0" applyFont="1" applyFill="1" applyBorder="1" applyAlignment="1">
      <alignment horizontal="left" vertical="center"/>
    </xf>
    <xf numFmtId="43" fontId="22" fillId="5" borderId="14" xfId="0" applyNumberFormat="1" applyFont="1" applyFill="1" applyBorder="1" applyAlignment="1">
      <alignment vertical="center"/>
    </xf>
    <xf numFmtId="0" fontId="22" fillId="2" borderId="61" xfId="0" applyNumberFormat="1" applyFont="1" applyFill="1" applyBorder="1" applyAlignment="1">
      <alignment horizontal="center" vertical="center"/>
    </xf>
    <xf numFmtId="0" fontId="22" fillId="2" borderId="8" xfId="0" applyFont="1" applyFill="1" applyBorder="1" applyAlignment="1">
      <alignment horizontal="center" vertical="center"/>
    </xf>
    <xf numFmtId="0" fontId="22" fillId="2" borderId="62" xfId="0" applyFont="1" applyFill="1" applyBorder="1" applyAlignment="1">
      <alignment horizontal="center" vertical="center"/>
    </xf>
    <xf numFmtId="0" fontId="23" fillId="11" borderId="32" xfId="0" applyFont="1" applyFill="1" applyBorder="1" applyAlignment="1">
      <alignment horizontal="center" vertical="center"/>
    </xf>
    <xf numFmtId="41" fontId="22" fillId="2" borderId="63" xfId="0" applyNumberFormat="1" applyFont="1" applyFill="1" applyBorder="1" applyAlignment="1">
      <alignment vertical="center"/>
    </xf>
    <xf numFmtId="0" fontId="47" fillId="14" borderId="9" xfId="0" applyFont="1" applyFill="1" applyBorder="1" applyAlignment="1">
      <alignment horizontal="center" vertical="center"/>
    </xf>
    <xf numFmtId="0" fontId="22" fillId="2" borderId="2" xfId="0" applyFont="1" applyFill="1" applyBorder="1" applyAlignment="1">
      <alignment horizontal="center" vertical="center"/>
    </xf>
    <xf numFmtId="0" fontId="22" fillId="5" borderId="63" xfId="0" applyNumberFormat="1" applyFont="1" applyFill="1" applyBorder="1" applyAlignment="1">
      <alignment horizontal="center" vertical="center"/>
    </xf>
    <xf numFmtId="0" fontId="97" fillId="24" borderId="0" xfId="0" applyFont="1" applyFill="1" applyBorder="1" applyAlignment="1">
      <alignment horizontal="center" vertical="center"/>
    </xf>
    <xf numFmtId="41" fontId="22" fillId="2" borderId="62" xfId="0" applyNumberFormat="1" applyFont="1" applyFill="1" applyBorder="1" applyAlignment="1">
      <alignment horizontal="center" vertical="center"/>
    </xf>
    <xf numFmtId="0" fontId="96" fillId="2" borderId="0" xfId="0" applyFont="1" applyFill="1" applyBorder="1" applyAlignment="1">
      <alignment horizontal="center" vertical="center"/>
    </xf>
    <xf numFmtId="41" fontId="22" fillId="2" borderId="62" xfId="0" applyNumberFormat="1" applyFont="1" applyFill="1" applyBorder="1" applyAlignment="1">
      <alignment vertical="center"/>
    </xf>
    <xf numFmtId="9" fontId="78" fillId="0" borderId="26" xfId="19" applyNumberFormat="1" applyFont="1" applyBorder="1" applyAlignment="1">
      <alignment horizontal="center" vertical="center" wrapText="1"/>
    </xf>
    <xf numFmtId="41" fontId="0" fillId="0" borderId="0" xfId="0" applyNumberFormat="1" applyAlignment="1">
      <alignment vertical="center"/>
    </xf>
    <xf numFmtId="0" fontId="22" fillId="2" borderId="67" xfId="0" applyFont="1" applyFill="1" applyBorder="1" applyAlignment="1">
      <alignment horizontal="center" vertical="center"/>
    </xf>
    <xf numFmtId="0" fontId="22" fillId="2" borderId="66" xfId="0" applyFont="1" applyFill="1" applyBorder="1" applyAlignment="1">
      <alignment horizontal="center" vertical="center"/>
    </xf>
    <xf numFmtId="41" fontId="22" fillId="5" borderId="9" xfId="0" applyNumberFormat="1" applyFont="1" applyFill="1" applyBorder="1" applyAlignment="1">
      <alignment vertical="center"/>
    </xf>
    <xf numFmtId="41" fontId="22" fillId="2" borderId="2" xfId="0" applyNumberFormat="1" applyFont="1" applyFill="1" applyBorder="1" applyAlignment="1">
      <alignment vertical="center"/>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0" fillId="0" borderId="48" xfId="0" applyFont="1" applyBorder="1" applyAlignment="1">
      <alignment horizontal="center" vertical="center"/>
    </xf>
    <xf numFmtId="0" fontId="60" fillId="0" borderId="0" xfId="0" applyFont="1" applyFill="1" applyBorder="1" applyAlignment="1">
      <alignment horizontal="center" vertical="center"/>
    </xf>
    <xf numFmtId="0" fontId="60"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6"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3" fillId="11" borderId="59" xfId="0" applyFont="1" applyFill="1" applyBorder="1" applyAlignment="1">
      <alignment horizontal="center" vertical="center"/>
    </xf>
    <xf numFmtId="0" fontId="23" fillId="11" borderId="0" xfId="0" applyFont="1" applyFill="1" applyBorder="1" applyAlignment="1">
      <alignment horizontal="center" vertical="center"/>
    </xf>
    <xf numFmtId="0" fontId="52" fillId="0" borderId="0" xfId="0" applyNumberFormat="1" applyFont="1" applyFill="1" applyAlignment="1">
      <alignment horizontal="left" vertical="center" wrapText="1"/>
    </xf>
    <xf numFmtId="0" fontId="52" fillId="0" borderId="0" xfId="0" applyNumberFormat="1" applyFont="1" applyFill="1" applyAlignment="1">
      <alignment horizontal="left" vertical="top" wrapText="1"/>
    </xf>
    <xf numFmtId="0" fontId="95" fillId="5" borderId="8" xfId="0" applyFont="1" applyFill="1" applyBorder="1" applyAlignment="1">
      <alignment horizontal="center" vertical="center"/>
    </xf>
    <xf numFmtId="0" fontId="95" fillId="5" borderId="1" xfId="0" applyFont="1" applyFill="1" applyBorder="1" applyAlignment="1">
      <alignment horizontal="center" vertical="center"/>
    </xf>
    <xf numFmtId="0" fontId="96" fillId="11" borderId="6" xfId="0" applyFont="1" applyFill="1" applyBorder="1" applyAlignment="1">
      <alignment horizontal="center" vertical="center"/>
    </xf>
    <xf numFmtId="0" fontId="96" fillId="11" borderId="24" xfId="0" applyFont="1" applyFill="1" applyBorder="1" applyAlignment="1">
      <alignment horizontal="center" vertical="center"/>
    </xf>
    <xf numFmtId="0" fontId="96" fillId="11" borderId="7" xfId="0" applyFont="1" applyFill="1" applyBorder="1" applyAlignment="1">
      <alignment horizontal="center" vertical="center"/>
    </xf>
    <xf numFmtId="0" fontId="96" fillId="11" borderId="6" xfId="0" applyFont="1" applyFill="1" applyBorder="1" applyAlignment="1">
      <alignment horizontal="center" vertical="center" wrapText="1"/>
    </xf>
    <xf numFmtId="0" fontId="96" fillId="11" borderId="24" xfId="0" applyFont="1" applyFill="1" applyBorder="1" applyAlignment="1">
      <alignment horizontal="center" vertical="center" wrapText="1"/>
    </xf>
    <xf numFmtId="0" fontId="96" fillId="11" borderId="7" xfId="0" applyFont="1" applyFill="1" applyBorder="1" applyAlignment="1">
      <alignment horizontal="center" vertical="center" wrapText="1"/>
    </xf>
    <xf numFmtId="0" fontId="96" fillId="11" borderId="59" xfId="0" applyFont="1" applyFill="1" applyBorder="1" applyAlignment="1">
      <alignment horizontal="center" vertical="center" wrapText="1"/>
    </xf>
    <xf numFmtId="0" fontId="96" fillId="11" borderId="0" xfId="0" applyFont="1" applyFill="1" applyBorder="1" applyAlignment="1">
      <alignment horizontal="center" vertical="center" wrapText="1"/>
    </xf>
    <xf numFmtId="0" fontId="69" fillId="19" borderId="30" xfId="0" applyFont="1" applyFill="1" applyBorder="1" applyAlignment="1" applyProtection="1">
      <alignment horizontal="center" vertical="center" wrapText="1"/>
      <protection locked="0"/>
    </xf>
    <xf numFmtId="0" fontId="69" fillId="19" borderId="28" xfId="0" applyFont="1" applyFill="1" applyBorder="1" applyAlignment="1" applyProtection="1">
      <alignment horizontal="center" vertical="center" wrapText="1"/>
      <protection locked="0"/>
    </xf>
    <xf numFmtId="0" fontId="69" fillId="19" borderId="27" xfId="0" applyFont="1" applyFill="1" applyBorder="1" applyAlignment="1" applyProtection="1">
      <alignment horizontal="center" vertical="center" wrapText="1"/>
      <protection locked="0"/>
    </xf>
    <xf numFmtId="0" fontId="68" fillId="18" borderId="30" xfId="0" applyFont="1" applyFill="1" applyBorder="1" applyAlignment="1">
      <alignment horizontal="center" vertical="center" wrapText="1"/>
    </xf>
    <xf numFmtId="0" fontId="68" fillId="18" borderId="28" xfId="0" applyFont="1" applyFill="1" applyBorder="1" applyAlignment="1">
      <alignment horizontal="center" vertical="center" wrapText="1"/>
    </xf>
    <xf numFmtId="0" fontId="68" fillId="18" borderId="27" xfId="0" applyFont="1" applyFill="1" applyBorder="1" applyAlignment="1">
      <alignment horizontal="center" vertical="center" wrapText="1"/>
    </xf>
    <xf numFmtId="0" fontId="63" fillId="19" borderId="30" xfId="0" applyFont="1" applyFill="1" applyBorder="1" applyAlignment="1" applyProtection="1">
      <alignment horizontal="center" vertical="center" wrapText="1"/>
      <protection locked="0"/>
    </xf>
    <xf numFmtId="0" fontId="63" fillId="19" borderId="28" xfId="0" applyFont="1" applyFill="1" applyBorder="1" applyAlignment="1" applyProtection="1">
      <alignment horizontal="center" vertical="center" wrapText="1"/>
      <protection locked="0"/>
    </xf>
    <xf numFmtId="0" fontId="63" fillId="19" borderId="27" xfId="0" applyFont="1" applyFill="1" applyBorder="1" applyAlignment="1" applyProtection="1">
      <alignment horizontal="center" vertical="center" wrapText="1"/>
      <protection locked="0"/>
    </xf>
    <xf numFmtId="0" fontId="68" fillId="18" borderId="37" xfId="0" applyFont="1" applyFill="1" applyBorder="1" applyAlignment="1">
      <alignment horizontal="center" vertical="center" wrapText="1"/>
    </xf>
    <xf numFmtId="0" fontId="68" fillId="18" borderId="36" xfId="0" applyFont="1" applyFill="1" applyBorder="1" applyAlignment="1">
      <alignment horizontal="center" vertical="center" wrapText="1"/>
    </xf>
    <xf numFmtId="0" fontId="68" fillId="19" borderId="29" xfId="0" applyFont="1" applyFill="1" applyBorder="1" applyAlignment="1" applyProtection="1">
      <alignment horizontal="center" vertical="center" wrapText="1"/>
      <protection locked="0"/>
    </xf>
    <xf numFmtId="0" fontId="68" fillId="19" borderId="31" xfId="0" applyFont="1" applyFill="1" applyBorder="1" applyAlignment="1" applyProtection="1">
      <alignment horizontal="center" vertical="center" wrapText="1"/>
      <protection locked="0"/>
    </xf>
    <xf numFmtId="0" fontId="68" fillId="19" borderId="42" xfId="0" applyFont="1" applyFill="1" applyBorder="1" applyAlignment="1" applyProtection="1">
      <alignment horizontal="center" vertical="center" wrapText="1"/>
      <protection locked="0"/>
    </xf>
    <xf numFmtId="0" fontId="68" fillId="19" borderId="43" xfId="0" applyFont="1" applyFill="1" applyBorder="1" applyAlignment="1" applyProtection="1">
      <alignment horizontal="center" vertical="center" wrapText="1"/>
      <protection locked="0"/>
    </xf>
    <xf numFmtId="0" fontId="68" fillId="18"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6" xfId="19" applyFont="1" applyBorder="1" applyAlignment="1">
      <alignment horizontal="center" vertical="center" wrapText="1"/>
    </xf>
    <xf numFmtId="0" fontId="29" fillId="0" borderId="27" xfId="19" applyFont="1" applyBorder="1" applyAlignment="1">
      <alignment horizontal="center" vertical="center" wrapText="1"/>
    </xf>
    <xf numFmtId="0" fontId="64" fillId="0" borderId="30" xfId="19" applyFont="1" applyFill="1" applyBorder="1" applyAlignment="1">
      <alignment horizontal="center" vertical="center" wrapText="1"/>
    </xf>
    <xf numFmtId="0" fontId="64" fillId="0" borderId="28" xfId="19" applyFont="1" applyFill="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39" fillId="0" borderId="26" xfId="0" applyFont="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30" xfId="19" applyFont="1" applyFill="1" applyBorder="1" applyAlignment="1">
      <alignment horizontal="center" vertical="top" wrapText="1"/>
    </xf>
    <xf numFmtId="0" fontId="29" fillId="0" borderId="28" xfId="19" applyFont="1" applyFill="1" applyBorder="1" applyAlignment="1">
      <alignment horizontal="center" vertical="top" wrapText="1"/>
    </xf>
    <xf numFmtId="0" fontId="58"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62" fillId="0" borderId="26" xfId="19" applyFont="1" applyBorder="1" applyAlignment="1">
      <alignment horizontal="center" vertical="center" wrapText="1"/>
    </xf>
    <xf numFmtId="0" fontId="59"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xf numFmtId="0" fontId="59" fillId="0" borderId="0" xfId="16" applyFont="1" applyFill="1" applyBorder="1" applyAlignment="1">
      <alignment horizontal="center" vertical="top" wrapText="1"/>
    </xf>
    <xf numFmtId="0" fontId="29" fillId="0" borderId="43" xfId="16" applyFont="1" applyBorder="1" applyAlignment="1">
      <alignment horizontal="center" vertical="center" wrapText="1"/>
    </xf>
    <xf numFmtId="0" fontId="70" fillId="0" borderId="30" xfId="0" applyFont="1" applyBorder="1" applyAlignment="1">
      <alignment horizontal="center" vertical="center" wrapText="1"/>
    </xf>
    <xf numFmtId="0" fontId="70" fillId="0" borderId="28" xfId="0" applyFont="1" applyBorder="1" applyAlignment="1">
      <alignment horizontal="center" vertical="center" wrapText="1"/>
    </xf>
    <xf numFmtId="0" fontId="70" fillId="0" borderId="27" xfId="0" applyFont="1" applyBorder="1" applyAlignment="1">
      <alignment horizontal="center" vertical="center" wrapText="1"/>
    </xf>
  </cellXfs>
  <cellStyles count="21">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Texto explicativo" xfId="20" builtinId="53"/>
    <cellStyle name="Währung [0]_Hoja1" xfId="6"/>
    <cellStyle name="Währung_Hoja1" xfId="7"/>
  </cellStyles>
  <dxfs count="41">
    <dxf>
      <font>
        <color theme="0"/>
      </font>
      <fill>
        <patternFill>
          <bgColor rgb="FFFF0000"/>
        </patternFill>
      </fill>
    </dxf>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2</c:v>
                </c:pt>
                <c:pt idx="3">
                  <c:v>6</c:v>
                </c:pt>
                <c:pt idx="4">
                  <c:v>0</c:v>
                </c:pt>
                <c:pt idx="5">
                  <c:v>12</c:v>
                </c:pt>
                <c:pt idx="6">
                  <c:v>0</c:v>
                </c:pt>
                <c:pt idx="7">
                  <c:v>0</c:v>
                </c:pt>
                <c:pt idx="8">
                  <c:v>0</c:v>
                </c:pt>
                <c:pt idx="9">
                  <c:v>0</c:v>
                </c:pt>
                <c:pt idx="10">
                  <c:v>2</c:v>
                </c:pt>
                <c:pt idx="11">
                  <c:v>0</c:v>
                </c:pt>
                <c:pt idx="12">
                  <c:v>120</c:v>
                </c:pt>
                <c:pt idx="13">
                  <c:v>0</c:v>
                </c:pt>
                <c:pt idx="14">
                  <c:v>1</c:v>
                </c:pt>
                <c:pt idx="15">
                  <c:v>2</c:v>
                </c:pt>
                <c:pt idx="16">
                  <c:v>2</c:v>
                </c:pt>
              </c:numCache>
            </c:numRef>
          </c:val>
        </c:ser>
        <c:dLbls>
          <c:showLegendKey val="0"/>
          <c:showVal val="0"/>
          <c:showCatName val="0"/>
          <c:showSerName val="0"/>
          <c:showPercent val="0"/>
          <c:showBubbleSize val="0"/>
        </c:dLbls>
        <c:gapWidth val="150"/>
        <c:shape val="box"/>
        <c:axId val="76849152"/>
        <c:axId val="76850688"/>
        <c:axId val="0"/>
      </c:bar3DChart>
      <c:catAx>
        <c:axId val="76849152"/>
        <c:scaling>
          <c:orientation val="minMax"/>
        </c:scaling>
        <c:delete val="0"/>
        <c:axPos val="b"/>
        <c:numFmt formatCode="General" sourceLinked="0"/>
        <c:majorTickMark val="none"/>
        <c:minorTickMark val="none"/>
        <c:tickLblPos val="nextTo"/>
        <c:txPr>
          <a:bodyPr/>
          <a:lstStyle/>
          <a:p>
            <a:pPr>
              <a:defRPr lang="es-HN"/>
            </a:pPr>
            <a:endParaRPr lang="es-HN"/>
          </a:p>
        </c:txPr>
        <c:crossAx val="76850688"/>
        <c:crosses val="autoZero"/>
        <c:auto val="1"/>
        <c:lblAlgn val="ctr"/>
        <c:lblOffset val="100"/>
        <c:noMultiLvlLbl val="0"/>
      </c:catAx>
      <c:valAx>
        <c:axId val="7685068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76849152"/>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54</c:v>
                </c:pt>
                <c:pt idx="1">
                  <c:v>44</c:v>
                </c:pt>
                <c:pt idx="2">
                  <c:v>84</c:v>
                </c:pt>
                <c:pt idx="3">
                  <c:v>8</c:v>
                </c:pt>
                <c:pt idx="4">
                  <c:v>72</c:v>
                </c:pt>
                <c:pt idx="5">
                  <c:v>4</c:v>
                </c:pt>
                <c:pt idx="6">
                  <c:v>28</c:v>
                </c:pt>
                <c:pt idx="7">
                  <c:v>1</c:v>
                </c:pt>
                <c:pt idx="8">
                  <c:v>7</c:v>
                </c:pt>
                <c:pt idx="9">
                  <c:v>0</c:v>
                </c:pt>
              </c:numCache>
            </c:numRef>
          </c:val>
        </c:ser>
        <c:dLbls>
          <c:showLegendKey val="0"/>
          <c:showVal val="0"/>
          <c:showCatName val="0"/>
          <c:showSerName val="0"/>
          <c:showPercent val="0"/>
          <c:showBubbleSize val="0"/>
        </c:dLbls>
        <c:gapWidth val="150"/>
        <c:shape val="box"/>
        <c:axId val="78388608"/>
        <c:axId val="78410880"/>
        <c:axId val="0"/>
      </c:bar3DChart>
      <c:catAx>
        <c:axId val="78388608"/>
        <c:scaling>
          <c:orientation val="minMax"/>
        </c:scaling>
        <c:delete val="0"/>
        <c:axPos val="b"/>
        <c:numFmt formatCode="General" sourceLinked="0"/>
        <c:majorTickMark val="none"/>
        <c:minorTickMark val="none"/>
        <c:tickLblPos val="nextTo"/>
        <c:txPr>
          <a:bodyPr/>
          <a:lstStyle/>
          <a:p>
            <a:pPr>
              <a:defRPr lang="es-HN"/>
            </a:pPr>
            <a:endParaRPr lang="es-HN"/>
          </a:p>
        </c:txPr>
        <c:crossAx val="78410880"/>
        <c:crosses val="autoZero"/>
        <c:auto val="1"/>
        <c:lblAlgn val="ctr"/>
        <c:lblOffset val="100"/>
        <c:noMultiLvlLbl val="0"/>
      </c:catAx>
      <c:valAx>
        <c:axId val="7841088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78388608"/>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6</c:v>
                </c:pt>
                <c:pt idx="1">
                  <c:v>2</c:v>
                </c:pt>
                <c:pt idx="2">
                  <c:v>50</c:v>
                </c:pt>
                <c:pt idx="3">
                  <c:v>51</c:v>
                </c:pt>
                <c:pt idx="4">
                  <c:v>0</c:v>
                </c:pt>
                <c:pt idx="5">
                  <c:v>7</c:v>
                </c:pt>
                <c:pt idx="6">
                  <c:v>5</c:v>
                </c:pt>
                <c:pt idx="7">
                  <c:v>8</c:v>
                </c:pt>
                <c:pt idx="8">
                  <c:v>18</c:v>
                </c:pt>
                <c:pt idx="9">
                  <c:v>7</c:v>
                </c:pt>
                <c:pt idx="10">
                  <c:v>1</c:v>
                </c:pt>
                <c:pt idx="11">
                  <c:v>62</c:v>
                </c:pt>
                <c:pt idx="12">
                  <c:v>9</c:v>
                </c:pt>
                <c:pt idx="13">
                  <c:v>69</c:v>
                </c:pt>
                <c:pt idx="14">
                  <c:v>4</c:v>
                </c:pt>
                <c:pt idx="15">
                  <c:v>22</c:v>
                </c:pt>
                <c:pt idx="16">
                  <c:v>265</c:v>
                </c:pt>
              </c:numCache>
            </c:numRef>
          </c:val>
        </c:ser>
        <c:dLbls>
          <c:showLegendKey val="0"/>
          <c:showVal val="0"/>
          <c:showCatName val="0"/>
          <c:showSerName val="0"/>
          <c:showPercent val="0"/>
          <c:showBubbleSize val="0"/>
        </c:dLbls>
        <c:gapWidth val="150"/>
        <c:shape val="box"/>
        <c:axId val="88607744"/>
        <c:axId val="88609536"/>
        <c:axId val="0"/>
      </c:bar3DChart>
      <c:catAx>
        <c:axId val="88607744"/>
        <c:scaling>
          <c:orientation val="minMax"/>
        </c:scaling>
        <c:delete val="0"/>
        <c:axPos val="b"/>
        <c:numFmt formatCode="General" sourceLinked="0"/>
        <c:majorTickMark val="none"/>
        <c:minorTickMark val="none"/>
        <c:tickLblPos val="nextTo"/>
        <c:txPr>
          <a:bodyPr/>
          <a:lstStyle/>
          <a:p>
            <a:pPr>
              <a:defRPr lang="es-HN"/>
            </a:pPr>
            <a:endParaRPr lang="es-HN"/>
          </a:p>
        </c:txPr>
        <c:crossAx val="88609536"/>
        <c:crosses val="autoZero"/>
        <c:auto val="1"/>
        <c:lblAlgn val="ctr"/>
        <c:lblOffset val="100"/>
        <c:noMultiLvlLbl val="0"/>
      </c:catAx>
      <c:valAx>
        <c:axId val="8860953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8607744"/>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12594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841101</xdr:colOff>
      <xdr:row>8</xdr:row>
      <xdr:rowOff>168405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346304</xdr:colOff>
      <xdr:row>8</xdr:row>
      <xdr:rowOff>168285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898434</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12</xdr:col>
      <xdr:colOff>2213</xdr:colOff>
      <xdr:row>10</xdr:row>
      <xdr:rowOff>90123</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NAH/Documents/FACES-CARMEN/A&#209;O%202016/CME-2017/CME-EN%20ELABORACI&#211;N/Enviados%20Deptos%2029-2-2016/CME_DCA%202017_.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NAH/Documents/FACES-CARMEN/A&#209;O%202016/CME-2017/CME-EN%20ELABORACI&#211;N/Enviados%20Deptos%2029-2-2016/CME-FACES-2017-%20AIRPACUN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armen%20Elizabeth/Desktop/CME-2017/CME-EN%20ELABORACI&#211;N/Enviados%20Deptos%2029-2-2016/CME-FACES-2017-%20MARCA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row r="566">
          <cell r="B566">
            <v>0</v>
          </cell>
          <cell r="C566" t="str">
            <v>Total Plan Operativo</v>
          </cell>
        </row>
      </sheetData>
      <sheetData sheetId="3"/>
      <sheetData sheetId="4"/>
      <sheetData sheetId="5"/>
      <sheetData sheetId="6"/>
      <sheetData sheetId="7"/>
      <sheetData sheetId="8"/>
      <sheetData sheetId="9"/>
      <sheetData sheetId="10"/>
      <sheetData sheetId="11">
        <row r="1">
          <cell r="E1">
            <v>0</v>
          </cell>
        </row>
        <row r="2">
          <cell r="E2">
            <v>0</v>
          </cell>
        </row>
        <row r="3">
          <cell r="E3">
            <v>0</v>
          </cell>
        </row>
        <row r="4">
          <cell r="E4">
            <v>0</v>
          </cell>
        </row>
        <row r="5">
          <cell r="E5" t="str">
            <v>Correlativo de la Actividad</v>
          </cell>
          <cell r="F5" t="str">
            <v>ACTIVIDADES</v>
          </cell>
        </row>
        <row r="6">
          <cell r="E6">
            <v>0</v>
          </cell>
          <cell r="F6">
            <v>0</v>
          </cell>
        </row>
        <row r="7">
          <cell r="E7">
            <v>0</v>
          </cell>
          <cell r="F7">
            <v>0</v>
          </cell>
        </row>
        <row r="8">
          <cell r="E8">
            <v>0</v>
          </cell>
          <cell r="F8">
            <v>0</v>
          </cell>
        </row>
        <row r="9">
          <cell r="E9">
            <v>1.1000000000000001</v>
          </cell>
          <cell r="F9" t="str">
            <v>Mantener en funcionamiento y velando por la ejecución de la ruta de desarrollo curricular  a la Sub Comisión Curricular del DCA.</v>
          </cell>
        </row>
        <row r="10">
          <cell r="E10">
            <v>1.2</v>
          </cell>
          <cell r="F10" t="str">
            <v xml:space="preserve">Preparación y desarrollo de talleres de formación sobre el Modelo Educativo de la UNAH, revisión de la oferta educativa del DCA aplicando el Modelo de Educativo de la UNAH. </v>
          </cell>
        </row>
        <row r="11">
          <cell r="E11">
            <v>1.3</v>
          </cell>
          <cell r="F11" t="str">
            <v>Procurar el apoyo de universidades líderes, en la elaboración de nuevos planes de estudio, reformas y mejoramiento de programas de asignaturas para ajustarlas a las exigencias del desarrollo científico, tecnológico, y del entorno social.</v>
          </cell>
        </row>
        <row r="12">
          <cell r="E12">
            <v>1.4</v>
          </cell>
          <cell r="F12" t="str">
            <v>Gestionar la aprobación y puesta en funcionamiento de la Licenciatura en Operaciones Aeronáuticas con salidas de Carreras Técnicas Universitarias, siguiendo lineamientos del Modelo Educativo y en consonancia con las necesidades sociales, las nuevas tendencias y la diversidad educativa.</v>
          </cell>
        </row>
        <row r="13">
          <cell r="E13">
            <v>1.5</v>
          </cell>
          <cell r="F13" t="str">
            <v>Establecer y mantener actualizado el Sistema de Estadísticas e Indicadores del DCA.</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row>
        <row r="27">
          <cell r="E27">
            <v>0</v>
          </cell>
        </row>
        <row r="28">
          <cell r="E28">
            <v>0</v>
          </cell>
        </row>
        <row r="29">
          <cell r="E29">
            <v>0</v>
          </cell>
        </row>
        <row r="30">
          <cell r="E30">
            <v>0</v>
          </cell>
        </row>
        <row r="31">
          <cell r="E31">
            <v>0</v>
          </cell>
        </row>
        <row r="32">
          <cell r="E32">
            <v>0</v>
          </cell>
        </row>
        <row r="33">
          <cell r="E33">
            <v>0</v>
          </cell>
        </row>
        <row r="34">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4">
          <cell r="E44">
            <v>0</v>
          </cell>
        </row>
        <row r="45">
          <cell r="E45">
            <v>0</v>
          </cell>
        </row>
        <row r="46">
          <cell r="E46">
            <v>0</v>
          </cell>
        </row>
        <row r="47">
          <cell r="E47">
            <v>0</v>
          </cell>
        </row>
        <row r="48">
          <cell r="E48">
            <v>0</v>
          </cell>
        </row>
        <row r="49">
          <cell r="E49">
            <v>0</v>
          </cell>
        </row>
        <row r="50">
          <cell r="E50">
            <v>0</v>
          </cell>
        </row>
        <row r="51">
          <cell r="E51">
            <v>0</v>
          </cell>
        </row>
        <row r="52">
          <cell r="E52">
            <v>0</v>
          </cell>
        </row>
        <row r="53">
          <cell r="E53">
            <v>0</v>
          </cell>
        </row>
        <row r="54">
          <cell r="E54">
            <v>0</v>
          </cell>
        </row>
        <row r="55">
          <cell r="E55">
            <v>0</v>
          </cell>
        </row>
        <row r="56">
          <cell r="E56">
            <v>0</v>
          </cell>
        </row>
        <row r="57">
          <cell r="E57">
            <v>0</v>
          </cell>
        </row>
        <row r="58">
          <cell r="E58">
            <v>0</v>
          </cell>
        </row>
        <row r="59">
          <cell r="E59">
            <v>0</v>
          </cell>
        </row>
        <row r="60">
          <cell r="E60">
            <v>0</v>
          </cell>
        </row>
        <row r="61">
          <cell r="E61">
            <v>0</v>
          </cell>
        </row>
        <row r="62">
          <cell r="E62">
            <v>0</v>
          </cell>
        </row>
        <row r="63">
          <cell r="E63">
            <v>0</v>
          </cell>
        </row>
        <row r="64">
          <cell r="E64">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sheetData>
      <sheetData sheetId="12">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t="str">
            <v>2.1DCA</v>
          </cell>
          <cell r="F8" t="str">
            <v xml:space="preserve">Mantener en funcionamiento la Unidad de Gestión de Investigación del DCA, mediante reuniones periódicas para revisión de avances de proyectos y de informes de investigación.  </v>
          </cell>
        </row>
        <row r="9">
          <cell r="E9" t="str">
            <v>2.2DCA</v>
          </cell>
          <cell r="F9" t="str">
            <v>Registrar en la Dirección de Investigación Científica, desarrollar como Carga Académica, y presentar resultados de proyectos de investigación del DCA dentro de los lineamientos de la UNAH y la FACES.</v>
          </cell>
        </row>
        <row r="10">
          <cell r="E10" t="str">
            <v>2.3DCA</v>
          </cell>
          <cell r="F10" t="str">
            <v xml:space="preserve">Elaboración de artículos publicables en revistas científicas. </v>
          </cell>
        </row>
        <row r="11">
          <cell r="E11" t="str">
            <v>2.4DCA</v>
          </cell>
          <cell r="F11" t="str">
            <v xml:space="preserve">Programar y crear condiciones en cada departamento académico para que sus docentes participen en el Diplomado de Investigación y otras formas de capacitación promovidos por la Dirección de Investigación Científica. </v>
          </cell>
        </row>
        <row r="12">
          <cell r="E12" t="str">
            <v>2.5DCA</v>
          </cell>
          <cell r="F12" t="str">
            <v>Participar en Congreso de Investigación Científica de la UNAH.</v>
          </cell>
        </row>
        <row r="13">
          <cell r="E13">
            <v>0</v>
          </cell>
          <cell r="F13">
            <v>0</v>
          </cell>
        </row>
        <row r="14">
          <cell r="E14" t="str">
            <v>2.6DCA</v>
          </cell>
          <cell r="F14" t="str">
            <v xml:space="preserve">Preparar artículos publicables y presentarlos ante árbitros internacionales. </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t="str">
            <v>2.7DCA</v>
          </cell>
          <cell r="F39" t="str">
            <v>Preparar y hacer presentaciones de trabajos de investigación en proceso o finalizados, en la jornada de investigación científica del la FACES.</v>
          </cell>
        </row>
        <row r="40">
          <cell r="E40" t="str">
            <v>2.8DCA</v>
          </cell>
          <cell r="F40" t="str">
            <v xml:space="preserve">Gestionar la colaboración y el intercambio de profesores investigadores mediante convenios o acuerdos de cooperación, programas especiales de agencias de cooperación u otros organismos internacionales. </v>
          </cell>
        </row>
        <row r="41">
          <cell r="E41" t="str">
            <v>2.9DCA</v>
          </cell>
          <cell r="F41" t="str">
            <v>Equipar, organizar y mantener funcionando un Laboratorio en la  Escuela de Ciencias Aeronáuticas, incluyendo el producto de la investigación para la rehabilitación de un tunel de viento educativo. </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0</v>
          </cell>
          <cell r="F52">
            <v>0</v>
          </cell>
        </row>
        <row r="53">
          <cell r="E53">
            <v>0</v>
          </cell>
          <cell r="F53">
            <v>0</v>
          </cell>
        </row>
        <row r="54">
          <cell r="E54">
            <v>0</v>
          </cell>
          <cell r="F54">
            <v>0</v>
          </cell>
        </row>
        <row r="55">
          <cell r="E55">
            <v>0</v>
          </cell>
          <cell r="F55">
            <v>0</v>
          </cell>
        </row>
        <row r="56">
          <cell r="E56">
            <v>0</v>
          </cell>
          <cell r="F56">
            <v>0</v>
          </cell>
        </row>
        <row r="57">
          <cell r="E57">
            <v>0</v>
          </cell>
          <cell r="F57">
            <v>0</v>
          </cell>
        </row>
        <row r="58">
          <cell r="E58">
            <v>0</v>
          </cell>
          <cell r="F58">
            <v>0</v>
          </cell>
        </row>
        <row r="59">
          <cell r="E59">
            <v>0</v>
          </cell>
          <cell r="F59">
            <v>0</v>
          </cell>
        </row>
        <row r="60">
          <cell r="E60">
            <v>0</v>
          </cell>
          <cell r="F60">
            <v>0</v>
          </cell>
        </row>
        <row r="61">
          <cell r="E61">
            <v>0</v>
          </cell>
          <cell r="F61">
            <v>0</v>
          </cell>
        </row>
        <row r="62">
          <cell r="E62">
            <v>0</v>
          </cell>
          <cell r="F62">
            <v>0</v>
          </cell>
        </row>
        <row r="63">
          <cell r="E63">
            <v>0</v>
          </cell>
          <cell r="F63">
            <v>0</v>
          </cell>
        </row>
        <row r="64">
          <cell r="E64">
            <v>0</v>
          </cell>
          <cell r="F64">
            <v>0</v>
          </cell>
        </row>
        <row r="65">
          <cell r="E65">
            <v>0</v>
          </cell>
          <cell r="F65">
            <v>0</v>
          </cell>
        </row>
        <row r="66">
          <cell r="E66">
            <v>0</v>
          </cell>
          <cell r="F66">
            <v>0</v>
          </cell>
        </row>
        <row r="67">
          <cell r="E67">
            <v>0</v>
          </cell>
          <cell r="F67">
            <v>0</v>
          </cell>
        </row>
        <row r="68">
          <cell r="E68">
            <v>0</v>
          </cell>
          <cell r="F68">
            <v>0</v>
          </cell>
        </row>
        <row r="69">
          <cell r="E69">
            <v>0</v>
          </cell>
          <cell r="F69">
            <v>0</v>
          </cell>
        </row>
        <row r="70">
          <cell r="E70">
            <v>0</v>
          </cell>
          <cell r="F70">
            <v>0</v>
          </cell>
        </row>
        <row r="71">
          <cell r="E71">
            <v>0</v>
          </cell>
          <cell r="F71">
            <v>0</v>
          </cell>
        </row>
        <row r="72">
          <cell r="E72">
            <v>0</v>
          </cell>
          <cell r="F72">
            <v>0</v>
          </cell>
        </row>
        <row r="73">
          <cell r="E73">
            <v>0</v>
          </cell>
          <cell r="F73">
            <v>0</v>
          </cell>
        </row>
        <row r="74">
          <cell r="E74">
            <v>0</v>
          </cell>
          <cell r="F74">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row r="134">
          <cell r="E134">
            <v>0</v>
          </cell>
        </row>
        <row r="135">
          <cell r="E135">
            <v>0</v>
          </cell>
        </row>
        <row r="136">
          <cell r="E136">
            <v>0</v>
          </cell>
        </row>
        <row r="137">
          <cell r="E137">
            <v>0</v>
          </cell>
        </row>
        <row r="138">
          <cell r="E138">
            <v>0</v>
          </cell>
        </row>
        <row r="139">
          <cell r="E139">
            <v>0</v>
          </cell>
        </row>
        <row r="140">
          <cell r="E140">
            <v>0</v>
          </cell>
        </row>
        <row r="141">
          <cell r="E141">
            <v>0</v>
          </cell>
        </row>
        <row r="142">
          <cell r="E142">
            <v>0</v>
          </cell>
        </row>
        <row r="143">
          <cell r="E143">
            <v>0</v>
          </cell>
        </row>
        <row r="144">
          <cell r="E144">
            <v>0</v>
          </cell>
        </row>
        <row r="145">
          <cell r="E145">
            <v>0</v>
          </cell>
        </row>
        <row r="146">
          <cell r="E146">
            <v>0</v>
          </cell>
        </row>
        <row r="147">
          <cell r="E147">
            <v>0</v>
          </cell>
        </row>
        <row r="148">
          <cell r="E148">
            <v>0</v>
          </cell>
        </row>
        <row r="149">
          <cell r="E149">
            <v>0</v>
          </cell>
        </row>
        <row r="150">
          <cell r="E150">
            <v>0</v>
          </cell>
        </row>
        <row r="151">
          <cell r="E151">
            <v>0</v>
          </cell>
        </row>
        <row r="152">
          <cell r="E152">
            <v>0</v>
          </cell>
        </row>
        <row r="153">
          <cell r="E153">
            <v>0</v>
          </cell>
        </row>
        <row r="154">
          <cell r="E154">
            <v>0</v>
          </cell>
        </row>
        <row r="155">
          <cell r="E155">
            <v>0</v>
          </cell>
        </row>
        <row r="156">
          <cell r="E156">
            <v>0</v>
          </cell>
        </row>
        <row r="157">
          <cell r="E157">
            <v>0</v>
          </cell>
        </row>
        <row r="158">
          <cell r="E158">
            <v>0</v>
          </cell>
        </row>
      </sheetData>
      <sheetData sheetId="13">
        <row r="1">
          <cell r="E1">
            <v>0</v>
          </cell>
        </row>
        <row r="2">
          <cell r="E2">
            <v>0</v>
          </cell>
        </row>
        <row r="3">
          <cell r="E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t="str">
            <v>3.1DCA</v>
          </cell>
          <cell r="F9" t="str">
            <v>Mantener en funcionamiento el Comité de Vinculación para promover y gestionar el desarrollo de proyectos asignados como Carga Académica y registrados en la Dirección de Vinculación Universidad Sociedad.</v>
          </cell>
        </row>
        <row r="10">
          <cell r="E10" t="str">
            <v>3.2DCA</v>
          </cell>
          <cell r="F10" t="str">
            <v>Realizar semestralmente jornadas para socializar, actualizar y aplicar políticas de vinculación del DCA con la Sociedad.</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t="str">
            <v>3.3DCA</v>
          </cell>
          <cell r="F17">
            <v>0</v>
          </cell>
        </row>
        <row r="18">
          <cell r="E18" t="str">
            <v>3.4DCA</v>
          </cell>
          <cell r="F18" t="str">
            <v>Redaccion del perfil,  diseño, aprobacion por parte de la DVUS, planificacion de la ejecucion y desarrollo de las actividades del diplomado Operaciones de Vuelo</v>
          </cell>
        </row>
        <row r="19">
          <cell r="E19">
            <v>0</v>
          </cell>
          <cell r="F19">
            <v>0</v>
          </cell>
        </row>
        <row r="20">
          <cell r="E20" t="str">
            <v>3.5DCA</v>
          </cell>
          <cell r="F20" t="str">
            <v>Participacion del DCA en la publicacion anual del Catálogo de Vinculación de la FACES con la Sociedad para divulgar proyectos de VUS; participar en ciclos de conferencias y presentaciones de libros,   relacionados con los campos del conocimiento que desarrolla el DCA.</v>
          </cell>
        </row>
        <row r="21">
          <cell r="E21" t="str">
            <v>3.6DCA</v>
          </cell>
          <cell r="F21" t="str">
            <v>Promover la suscripción y la consecuente ejecución de convenios o acuerdos de cooperación en apoyo al desarrollo de proyectos de vinculación de la Universidad con la Sociedad.</v>
          </cell>
        </row>
        <row r="22">
          <cell r="E22" t="str">
            <v>3.7DCA</v>
          </cell>
          <cell r="F22" t="str">
            <v>Planificacion y desarrollo de la jornada en la librería de la UNAH</v>
          </cell>
        </row>
        <row r="23">
          <cell r="E23" t="str">
            <v>3.8DCA</v>
          </cell>
          <cell r="F23" t="str">
            <v>Planificacion y desarrollo del curso para Aerodromos</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0</v>
          </cell>
          <cell r="F52">
            <v>0</v>
          </cell>
        </row>
        <row r="53">
          <cell r="E53">
            <v>0</v>
          </cell>
          <cell r="F53">
            <v>0</v>
          </cell>
        </row>
        <row r="54">
          <cell r="E54">
            <v>0</v>
          </cell>
          <cell r="F54">
            <v>0</v>
          </cell>
        </row>
        <row r="55">
          <cell r="E55">
            <v>0</v>
          </cell>
          <cell r="F55">
            <v>0</v>
          </cell>
        </row>
        <row r="56">
          <cell r="E56">
            <v>0</v>
          </cell>
          <cell r="F56">
            <v>0</v>
          </cell>
        </row>
        <row r="57">
          <cell r="E57">
            <v>0</v>
          </cell>
          <cell r="F57">
            <v>0</v>
          </cell>
        </row>
        <row r="58">
          <cell r="E58">
            <v>0</v>
          </cell>
          <cell r="F58">
            <v>0</v>
          </cell>
        </row>
        <row r="59">
          <cell r="E59">
            <v>0</v>
          </cell>
          <cell r="F59">
            <v>0</v>
          </cell>
        </row>
        <row r="60">
          <cell r="E60">
            <v>0</v>
          </cell>
          <cell r="F60">
            <v>0</v>
          </cell>
        </row>
        <row r="61">
          <cell r="E61">
            <v>0</v>
          </cell>
          <cell r="F61">
            <v>0</v>
          </cell>
        </row>
        <row r="62">
          <cell r="E62">
            <v>0</v>
          </cell>
          <cell r="F62">
            <v>0</v>
          </cell>
        </row>
        <row r="63">
          <cell r="E63">
            <v>0</v>
          </cell>
          <cell r="F63">
            <v>0</v>
          </cell>
        </row>
        <row r="64">
          <cell r="E64">
            <v>0</v>
          </cell>
          <cell r="F64">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row r="134">
          <cell r="E134">
            <v>0</v>
          </cell>
        </row>
        <row r="135">
          <cell r="E135">
            <v>0</v>
          </cell>
        </row>
        <row r="136">
          <cell r="E136">
            <v>0</v>
          </cell>
        </row>
        <row r="137">
          <cell r="E137">
            <v>0</v>
          </cell>
        </row>
        <row r="138">
          <cell r="E138">
            <v>0</v>
          </cell>
        </row>
        <row r="139">
          <cell r="E139">
            <v>0</v>
          </cell>
        </row>
        <row r="140">
          <cell r="E140">
            <v>0</v>
          </cell>
        </row>
        <row r="141">
          <cell r="E141">
            <v>0</v>
          </cell>
        </row>
        <row r="142">
          <cell r="E142">
            <v>0</v>
          </cell>
        </row>
        <row r="143">
          <cell r="E143">
            <v>0</v>
          </cell>
        </row>
        <row r="144">
          <cell r="E144">
            <v>0</v>
          </cell>
        </row>
        <row r="145">
          <cell r="E145">
            <v>0</v>
          </cell>
        </row>
        <row r="146">
          <cell r="E146">
            <v>0</v>
          </cell>
        </row>
        <row r="147">
          <cell r="E147">
            <v>0</v>
          </cell>
        </row>
        <row r="148">
          <cell r="E148">
            <v>0</v>
          </cell>
        </row>
        <row r="149">
          <cell r="E149">
            <v>0</v>
          </cell>
        </row>
        <row r="150">
          <cell r="E150">
            <v>0</v>
          </cell>
        </row>
        <row r="151">
          <cell r="E151">
            <v>0</v>
          </cell>
        </row>
        <row r="152">
          <cell r="E152">
            <v>0</v>
          </cell>
        </row>
        <row r="153">
          <cell r="E153">
            <v>0</v>
          </cell>
        </row>
        <row r="154">
          <cell r="E154">
            <v>0</v>
          </cell>
        </row>
        <row r="155">
          <cell r="E155">
            <v>0</v>
          </cell>
        </row>
        <row r="156">
          <cell r="E156">
            <v>0</v>
          </cell>
        </row>
        <row r="157">
          <cell r="E157">
            <v>0</v>
          </cell>
        </row>
        <row r="158">
          <cell r="E158">
            <v>0</v>
          </cell>
        </row>
        <row r="159">
          <cell r="E159">
            <v>0</v>
          </cell>
        </row>
        <row r="160">
          <cell r="E160">
            <v>0</v>
          </cell>
        </row>
        <row r="161">
          <cell r="E161">
            <v>0</v>
          </cell>
        </row>
        <row r="162">
          <cell r="E162">
            <v>0</v>
          </cell>
        </row>
        <row r="163">
          <cell r="E163">
            <v>0</v>
          </cell>
        </row>
        <row r="164">
          <cell r="E164">
            <v>0</v>
          </cell>
        </row>
        <row r="165">
          <cell r="E165">
            <v>0</v>
          </cell>
        </row>
        <row r="166">
          <cell r="E166">
            <v>0</v>
          </cell>
        </row>
        <row r="167">
          <cell r="E167">
            <v>0</v>
          </cell>
        </row>
        <row r="168">
          <cell r="E168">
            <v>0</v>
          </cell>
        </row>
        <row r="169">
          <cell r="E169">
            <v>0</v>
          </cell>
        </row>
        <row r="170">
          <cell r="E170">
            <v>0</v>
          </cell>
        </row>
        <row r="171">
          <cell r="E171">
            <v>0</v>
          </cell>
        </row>
        <row r="172">
          <cell r="E172">
            <v>0</v>
          </cell>
        </row>
        <row r="173">
          <cell r="E173">
            <v>0</v>
          </cell>
        </row>
        <row r="174">
          <cell r="E174">
            <v>0</v>
          </cell>
        </row>
        <row r="175">
          <cell r="E175">
            <v>0</v>
          </cell>
        </row>
        <row r="176">
          <cell r="E176">
            <v>0</v>
          </cell>
        </row>
        <row r="177">
          <cell r="E177">
            <v>0</v>
          </cell>
        </row>
        <row r="178">
          <cell r="E178">
            <v>0</v>
          </cell>
        </row>
        <row r="179">
          <cell r="E179">
            <v>0</v>
          </cell>
        </row>
        <row r="180">
          <cell r="E180">
            <v>0</v>
          </cell>
        </row>
        <row r="181">
          <cell r="E181">
            <v>0</v>
          </cell>
        </row>
        <row r="182">
          <cell r="E182">
            <v>0</v>
          </cell>
        </row>
      </sheetData>
      <sheetData sheetId="14">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t="str">
            <v>4.1DCA</v>
          </cell>
          <cell r="F8" t="str">
            <v>Implementar la Estructura Académica organizativa y nombrar docentes para la Escuelas de Ciencias Aeronáuticas para el cumplimiento de las funciones académicas.</v>
          </cell>
        </row>
        <row r="9">
          <cell r="E9" t="str">
            <v>4.2DCA</v>
          </cell>
          <cell r="F9" t="str">
            <v xml:space="preserve">Planificar y gestionar la participación de docentes de universidades e instituciones con experiencia en el campo aeronáutico para dar apoyo al DCA en el desarrollo de actividades y eventos de Docencia, Investigación y Vinculación. </v>
          </cell>
        </row>
        <row r="10">
          <cell r="E10" t="str">
            <v>4.3DCA</v>
          </cell>
          <cell r="F10" t="str">
            <v>Gestionar que el DCA cuente con suficientes profesores, incluyendo profesores visitantes, profesores asociados e instructores, para el desarrollo de actividades académicas.</v>
          </cell>
        </row>
        <row r="11">
          <cell r="E11" t="str">
            <v>4.4DCA</v>
          </cell>
          <cell r="F11" t="str">
            <v xml:space="preserve">Participacion en procesos de educacion no formal impartidos por instituciones del ambito aeronautico nacional e internacional. </v>
          </cell>
        </row>
        <row r="12">
          <cell r="E12" t="str">
            <v>4.5DAC</v>
          </cell>
          <cell r="F12" t="str">
            <v>Elaborar, socializar e implementar evaluaciones anuales del desempeño del personal docente del DCA.</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sheetData>
      <sheetData sheetId="15">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t="str">
            <v>5.1DCA</v>
          </cell>
          <cell r="F10" t="str">
            <v>Asesoría técnica por un medio de un taller a los estudiantes de la Carrera Licenciatura en Operaciones Aeronáuticas para su orientacion vocacional y academica.</v>
          </cell>
        </row>
        <row r="11">
          <cell r="E11" t="str">
            <v>5.2DCA</v>
          </cell>
          <cell r="F11" t="str">
            <v xml:space="preserve">Fortalecer las colecciones bibliográficas y centros de documentación del DCA, así como gestionar y mantener acceso al sistema virtual para la obtención de documentos y materiales de trabajo en línea por parte de profesores y estudiantes. </v>
          </cell>
        </row>
        <row r="12">
          <cell r="E12" t="str">
            <v>5.3DCA</v>
          </cell>
          <cell r="F12" t="str">
            <v>Hacer partícipe a los estudiantes mediante un taller, de los procesos de elaboración, revisión, divulgación y aplicación eficiente de la reglamentación estudiantil.</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sheetData>
      <sheetData sheetId="16">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t="str">
            <v>6.1DCA</v>
          </cell>
          <cell r="F8" t="str">
            <v xml:space="preserve">Diseño de programa de capacitación en Temas diversos de las Ciencias Aeronáuticas, destinados a docentes y alumnos de Centros Regionales y Telecentros de la UNAH a nivel nacional. </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sheetData>
      <sheetData sheetId="17">
        <row r="1">
          <cell r="E1">
            <v>0</v>
          </cell>
          <cell r="F1">
            <v>0</v>
          </cell>
        </row>
        <row r="2">
          <cell r="E2">
            <v>0</v>
          </cell>
          <cell r="F2">
            <v>0</v>
          </cell>
        </row>
        <row r="3">
          <cell r="E3" t="str">
            <v>Correlativo de la Actividad</v>
          </cell>
          <cell r="F3" t="str">
            <v>ACTIVIDADES</v>
          </cell>
        </row>
        <row r="4">
          <cell r="E4">
            <v>0</v>
          </cell>
          <cell r="F4">
            <v>0</v>
          </cell>
        </row>
        <row r="5">
          <cell r="E5">
            <v>0</v>
          </cell>
          <cell r="F5">
            <v>0</v>
          </cell>
        </row>
        <row r="6">
          <cell r="E6">
            <v>0</v>
          </cell>
          <cell r="F6">
            <v>0</v>
          </cell>
        </row>
        <row r="7">
          <cell r="E7" t="str">
            <v>7.1DAC</v>
          </cell>
          <cell r="F7" t="str">
            <v>Programar la realización periódica de jornadas de formación en valores morales y éticos, profesionales y sociales.</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sheetData>
      <sheetData sheetId="18">
        <row r="1">
          <cell r="E1">
            <v>0</v>
          </cell>
          <cell r="F1">
            <v>0</v>
          </cell>
        </row>
        <row r="2">
          <cell r="E2">
            <v>0</v>
          </cell>
          <cell r="F2">
            <v>0</v>
          </cell>
        </row>
        <row r="3">
          <cell r="E3">
            <v>0</v>
          </cell>
          <cell r="F3">
            <v>0</v>
          </cell>
        </row>
        <row r="4">
          <cell r="E4">
            <v>0</v>
          </cell>
          <cell r="F4">
            <v>0</v>
          </cell>
        </row>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sheetData>
      <sheetData sheetId="19">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sheetData>
      <sheetData sheetId="20">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sheetData>
      <sheetData sheetId="21">
        <row r="3">
          <cell r="E3">
            <v>0</v>
          </cell>
          <cell r="F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t="str">
            <v>11.1DCA</v>
          </cell>
          <cell r="F9" t="str">
            <v>Mantener actualizada la información, monitorear y evaluar continuamente el funcionamiento de la página web y de las Aulas Virtuales, utilizadas para el desarrollo de cada una de las asignaturas y otras actividades pedagógicas impartidas desde el DCA.</v>
          </cell>
        </row>
        <row r="10">
          <cell r="E10">
            <v>0</v>
          </cell>
          <cell r="F10">
            <v>0</v>
          </cell>
        </row>
        <row r="11">
          <cell r="E11">
            <v>0</v>
          </cell>
          <cell r="F11">
            <v>0</v>
          </cell>
        </row>
        <row r="12">
          <cell r="E12">
            <v>0</v>
          </cell>
          <cell r="F12">
            <v>0</v>
          </cell>
        </row>
        <row r="13">
          <cell r="E13">
            <v>0</v>
          </cell>
          <cell r="F13">
            <v>0</v>
          </cell>
        </row>
        <row r="14">
          <cell r="E14">
            <v>0</v>
          </cell>
          <cell r="F14">
            <v>0</v>
          </cell>
        </row>
        <row r="15">
          <cell r="E15" t="str">
            <v>11.2DCA</v>
          </cell>
          <cell r="F15" t="str">
            <v>Diseño de la infraestructura, gestion de terreno y desarrollo de la construccion y entrega del inmueble terminado</v>
          </cell>
        </row>
        <row r="16">
          <cell r="E16" t="str">
            <v>11.2.1DCA</v>
          </cell>
          <cell r="F16" t="str">
            <v>Compra del equipo de oficina y mobiliario para el edificio del DCA</v>
          </cell>
        </row>
        <row r="17">
          <cell r="E17" t="str">
            <v>11.3DCA</v>
          </cell>
          <cell r="F17" t="str">
            <v>Adquisicion de un tunel de viento educativo. Se adelanta cotizacion de la empresa AEROLAB de Maryland, Estados Unidos.</v>
          </cell>
        </row>
        <row r="18">
          <cell r="E18" t="str">
            <v>11.4DCA</v>
          </cell>
          <cell r="F18" t="str">
            <v>Adquisicion de un simulador de vuelo certificado AATD por la FAA. Se adelanta cotizacion de la empresa REDBIRD Flight Simulations, Inc de Austin Texas, Estados Unidos</v>
          </cell>
        </row>
        <row r="19">
          <cell r="E19" t="str">
            <v>11.5DCA</v>
          </cell>
          <cell r="F19" t="str">
            <v>Adquisicion de una Aeronave para entrenamiento de vuelo. Se adelanta cotizacion de la empresa CESSNA Aircraft Company de Wichita Kansas, Estados Unidos</v>
          </cell>
        </row>
        <row r="20">
          <cell r="E20" t="str">
            <v>11.7DCA</v>
          </cell>
          <cell r="F20" t="str">
            <v>Compra del equipo de computo y perifericos para equipamiento de las aulas en edificio del DCA</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t="str">
            <v>11.6DCA</v>
          </cell>
          <cell r="F27" t="str">
            <v>Proceso de Certificacion de 5 fases ante la AHAC:
Fase 1. Presolicitud
Fase 2. Solicitud Formal
Fase 3. Evaluacion de Documentos y Manuales
Fase 4. Demostracion Tecnica
Fase 5.  Certificacion</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sheetData>
      <sheetData sheetId="22">
        <row r="1">
          <cell r="E1">
            <v>0</v>
          </cell>
        </row>
        <row r="2">
          <cell r="E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t="str">
            <v>12.1DCA</v>
          </cell>
          <cell r="F8" t="str">
            <v>Crear plazas de docentes para el DCA, y realizar procesos de selección e inducción del nuevo personal.</v>
          </cell>
        </row>
        <row r="9">
          <cell r="E9" t="str">
            <v>12.2DEC</v>
          </cell>
          <cell r="F9" t="str">
            <v>Programar y desarrollar cursos, talleres y otras formas de capacitación y formación del personal docente del DCA, así como gestionar estudios de posgrado.</v>
          </cell>
        </row>
        <row r="10">
          <cell r="E10" t="str">
            <v>12.3DEC</v>
          </cell>
          <cell r="F10" t="str">
            <v>Participar en procesos instituciones de gestión del egreso y vínculo social e institucional del personal.</v>
          </cell>
        </row>
        <row r="11">
          <cell r="E11" t="str">
            <v>12.4DCA</v>
          </cell>
          <cell r="F11" t="str">
            <v>Continuar en la gestion con la Universidad Politecnica de Madrid la participación de los docentes del DCA en el  Programa de Posgrado en Gestión de Sistemas Aeronáuticos.</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sheetData>
      <sheetData sheetId="23">
        <row r="1">
          <cell r="E1">
            <v>0</v>
          </cell>
          <cell r="F1">
            <v>0</v>
          </cell>
        </row>
        <row r="2">
          <cell r="E2">
            <v>0</v>
          </cell>
          <cell r="F2">
            <v>0</v>
          </cell>
        </row>
        <row r="3">
          <cell r="E3">
            <v>0</v>
          </cell>
          <cell r="F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t="str">
            <v>13.1DCA</v>
          </cell>
          <cell r="F9" t="str">
            <v xml:space="preserve">Contactos y diálogos con socios estrategicos para la procuración de fondos y de otros apoyos para desarrollar investigaciones e incorporar al DCA el equipamiento del laboratorio y su construccion </v>
          </cell>
        </row>
        <row r="10">
          <cell r="E10" t="str">
            <v>13.2DCA</v>
          </cell>
          <cell r="F10" t="str">
            <v>Definición de los términos de cooperación con instituciones del Estado  para el mejoramiento de la formación en el campo aeronáutico</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sheetData>
      <sheetData sheetId="24">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t="str">
            <v>14.1DCA</v>
          </cell>
          <cell r="F8" t="str">
            <v>Reuniones de trabajo en el DCA y con representantes de Universidades e Instituciones externas  para revisar, gestionar la aprobación, velar por la ejecución y oportuna renovación de convenios, acuerdos y proyectos de cooperación nacional e internacional.</v>
          </cell>
        </row>
        <row r="9">
          <cell r="E9" t="str">
            <v>14.2DCA</v>
          </cell>
          <cell r="F9" t="str">
            <v xml:space="preserve">Fomentar que los profesores sean Miembros de Organizaciones, Asociaciones y Sociedades Científicas de los campos del conocimiento que desarrolla el DCA. </v>
          </cell>
        </row>
        <row r="10">
          <cell r="E10" t="str">
            <v>14.3DCA</v>
          </cell>
          <cell r="F10" t="str">
            <v>Organizar y coordinar el contacto con asociaciones de profesionales y técnicos del campo aeronáutico.</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0</v>
          </cell>
          <cell r="F52">
            <v>0</v>
          </cell>
        </row>
      </sheetData>
      <sheetData sheetId="25">
        <row r="1">
          <cell r="E1" t="str">
            <v>GOBERNABILIDAD Y PROCESO DE GESTIÓN DESCENTRALIZADAS EN REDES</v>
          </cell>
          <cell r="F1">
            <v>0</v>
          </cell>
        </row>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t="str">
            <v>15.1DCA</v>
          </cell>
          <cell r="F10" t="str">
            <v>Organizar y mantener en funcionamiento el Comité Técnico de las carreras del DCA</v>
          </cell>
        </row>
        <row r="11">
          <cell r="E11" t="str">
            <v>15.2DCA</v>
          </cell>
          <cell r="F11" t="str">
            <v>Integrar y mantener en funcionamiento la Junta Directiva de la FACES.</v>
          </cell>
        </row>
        <row r="12">
          <cell r="E12" t="str">
            <v>15.3DCA</v>
          </cell>
          <cell r="F12" t="str">
            <v xml:space="preserve">Velar por que la representación del DCA ante el Consejo Universitario, se mantenga participando con su agenda de interés </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sheetData>
      <sheetData sheetId="26">
        <row r="1">
          <cell r="E1" t="str">
            <v>DESARROLLO DEL SISTEMA DE EDUCACIÓN SUPERIOR</v>
          </cell>
          <cell r="F1">
            <v>0</v>
          </cell>
        </row>
        <row r="2">
          <cell r="E2">
            <v>0</v>
          </cell>
          <cell r="F2">
            <v>0</v>
          </cell>
        </row>
        <row r="3">
          <cell r="E3">
            <v>0</v>
          </cell>
          <cell r="F3">
            <v>0</v>
          </cell>
        </row>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0</v>
          </cell>
          <cell r="F52">
            <v>0</v>
          </cell>
        </row>
        <row r="53">
          <cell r="E53">
            <v>0</v>
          </cell>
          <cell r="F53">
            <v>0</v>
          </cell>
        </row>
        <row r="54">
          <cell r="E54">
            <v>0</v>
          </cell>
          <cell r="F54">
            <v>0</v>
          </cell>
        </row>
        <row r="55">
          <cell r="E55">
            <v>0</v>
          </cell>
          <cell r="F55">
            <v>0</v>
          </cell>
        </row>
        <row r="56">
          <cell r="E56">
            <v>0</v>
          </cell>
          <cell r="F56">
            <v>0</v>
          </cell>
        </row>
        <row r="57">
          <cell r="E57">
            <v>0</v>
          </cell>
          <cell r="F57">
            <v>0</v>
          </cell>
        </row>
        <row r="58">
          <cell r="E58">
            <v>0</v>
          </cell>
          <cell r="F58">
            <v>0</v>
          </cell>
        </row>
        <row r="59">
          <cell r="E59">
            <v>0</v>
          </cell>
          <cell r="F59">
            <v>0</v>
          </cell>
        </row>
        <row r="60">
          <cell r="E60">
            <v>0</v>
          </cell>
          <cell r="F60">
            <v>0</v>
          </cell>
        </row>
        <row r="61">
          <cell r="E61">
            <v>0</v>
          </cell>
          <cell r="F61">
            <v>0</v>
          </cell>
        </row>
        <row r="62">
          <cell r="E62">
            <v>0</v>
          </cell>
          <cell r="F62">
            <v>0</v>
          </cell>
        </row>
        <row r="63">
          <cell r="E63">
            <v>0</v>
          </cell>
          <cell r="F63">
            <v>0</v>
          </cell>
        </row>
        <row r="64">
          <cell r="E64">
            <v>0</v>
          </cell>
          <cell r="F64">
            <v>0</v>
          </cell>
        </row>
        <row r="65">
          <cell r="E65">
            <v>0</v>
          </cell>
          <cell r="F65">
            <v>0</v>
          </cell>
        </row>
        <row r="66">
          <cell r="E66">
            <v>0</v>
          </cell>
          <cell r="F66">
            <v>0</v>
          </cell>
        </row>
        <row r="67">
          <cell r="E67">
            <v>0</v>
          </cell>
          <cell r="F67">
            <v>0</v>
          </cell>
        </row>
        <row r="68">
          <cell r="E68">
            <v>0</v>
          </cell>
          <cell r="F68">
            <v>0</v>
          </cell>
        </row>
        <row r="69">
          <cell r="E69">
            <v>0</v>
          </cell>
          <cell r="F69">
            <v>0</v>
          </cell>
        </row>
        <row r="70">
          <cell r="E70">
            <v>0</v>
          </cell>
          <cell r="F70">
            <v>0</v>
          </cell>
        </row>
      </sheetData>
      <sheetData sheetId="27">
        <row r="1">
          <cell r="E1" t="str">
            <v>GESTIÓN DE TECNOLOGÍAS DE INFORMACIÓN Y COMUNICACIÓN</v>
          </cell>
          <cell r="F1">
            <v>0</v>
          </cell>
        </row>
        <row r="2">
          <cell r="E2">
            <v>0</v>
          </cell>
          <cell r="F2">
            <v>0</v>
          </cell>
        </row>
        <row r="3">
          <cell r="E3">
            <v>0</v>
          </cell>
          <cell r="F3">
            <v>0</v>
          </cell>
        </row>
        <row r="6">
          <cell r="E6">
            <v>0</v>
          </cell>
          <cell r="F6">
            <v>0</v>
          </cell>
        </row>
        <row r="7">
          <cell r="E7" t="str">
            <v>Correlativo de la Actividad</v>
          </cell>
          <cell r="F7" t="str">
            <v>ACTIVIDADES</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0</v>
          </cell>
          <cell r="F52">
            <v>0</v>
          </cell>
        </row>
        <row r="53">
          <cell r="E53">
            <v>0</v>
          </cell>
          <cell r="F53">
            <v>0</v>
          </cell>
        </row>
        <row r="54">
          <cell r="E54">
            <v>0</v>
          </cell>
          <cell r="F54">
            <v>0</v>
          </cell>
        </row>
        <row r="55">
          <cell r="E55">
            <v>0</v>
          </cell>
          <cell r="F55">
            <v>0</v>
          </cell>
        </row>
        <row r="56">
          <cell r="E56">
            <v>0</v>
          </cell>
          <cell r="F56">
            <v>0</v>
          </cell>
        </row>
        <row r="57">
          <cell r="E57">
            <v>0</v>
          </cell>
          <cell r="F57">
            <v>0</v>
          </cell>
        </row>
        <row r="58">
          <cell r="E58">
            <v>0</v>
          </cell>
          <cell r="F58">
            <v>0</v>
          </cell>
        </row>
        <row r="59">
          <cell r="E59">
            <v>0</v>
          </cell>
          <cell r="F59">
            <v>0</v>
          </cell>
        </row>
        <row r="60">
          <cell r="E60">
            <v>0</v>
          </cell>
          <cell r="F60">
            <v>0</v>
          </cell>
        </row>
        <row r="61">
          <cell r="E61">
            <v>0</v>
          </cell>
          <cell r="F61">
            <v>0</v>
          </cell>
        </row>
        <row r="62">
          <cell r="E62">
            <v>0</v>
          </cell>
          <cell r="F62">
            <v>0</v>
          </cell>
        </row>
        <row r="63">
          <cell r="E63">
            <v>0</v>
          </cell>
          <cell r="F63">
            <v>0</v>
          </cell>
        </row>
        <row r="64">
          <cell r="E64">
            <v>0</v>
          </cell>
          <cell r="F64">
            <v>0</v>
          </cell>
        </row>
        <row r="65">
          <cell r="E65">
            <v>0</v>
          </cell>
          <cell r="F65">
            <v>0</v>
          </cell>
        </row>
        <row r="66">
          <cell r="E66">
            <v>0</v>
          </cell>
          <cell r="F66">
            <v>0</v>
          </cell>
        </row>
        <row r="67">
          <cell r="E67">
            <v>0</v>
          </cell>
          <cell r="F67">
            <v>0</v>
          </cell>
        </row>
        <row r="68">
          <cell r="E68">
            <v>0</v>
          </cell>
          <cell r="F68">
            <v>0</v>
          </cell>
        </row>
        <row r="69">
          <cell r="E69">
            <v>0</v>
          </cell>
          <cell r="F69">
            <v>0</v>
          </cell>
        </row>
        <row r="70">
          <cell r="E70">
            <v>0</v>
          </cell>
          <cell r="F70">
            <v>0</v>
          </cell>
        </row>
        <row r="71">
          <cell r="E71">
            <v>0</v>
          </cell>
          <cell r="F71">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Cultura de Inno. Insti..."/>
      <sheetName val="9. Asegura. de la Calid. y M"/>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sheetData sheetId="4"/>
      <sheetData sheetId="5"/>
      <sheetData sheetId="6"/>
      <sheetData sheetId="7"/>
      <sheetData sheetId="8"/>
      <sheetData sheetId="9"/>
      <sheetData sheetId="10"/>
      <sheetData sheetId="11">
        <row r="5">
          <cell r="F5" t="str">
            <v>Correlativo de la Actividad</v>
          </cell>
          <cell r="G5" t="str">
            <v>ACTIVIDADES</v>
          </cell>
        </row>
        <row r="9">
          <cell r="F9" t="str">
            <v>1.1 DEC</v>
          </cell>
          <cell r="G9" t="str">
            <v xml:space="preserve">Continuar con la ejecución de la ruta de desarrollo curricular de las Comisiones y Subcomisiones curriculares de los Departamentos y Carreras para su óptimo funcionamiento.  
</v>
          </cell>
        </row>
        <row r="10">
          <cell r="F10" t="str">
            <v>1.2 DEC</v>
          </cell>
          <cell r="G10" t="str">
            <v>Realizar talleres de capacitación continua con los docentes sobre los fundamentos y principios del Modelo Educativo de la UNAH buscando la promoción e incentivos para la innovación educativa.</v>
          </cell>
        </row>
        <row r="11">
          <cell r="F11" t="str">
            <v>1.3 DEC</v>
          </cell>
          <cell r="G11" t="str">
            <v>Establecer y mantener actualizado el Sistema de Estadísticas e Indicadores de la FACES por parte de todas las instancias de gestión académica y administrativa.</v>
          </cell>
        </row>
        <row r="12">
          <cell r="F12" t="str">
            <v>1.4 DEC</v>
          </cell>
          <cell r="G12" t="str">
            <v>Procurar el apoyo de universidades líderes, en la elaboración de nuevos planes de estudio, reformas y mejoramiento de programas de asignaturas para ajustarlas a las exigencias del desarrollo científico, tecnológico, y del entorno social.</v>
          </cell>
        </row>
        <row r="13">
          <cell r="F13" t="str">
            <v>1.5 DEC</v>
          </cell>
          <cell r="G13" t="str">
            <v>Gestionar la inversión institucional para la ejecución de los planes de mejora propuestos por las carreras de : grado y posgrado, como resultado de sus procesos de autoevaluación para acreditación de la calidad.</v>
          </cell>
        </row>
        <row r="14">
          <cell r="F14" t="str">
            <v>1.6DEC</v>
          </cell>
          <cell r="G14" t="str">
            <v>Poner en funcionamiento  la nueva carrera de grado de Licenciatura en Ciencia y Tecnologías de la Información Geográfica,  y el Técnico en Sistemas de Información Geográfica con Énfasis en Catastro. Proponer y gestionar la aprobación y puesta en funcionamiento la Licenciatura en Operaciones Aeronáuticas y Técnicos Universitarios en Piloto Ala Fija y Operaciones de Vuelo, la Licenciatura en Astronomía Cultural, y la actualización  de los Planes de Estudios de las Maestrías en Ordenamiento y Gestión del Territorio y  Académica Regional Centroamericana en Astronomía y Astrofísica,  siguiendo lineamientos del Modelo Educativo y en consonancia con las necesidades sociales, las nuevas tendencias y la diversidad educativa.</v>
          </cell>
        </row>
      </sheetData>
      <sheetData sheetId="12">
        <row r="4">
          <cell r="F4" t="str">
            <v>Correlativo de la Actividad</v>
          </cell>
          <cell r="G4" t="str">
            <v>ACTIVIDADES</v>
          </cell>
        </row>
        <row r="8">
          <cell r="F8" t="str">
            <v>2.1 DEC</v>
          </cell>
          <cell r="G8" t="str">
            <v xml:space="preserve">Mantener en funcionamiento las Unidades de Gestión de Investigación creadas por área del conocimiento y los posgrados. </v>
          </cell>
        </row>
        <row r="9">
          <cell r="F9" t="str">
            <v>2.2 DEC</v>
          </cell>
          <cell r="G9" t="str">
            <v xml:space="preserve">Registrar en la  DICYP, desarrollar como Carga Académica, y presentar avances y resutlados de proyectos de investigación de los departamentos que previamente hayn sido identificadas como prioritarios dentro de los lineamientos de la UNAH, la Facultad y los Departamentos Académicos. </v>
          </cell>
        </row>
        <row r="10">
          <cell r="F10" t="str">
            <v>2.3 DEC</v>
          </cell>
          <cell r="G10" t="str">
            <v xml:space="preserve">Programar y crear condiciones en cada departamento académico para que sus docentes participen en el Diplomado de Investigación y otras formas de capacitación promovidos por la Dirección de Investigación Científica. </v>
          </cell>
        </row>
        <row r="11">
          <cell r="F11" t="str">
            <v>2.4 DEC</v>
          </cell>
          <cell r="G11" t="str">
            <v xml:space="preserve">Gestionar la colaboración y el intercambio de profesores investigadores mediante convenios o acuerdos de cooperación, programas especiales de agencias de cooperación y otros organismos internacionales. </v>
          </cell>
        </row>
        <row r="12">
          <cell r="F12" t="str">
            <v>2.5 DEC</v>
          </cell>
          <cell r="G12" t="str">
            <v xml:space="preserve">Participar en el Congreso de Investigación Científica de la UNAH.  Participar y/u organizar  otros eventos científicos nacionales e internacionales, para divulgar avances y resultados de los proyectos de investigación realizdos por los profesores. </v>
          </cell>
        </row>
        <row r="13">
          <cell r="F13" t="str">
            <v>2.6  DEC</v>
          </cell>
          <cell r="G13" t="str">
            <v>Fortalecer y mantener en funcionamiento el Observatorio Astronómico Centroamericano de Suyapa, el Observatorio  Universitario de Ordenamiento Territorial, y el Instituto en Arqueoastronomía y Patrimonio Cultural y Natural.</v>
          </cell>
        </row>
        <row r="14">
          <cell r="F14" t="str">
            <v>2.7 DEC</v>
          </cell>
          <cell r="G14" t="str">
            <v>Promover la suscripción de convenios de cooperación, acuerdos, así como la realización conjunta de proyectos de investigación con apoyo de organizaciones nacionales o internacionales, o la participación de investigadores o grupos de investigadores de diferentes universidades.</v>
          </cell>
        </row>
        <row r="15">
          <cell r="F15" t="str">
            <v xml:space="preserve">2.8 DEC </v>
          </cell>
          <cell r="G15" t="str">
            <v xml:space="preserve">Organizar y desarrollar anualmente las Jornadas de Investigación de Ciencias Espaciales para difundir los resultados de las investigaciones realizadas durante el Año Académico. </v>
          </cell>
        </row>
        <row r="16">
          <cell r="F16" t="str">
            <v xml:space="preserve">2.9 DEC </v>
          </cell>
          <cell r="G16" t="str">
            <v>Publicar periódicamente la Revista Ciencias Espaciales, en sus dos números de primavera y otoño, con los resultados de investigaciones importantes realizadas en los campos del conocimiento que desarrolla la Facultad.</v>
          </cell>
        </row>
      </sheetData>
      <sheetData sheetId="13">
        <row r="5">
          <cell r="F5" t="str">
            <v>Correlativo de la Actividad</v>
          </cell>
          <cell r="G5" t="str">
            <v>ACTIVIDADES</v>
          </cell>
        </row>
        <row r="9">
          <cell r="F9" t="str">
            <v>3.1 DEC</v>
          </cell>
          <cell r="G9" t="str">
            <v>Mantener en funcionamiento los Comités de Vinculación creados en cada unidad académica para promover y gestionar el desarrollo de proyectos asignados como Carga Académica y registrados en la Dirección de Vinculación Universidad Sociedad.</v>
          </cell>
        </row>
        <row r="10">
          <cell r="F10" t="str">
            <v>3.2 DEC</v>
          </cell>
          <cell r="G10" t="str">
            <v>Realizar semestralmente jornadas para socializar, actualizar y aplicar políticas de vinculación de la FACES con la Sociedad.</v>
          </cell>
        </row>
        <row r="23">
          <cell r="F23" t="str">
            <v>3.3 DEC</v>
          </cell>
          <cell r="G23" t="str">
            <v>Publicar anualmente el Catálogo de Vinculación de la FACES con la Sociedad para divulgar proyectos de VUS; y participar en ferias y presentaciones de libros, y elaboración de reportajes culturales, especialmente relacionados con los campos del conocimiento que desarrolla la Facultad.</v>
          </cell>
        </row>
        <row r="24">
          <cell r="F24" t="str">
            <v>3.4 DEC</v>
          </cell>
          <cell r="G24" t="str">
            <v>Promover la suscripción y la consecuente ejecución de convenios o acuerdos de cooperación en apoyo al desarrollo de proyectos de vinculación de la Universidad con la Sociedad.</v>
          </cell>
        </row>
      </sheetData>
      <sheetData sheetId="14">
        <row r="4">
          <cell r="F4" t="str">
            <v>Correlativo de la Actividad</v>
          </cell>
          <cell r="G4" t="str">
            <v>ACTIVIDADES</v>
          </cell>
        </row>
        <row r="8">
          <cell r="F8" t="str">
            <v>4.1DEC</v>
          </cell>
          <cell r="G8" t="str">
            <v>Implementar la Estructura Académica organizativa de la FACES y nombrar docentes para las Escuelas , Departamentos y carreras , en cantidad necesaria para el cumplimiento de las funciones académicas.</v>
          </cell>
        </row>
        <row r="9">
          <cell r="F9" t="str">
            <v>4.2DEC</v>
          </cell>
          <cell r="G9" t="str">
            <v xml:space="preserve"> Gestionar que la FACES cuente con suficientes docentes en número, nivel de formación, especialización, nacionales y extranjeros; y con suficiente personal administrativo. y de servicio.  Tramitar diferentes áreas y  acciones de personal y presupuestarias que los servicios académicos demandan.</v>
          </cell>
        </row>
        <row r="10">
          <cell r="F10" t="str">
            <v>4.3DEC</v>
          </cell>
          <cell r="G10" t="str">
            <v>Gestionar el aumento de la inversión institucional para que los  departamentos  y carreras  de posgrados, grado y técnicos universitarios  cuenten con suficientes docentes dedicados y especializados en las áreas disciplinares requeridas.</v>
          </cell>
        </row>
        <row r="11">
          <cell r="F11" t="str">
            <v>4.4DEC</v>
          </cell>
          <cell r="G11" t="str">
            <v xml:space="preserve">Elaborar y mantener en funcionamiento un programa de capacitación continua que involucre a  todos los docentes de la Facultad. </v>
          </cell>
        </row>
        <row r="12">
          <cell r="F12" t="str">
            <v>4.5DEC</v>
          </cell>
          <cell r="G12" t="str">
            <v>Participar en la  socialización  e implementación de evaluaciones periódicas del desempeño del personal docente y administrativo de la FACES.</v>
          </cell>
        </row>
      </sheetData>
      <sheetData sheetId="15">
        <row r="6">
          <cell r="F6" t="str">
            <v>Correlativo de la Actividad</v>
          </cell>
          <cell r="G6" t="str">
            <v>ACTIVIDADES</v>
          </cell>
        </row>
        <row r="10">
          <cell r="F10" t="str">
            <v>5.1DEC</v>
          </cell>
          <cell r="G10" t="str">
            <v xml:space="preserve">Realizar jornadas de inducción, seguimiento a los estudiantes, censo de matrícula , asesoría técnica,  e inversión para la creación ras sobre el ingreso, permanencia y egreso., estímulos académicos  para el logro de su excelencia académica y profesional. </v>
          </cell>
        </row>
        <row r="11">
          <cell r="F11" t="str">
            <v>5.2DEC</v>
          </cell>
          <cell r="G11" t="str">
            <v xml:space="preserve">Fortalecer las colecciones bibliográficas y centros de documentación de la FACES, así como gestionar y mantener acceso al sistema virtual para la obtención de documentos y materiales de trabajo en línea por parte de profesores y estudiantes. </v>
          </cell>
        </row>
        <row r="12">
          <cell r="F12" t="str">
            <v>5.3DEC</v>
          </cell>
          <cell r="G12" t="str">
            <v>Hacer partícipe a los estudiantes de los procesos de elaboración, revisión, divulgación y aplicación eficiente de la reglamentación estudiantil.</v>
          </cell>
        </row>
      </sheetData>
      <sheetData sheetId="16">
        <row r="4">
          <cell r="F4" t="str">
            <v>Correlativo de la Actividad</v>
          </cell>
          <cell r="G4" t="str">
            <v>ACTIVIDADES</v>
          </cell>
        </row>
        <row r="8">
          <cell r="F8" t="str">
            <v>6.1 DEC</v>
          </cell>
          <cell r="G8" t="str">
            <v xml:space="preserve">Fortalecer el desarrollo de programas de cooperación y capacitación en cada uno de los campos que desarrolla la Facultad. </v>
          </cell>
        </row>
        <row r="9">
          <cell r="F9" t="str">
            <v>6.2 DEC</v>
          </cell>
          <cell r="G9" t="str">
            <v>Desarrollar y ofertar en línea asignaturas generales servidas por los departamentos académicos, para beneficio de estudiantes de Ciudad Universitaria y de los Centros Regionales.</v>
          </cell>
        </row>
      </sheetData>
      <sheetData sheetId="17">
        <row r="3">
          <cell r="F3" t="str">
            <v>Correlativo de la Actividad</v>
          </cell>
          <cell r="G3" t="str">
            <v>ACTIVIDADES</v>
          </cell>
        </row>
        <row r="7">
          <cell r="F7" t="str">
            <v>7.1DEC</v>
          </cell>
          <cell r="G7" t="str">
            <v>Programar la realización periódica de jornadas de formación en valores morales y éticos, profesionales y sociales.</v>
          </cell>
        </row>
        <row r="8">
          <cell r="F8" t="str">
            <v>7.2DEC</v>
          </cell>
          <cell r="G8" t="str">
            <v>Promover la participación de los estudiantes en los procesos de valoración del desempeño docente.</v>
          </cell>
        </row>
        <row r="9">
          <cell r="F9" t="str">
            <v>7.3DEC</v>
          </cell>
          <cell r="G9" t="str">
            <v xml:space="preserve">Elaborar y presentar informes trimestrales del Plan Operativo-Presupuesto, Informes de la gestión por Resultados y demás que se soliciten. </v>
          </cell>
        </row>
      </sheetData>
      <sheetData sheetId="18">
        <row r="4">
          <cell r="F4" t="str">
            <v>Correlativo de la Actividad</v>
          </cell>
          <cell r="G4" t="str">
            <v>ACTIVIDADES</v>
          </cell>
        </row>
      </sheetData>
      <sheetData sheetId="19">
        <row r="6">
          <cell r="F6" t="str">
            <v>Correlativo de la Actividad</v>
          </cell>
          <cell r="G6" t="str">
            <v>ACTIVIDADES</v>
          </cell>
        </row>
      </sheetData>
      <sheetData sheetId="20">
        <row r="4">
          <cell r="F4" t="str">
            <v>Correlativo de la Actividad</v>
          </cell>
          <cell r="G4" t="str">
            <v>ACTIVIDADES</v>
          </cell>
        </row>
        <row r="8">
          <cell r="F8">
            <v>10.1</v>
          </cell>
          <cell r="G8" t="str">
            <v>Realizar procesos de revisión y análisis permanentes del perfil de los graduados de las carreras y campos de posgrado de acuerdo a las demandas laborales de profesionales.</v>
          </cell>
        </row>
        <row r="9">
          <cell r="F9">
            <v>10.199999999999999</v>
          </cell>
          <cell r="G9" t="str">
            <v>Realizar periódicamente encuestas de satisfacción de los graduados de las carreras de posgrado.</v>
          </cell>
        </row>
        <row r="10">
          <cell r="F10">
            <v>10.3</v>
          </cell>
          <cell r="G10" t="str">
            <v>Realizar periódicamente encuestas a empleadores y graduados acerca del desempeño laboral de los graduados de los posgrados.</v>
          </cell>
        </row>
      </sheetData>
      <sheetData sheetId="21">
        <row r="5">
          <cell r="F5" t="str">
            <v>Correlativo de la Actividad</v>
          </cell>
          <cell r="G5" t="str">
            <v>ACTIVIDADES</v>
          </cell>
        </row>
        <row r="9">
          <cell r="F9" t="str">
            <v>11.1DEC</v>
          </cell>
          <cell r="G9" t="str">
            <v xml:space="preserve">Mantener actualizada la información, monitorear y evaluar continuamente el funcionamiento de la página web,   Aulas Virtuales,  y el  SAFI  utilizadas para el desarrollo de cada una de las actividades  académicas y administrativas realizadas por la FACES. </v>
          </cell>
        </row>
        <row r="10">
          <cell r="F10" t="str">
            <v>11.2DEC</v>
          </cell>
          <cell r="G10" t="str">
            <v>Remodelar el Observatorio Astronómico Centroamericano de Suyapa, gestionar la construcción del Planetario de Suyapa, y mejorar el espacio físico de aulas, laboratorios, salones de conferencias y oficinas que utilizan estudiantes,  personal de la FACES   y público en general que participa en las actividades académicas  desarollada.</v>
          </cell>
        </row>
        <row r="11">
          <cell r="F11" t="str">
            <v>11.3DEC</v>
          </cell>
          <cell r="G11" t="str">
            <v xml:space="preserve">Gestionar   los nombramientos , contrataciones  del personal docente, administrativo  y de servicio de la FACES.  </v>
          </cell>
        </row>
      </sheetData>
      <sheetData sheetId="22">
        <row r="4">
          <cell r="F4" t="str">
            <v>Correlativo de la Actividad</v>
          </cell>
          <cell r="G4" t="str">
            <v>ACTIVIDADES</v>
          </cell>
        </row>
        <row r="8">
          <cell r="F8" t="str">
            <v>12.1DEC</v>
          </cell>
          <cell r="G8" t="str">
            <v>Gestionar  plazas de docentes y administrativos para la Facultad  y realizar procesos de selección e inducción del nuevo personal.</v>
          </cell>
        </row>
        <row r="9">
          <cell r="F9" t="str">
            <v>12.2DEC</v>
          </cell>
          <cell r="G9" t="str">
            <v xml:space="preserve">Implementar cursos, talleres y otras formas de capacitación y formación del personal docente y administrativo, dentro de los programa marco de formación y capacitación continua. </v>
          </cell>
        </row>
        <row r="10">
          <cell r="F10" t="str">
            <v>12.3DEC</v>
          </cell>
          <cell r="G10" t="str">
            <v>Promover que las personas relacionadas con la FACES participen  en procesos instituciones de gestión del egreso y vínculo social e institucional del personal.</v>
          </cell>
        </row>
        <row r="11">
          <cell r="F11" t="str">
            <v>12.4DEC</v>
          </cell>
          <cell r="G11" t="str">
            <v xml:space="preserve"> Diseñar , aprobar e  implementar  un programa de relevo l del personal docente y administrativo. </v>
          </cell>
        </row>
      </sheetData>
      <sheetData sheetId="23">
        <row r="5">
          <cell r="F5" t="str">
            <v>Correlativo de la Actividad</v>
          </cell>
          <cell r="G5" t="str">
            <v>ACTIVIDADES</v>
          </cell>
        </row>
        <row r="9">
          <cell r="F9" t="str">
            <v>13.1DEC</v>
          </cell>
          <cell r="G9" t="str">
            <v>Sistematizar la transparencia y rendición de cuentas de la gestión académico administrativa mediante: la calendarización de reuniones con equipos de planificación; mantener actualizados los objetos del gasto; monitoreo mensual del presupuesto de ingresos y egresos; elaboración de reportes de ejecución presupuestaria de las diferentes actividades; gestionar el equipamiento y adquisición de recursos materiales para la docencia, investigación y vinculación de la FACES.</v>
          </cell>
        </row>
        <row r="10">
          <cell r="F10" t="str">
            <v>13.2DEC</v>
          </cell>
          <cell r="G10" t="str">
            <v xml:space="preserve"> Organizar y promover la participación en capacitaciones y el desarrollo de experiencias educativas en el nivel superior de los campos que desarrolla la FACES, con participación de Posgrados.</v>
          </cell>
        </row>
        <row r="11">
          <cell r="F11" t="str">
            <v>13.3DEC</v>
          </cell>
          <cell r="G11" t="str">
            <v xml:space="preserve">Gestionar acuerdos y convenios de cooperación, nacionales e internacionales, para el desarrollo de los campos de la Facultad en los diferentes niveles del Sistema Educativo. </v>
          </cell>
        </row>
        <row r="12">
          <cell r="F12" t="str">
            <v>13.4DEC</v>
          </cell>
          <cell r="G12" t="str">
            <v xml:space="preserve">Aumentar alianzas con organizaciones nacionales y extranjeras que potencien redes internacionales  y  el intercambio estudiantil y académico con universidades extranjeras, para la gestión de convenio y acuerdos de cooperación. </v>
          </cell>
        </row>
        <row r="13">
          <cell r="F13" t="str">
            <v>13.5DEC</v>
          </cell>
          <cell r="G13" t="str">
            <v xml:space="preserve">Impulsar la internacionalización de la FACES, tomando como primera instancia el escenario regional centroamericano del CSUCA, a través de la participación en Proyectos Regionales. </v>
          </cell>
        </row>
      </sheetData>
      <sheetData sheetId="24">
        <row r="4">
          <cell r="F4" t="str">
            <v>Correlativo de la Actividad</v>
          </cell>
          <cell r="G4" t="str">
            <v>ACTIVIDADES</v>
          </cell>
        </row>
        <row r="8">
          <cell r="F8" t="str">
            <v>14.1DEC</v>
          </cell>
          <cell r="G8" t="str">
            <v>Gestionar, renovar y dar seguimiento a convenios y acuerdos,  nacionales e internacionales de cooperación.</v>
          </cell>
        </row>
        <row r="9">
          <cell r="F9" t="str">
            <v>14.2DEC</v>
          </cell>
          <cell r="G9" t="str">
            <v>Fomentar que los profesores y graduados sean miembros de organizaciones, asociaciones y sociedades científicas de los campos del conocimiento que desarrolla la FACES.</v>
          </cell>
        </row>
        <row r="10">
          <cell r="F10" t="str">
            <v>14.3DEC</v>
          </cell>
          <cell r="G10" t="str">
            <v>Estimular la organización y la participación de Asociaciones de Profesionales, nacionales e internacionales en los campos propios de la FACES.</v>
          </cell>
        </row>
      </sheetData>
      <sheetData sheetId="25">
        <row r="1">
          <cell r="F1" t="str">
            <v>GOBERNABILIDAD Y PROCESO DE GESTIÓN DESCENTRALIZADAS EN REDES</v>
          </cell>
        </row>
        <row r="6">
          <cell r="F6" t="str">
            <v>Correlativo de la Actividad</v>
          </cell>
          <cell r="G6" t="str">
            <v>ACTIVIDADES</v>
          </cell>
        </row>
        <row r="10">
          <cell r="F10" t="str">
            <v>15.1DEC</v>
          </cell>
          <cell r="G10" t="str">
            <v xml:space="preserve">Organizar y mantener en funcionamiento los Comités Técnicos de las carreras de pogrado, grado y pregrado. </v>
          </cell>
        </row>
        <row r="11">
          <cell r="F11" t="str">
            <v>15.2DEC</v>
          </cell>
          <cell r="G11" t="str">
            <v>Integrar y mantener en funcionamiento la Junta Directiva de la FACES.</v>
          </cell>
        </row>
        <row r="12">
          <cell r="F12" t="str">
            <v>15.3DEC</v>
          </cell>
          <cell r="G12" t="str">
            <v xml:space="preserve">Representantes del Consejo Universitario atienden de forma regular a sesiones ordinarias y extraordinarias convocadas por el Consejo Universitairo. </v>
          </cell>
        </row>
      </sheetData>
      <sheetData sheetId="26">
        <row r="1">
          <cell r="F1" t="str">
            <v>DESARROLLO DEL SISTEMA DE EDUCACIÓN SUPERIOR</v>
          </cell>
        </row>
        <row r="6">
          <cell r="F6" t="str">
            <v>Correlativo de la Actividad</v>
          </cell>
          <cell r="G6" t="str">
            <v>ACTIVIDADES</v>
          </cell>
        </row>
      </sheetData>
      <sheetData sheetId="27">
        <row r="1">
          <cell r="F1" t="str">
            <v>GESTIÓN DE TECNOLOGÍAS DE INFORMACIÓN Y COMUNICACIÓN</v>
          </cell>
        </row>
        <row r="7">
          <cell r="F7" t="str">
            <v>Correlativo de la Actividad</v>
          </cell>
          <cell r="G7" t="str">
            <v>ACTIVIDADES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Cultura de Inno. Insti..."/>
      <sheetName val="9. Asegura. de la Calid. y M"/>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tables/table1.xml><?xml version="1.0" encoding="utf-8"?>
<table xmlns="http://schemas.openxmlformats.org/spreadsheetml/2006/main" id="1" name="Tabla17" displayName="Tabla17" ref="B3:C13" totalsRowShown="0" headerRowDxfId="40" dataDxfId="39">
  <autoFilter ref="B3:C13"/>
  <tableColumns count="2">
    <tableColumn id="1" name="Descripción" dataDxfId="38"/>
    <tableColumn id="2" name="Monto" dataDxfId="37"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36" dataDxfId="35">
  <autoFilter ref="B39:D57"/>
  <tableColumns count="3">
    <tableColumn id="1" name="Descripción" dataDxfId="34"/>
    <tableColumn id="2" name="Cantidad" dataDxfId="33" dataCellStyle="Millares"/>
    <tableColumn id="3" name="Montos" dataDxfId="32">
      <calculatedColumnFormula>SUMIF('2. CONTRATACION DE PERSONAL'!C:C,'2. CONTRATACION DE PERSONAL'!$C$20,'2.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1" dataDxfId="30">
  <autoFilter ref="B68:D80"/>
  <tableColumns count="3">
    <tableColumn id="1" name="Descripción" dataDxfId="29"/>
    <tableColumn id="2" name="Cantidad" dataDxfId="28" dataCellStyle="Millares"/>
    <tableColumn id="3" name="Montos" dataDxfId="27">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26">
  <autoFilter ref="B85:D103"/>
  <tableColumns count="3">
    <tableColumn id="1" name="Descripción " dataDxfId="25"/>
    <tableColumn id="2" name="Cantidad" dataDxfId="24" dataCellStyle="Millares"/>
    <tableColumn id="3" name="Montos" dataDxfId="23">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2" tableBorderDxfId="21">
  <autoFilter ref="H3:I14"/>
  <tableColumns count="2">
    <tableColumn id="1" name="Dimensión" dataDxfId="20"/>
    <tableColumn id="2" name="Monto" dataDxfId="19"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18" tableBorderDxfId="17">
  <autoFilter ref="H17:I25"/>
  <tableColumns count="2">
    <tableColumn id="1" name="Dimensión" dataDxfId="16"/>
    <tableColumn id="2" name="Monto" dataDxfId="15"/>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14" headerRowBorderDxfId="13" tableBorderDxfId="12">
  <autoFilter ref="E7:F11"/>
  <tableColumns count="2">
    <tableColumn id="1" name="Presupuesto" dataDxfId="11"/>
    <tableColumn id="2" name=" Monto " dataDxfId="10">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720"/>
      <c r="U2" s="720"/>
      <c r="V2" s="720"/>
      <c r="W2" s="720"/>
      <c r="X2" s="720"/>
      <c r="Y2" s="720"/>
      <c r="Z2" s="720"/>
      <c r="AA2" s="720"/>
      <c r="AB2" s="720"/>
      <c r="AC2" s="720" t="s">
        <v>25</v>
      </c>
      <c r="AD2" s="720"/>
      <c r="AE2" s="720"/>
      <c r="AF2" s="720"/>
      <c r="AG2" s="720"/>
      <c r="AH2" s="720"/>
      <c r="AI2" s="720"/>
      <c r="AJ2" s="720"/>
    </row>
    <row r="3" spans="2:36" ht="16.5" customHeight="1" x14ac:dyDescent="0.25">
      <c r="B3" s="33" t="s">
        <v>7</v>
      </c>
      <c r="C3" s="33"/>
      <c r="D3" s="33"/>
      <c r="E3" s="33"/>
      <c r="F3" s="33"/>
      <c r="G3" s="33"/>
      <c r="H3" s="33"/>
      <c r="I3" s="33"/>
      <c r="J3" s="33"/>
      <c r="K3" s="33"/>
      <c r="L3" s="33"/>
      <c r="M3" s="33"/>
      <c r="N3" s="33"/>
      <c r="O3" s="33"/>
      <c r="P3" s="33"/>
      <c r="Q3" s="33"/>
      <c r="R3" s="33"/>
      <c r="S3" s="33"/>
      <c r="T3" s="720"/>
      <c r="U3" s="720"/>
      <c r="V3" s="720"/>
      <c r="W3" s="720"/>
      <c r="X3" s="720"/>
      <c r="Y3" s="720"/>
      <c r="Z3" s="720"/>
      <c r="AA3" s="720"/>
      <c r="AB3" s="720"/>
      <c r="AC3" s="720" t="s">
        <v>7</v>
      </c>
      <c r="AD3" s="720"/>
      <c r="AE3" s="720"/>
      <c r="AF3" s="720"/>
      <c r="AG3" s="720"/>
      <c r="AH3" s="720"/>
      <c r="AI3" s="720"/>
      <c r="AJ3" s="720"/>
    </row>
    <row r="4" spans="2:36" ht="12.75" customHeight="1" x14ac:dyDescent="0.25">
      <c r="B4" s="33" t="s">
        <v>36</v>
      </c>
      <c r="C4" s="33"/>
      <c r="D4" s="33"/>
      <c r="E4" s="33"/>
      <c r="F4" s="33"/>
      <c r="G4" s="33"/>
      <c r="H4" s="33"/>
      <c r="I4" s="33"/>
      <c r="J4" s="33"/>
      <c r="K4" s="33"/>
      <c r="L4" s="33"/>
      <c r="M4" s="33"/>
      <c r="N4" s="33"/>
      <c r="O4" s="33"/>
      <c r="P4" s="33"/>
      <c r="Q4" s="33"/>
      <c r="R4" s="33"/>
      <c r="S4" s="33"/>
      <c r="T4" s="720"/>
      <c r="U4" s="720"/>
      <c r="V4" s="720"/>
      <c r="W4" s="720"/>
      <c r="X4" s="720"/>
      <c r="Y4" s="720"/>
      <c r="Z4" s="720"/>
      <c r="AA4" s="720"/>
      <c r="AB4" s="720"/>
      <c r="AC4" s="720" t="s">
        <v>36</v>
      </c>
      <c r="AD4" s="720"/>
      <c r="AE4" s="720"/>
      <c r="AF4" s="720"/>
      <c r="AG4" s="720"/>
      <c r="AH4" s="720"/>
      <c r="AI4" s="720"/>
      <c r="AJ4" s="720"/>
    </row>
    <row r="5" spans="2:36" ht="15.75" x14ac:dyDescent="0.25">
      <c r="B5" s="2"/>
      <c r="C5" s="2"/>
      <c r="D5" s="2"/>
    </row>
    <row r="6" spans="2:36" ht="16.5" thickBot="1" x14ac:dyDescent="0.3">
      <c r="B6" s="2"/>
      <c r="C6" s="2"/>
      <c r="D6" s="2"/>
    </row>
    <row r="7" spans="2:36" ht="75.75" customHeight="1" x14ac:dyDescent="0.25">
      <c r="B7" s="717" t="s">
        <v>20</v>
      </c>
      <c r="C7" s="717" t="s">
        <v>38</v>
      </c>
      <c r="D7" s="717" t="s">
        <v>39</v>
      </c>
      <c r="E7" s="726" t="s">
        <v>40</v>
      </c>
      <c r="F7" s="717" t="s">
        <v>37</v>
      </c>
      <c r="G7" s="726" t="s">
        <v>9</v>
      </c>
      <c r="H7" s="715" t="s">
        <v>0</v>
      </c>
      <c r="I7" s="715" t="s">
        <v>8</v>
      </c>
      <c r="J7" s="715" t="s">
        <v>16</v>
      </c>
      <c r="K7" s="715"/>
      <c r="L7" s="715" t="s">
        <v>13</v>
      </c>
      <c r="M7" s="715"/>
      <c r="N7" s="715"/>
      <c r="O7" s="715"/>
      <c r="P7" s="715"/>
      <c r="Q7" s="715"/>
      <c r="R7" s="715"/>
      <c r="S7" s="715"/>
      <c r="T7" s="717" t="s">
        <v>14</v>
      </c>
      <c r="U7" s="715" t="s">
        <v>18</v>
      </c>
      <c r="V7" s="715" t="s">
        <v>26</v>
      </c>
      <c r="W7" s="715"/>
      <c r="X7" s="715" t="s">
        <v>15</v>
      </c>
      <c r="Y7" s="715" t="s">
        <v>17</v>
      </c>
      <c r="Z7" s="715"/>
      <c r="AA7" s="715" t="s">
        <v>22</v>
      </c>
      <c r="AB7" s="715" t="s">
        <v>32</v>
      </c>
      <c r="AC7" s="721" t="s">
        <v>31</v>
      </c>
      <c r="AD7" s="721"/>
      <c r="AE7" s="721"/>
      <c r="AF7" s="721"/>
      <c r="AG7" s="715" t="s">
        <v>28</v>
      </c>
      <c r="AH7" s="715" t="s">
        <v>29</v>
      </c>
      <c r="AI7" s="715" t="s">
        <v>1</v>
      </c>
      <c r="AJ7" s="715" t="s">
        <v>2</v>
      </c>
    </row>
    <row r="8" spans="2:36" ht="15.75" customHeight="1" x14ac:dyDescent="0.25">
      <c r="B8" s="718"/>
      <c r="C8" s="718"/>
      <c r="D8" s="718"/>
      <c r="E8" s="727"/>
      <c r="F8" s="718"/>
      <c r="G8" s="727"/>
      <c r="H8" s="716"/>
      <c r="I8" s="716"/>
      <c r="J8" s="716" t="s">
        <v>33</v>
      </c>
      <c r="K8" s="716" t="s">
        <v>19</v>
      </c>
      <c r="L8" s="719" t="s">
        <v>3</v>
      </c>
      <c r="M8" s="719"/>
      <c r="N8" s="719" t="s">
        <v>4</v>
      </c>
      <c r="O8" s="719"/>
      <c r="P8" s="719" t="s">
        <v>5</v>
      </c>
      <c r="Q8" s="719"/>
      <c r="R8" s="719" t="s">
        <v>6</v>
      </c>
      <c r="S8" s="719"/>
      <c r="T8" s="718"/>
      <c r="U8" s="716"/>
      <c r="V8" s="716" t="s">
        <v>23</v>
      </c>
      <c r="W8" s="716" t="s">
        <v>21</v>
      </c>
      <c r="X8" s="716"/>
      <c r="Y8" s="716" t="s">
        <v>23</v>
      </c>
      <c r="Z8" s="716" t="s">
        <v>21</v>
      </c>
      <c r="AA8" s="716"/>
      <c r="AB8" s="716"/>
      <c r="AC8" s="14" t="s">
        <v>3</v>
      </c>
      <c r="AD8" s="14" t="s">
        <v>4</v>
      </c>
      <c r="AE8" s="14" t="s">
        <v>5</v>
      </c>
      <c r="AF8" s="14" t="s">
        <v>6</v>
      </c>
      <c r="AG8" s="716"/>
      <c r="AH8" s="716"/>
      <c r="AI8" s="716"/>
      <c r="AJ8" s="716"/>
    </row>
    <row r="9" spans="2:36" ht="78.75" x14ac:dyDescent="0.25">
      <c r="B9" s="718"/>
      <c r="C9" s="718"/>
      <c r="D9" s="718"/>
      <c r="E9" s="727"/>
      <c r="F9" s="718"/>
      <c r="G9" s="727"/>
      <c r="H9" s="716"/>
      <c r="I9" s="716"/>
      <c r="J9" s="716"/>
      <c r="K9" s="716"/>
      <c r="L9" s="32" t="s">
        <v>11</v>
      </c>
      <c r="M9" s="32" t="s">
        <v>12</v>
      </c>
      <c r="N9" s="32" t="s">
        <v>11</v>
      </c>
      <c r="O9" s="32" t="s">
        <v>12</v>
      </c>
      <c r="P9" s="32" t="s">
        <v>11</v>
      </c>
      <c r="Q9" s="32" t="s">
        <v>12</v>
      </c>
      <c r="R9" s="32" t="s">
        <v>11</v>
      </c>
      <c r="S9" s="32" t="s">
        <v>12</v>
      </c>
      <c r="T9" s="718"/>
      <c r="U9" s="716"/>
      <c r="V9" s="716"/>
      <c r="W9" s="716"/>
      <c r="X9" s="716"/>
      <c r="Y9" s="716"/>
      <c r="Z9" s="716"/>
      <c r="AA9" s="716"/>
      <c r="AB9" s="716"/>
      <c r="AC9" s="14" t="s">
        <v>24</v>
      </c>
      <c r="AD9" s="14" t="s">
        <v>24</v>
      </c>
      <c r="AE9" s="14" t="s">
        <v>24</v>
      </c>
      <c r="AF9" s="14" t="s">
        <v>24</v>
      </c>
      <c r="AG9" s="716"/>
      <c r="AH9" s="716"/>
      <c r="AI9" s="716"/>
      <c r="AJ9" s="716"/>
    </row>
    <row r="10" spans="2:36" ht="136.5" customHeight="1" x14ac:dyDescent="0.25">
      <c r="B10" s="39"/>
      <c r="C10" s="39"/>
      <c r="D10" s="39"/>
      <c r="E10" s="40"/>
      <c r="F10" s="41" t="s">
        <v>89</v>
      </c>
      <c r="G10" s="40" t="s">
        <v>98</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91</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92</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92</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92</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93</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93</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93</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94</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95</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95</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724" t="s">
        <v>10</v>
      </c>
      <c r="K31" s="725"/>
      <c r="L31" s="722"/>
      <c r="M31" s="723"/>
      <c r="N31" s="722"/>
      <c r="O31" s="723"/>
      <c r="P31" s="722"/>
      <c r="Q31" s="723"/>
      <c r="R31" s="722"/>
      <c r="S31" s="723"/>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
  <sheetViews>
    <sheetView showGridLines="0" topLeftCell="A4" zoomScale="60" zoomScaleNormal="60" zoomScaleSheetLayoutView="80" workbookViewId="0">
      <selection activeCell="G97" sqref="G97"/>
    </sheetView>
  </sheetViews>
  <sheetFormatPr baseColWidth="10" defaultColWidth="11.5703125" defaultRowHeight="15" x14ac:dyDescent="0.25"/>
  <cols>
    <col min="1" max="1" width="3" style="84" customWidth="1"/>
    <col min="2" max="2" width="7.85546875" style="84" customWidth="1"/>
    <col min="3" max="3" width="51.7109375" style="84" customWidth="1"/>
    <col min="4" max="4" width="26.85546875" style="84" bestFit="1" customWidth="1"/>
    <col min="5" max="5" width="36.7109375" style="84" bestFit="1" customWidth="1"/>
    <col min="6" max="6" width="21.85546875" style="84" customWidth="1"/>
    <col min="7" max="7" width="27" style="75" customWidth="1"/>
    <col min="8" max="8" width="24.140625" style="84" bestFit="1" customWidth="1"/>
    <col min="9" max="9" width="55.140625" style="84" customWidth="1"/>
    <col min="10" max="10" width="28.140625" style="84" bestFit="1" customWidth="1"/>
    <col min="11" max="11" width="19.85546875" style="84" bestFit="1" customWidth="1"/>
    <col min="12" max="12" width="12.7109375" style="84" bestFit="1" customWidth="1"/>
    <col min="13" max="16384" width="11.5703125" style="84"/>
  </cols>
  <sheetData>
    <row r="1" spans="1:555" ht="26.25" hidden="1" x14ac:dyDescent="0.25">
      <c r="A1" s="185" t="s">
        <v>249</v>
      </c>
      <c r="B1" s="188" t="s">
        <v>250</v>
      </c>
      <c r="C1" s="179" t="s">
        <v>251</v>
      </c>
      <c r="D1" s="179" t="s">
        <v>493</v>
      </c>
      <c r="E1" s="179" t="s">
        <v>495</v>
      </c>
      <c r="F1" s="179" t="s">
        <v>497</v>
      </c>
      <c r="G1" s="179" t="s">
        <v>499</v>
      </c>
      <c r="H1" s="179" t="s">
        <v>501</v>
      </c>
      <c r="I1" s="179" t="s">
        <v>503</v>
      </c>
      <c r="J1" s="179" t="s">
        <v>252</v>
      </c>
      <c r="K1" s="179" t="s">
        <v>506</v>
      </c>
      <c r="L1" s="179" t="s">
        <v>253</v>
      </c>
      <c r="M1" s="179" t="s">
        <v>508</v>
      </c>
      <c r="N1" s="179" t="s">
        <v>510</v>
      </c>
      <c r="O1" s="179" t="s">
        <v>512</v>
      </c>
      <c r="P1" s="179" t="s">
        <v>254</v>
      </c>
      <c r="Q1" s="179" t="s">
        <v>513</v>
      </c>
      <c r="R1" s="179" t="s">
        <v>516</v>
      </c>
      <c r="S1" s="179" t="s">
        <v>255</v>
      </c>
      <c r="T1" s="179" t="s">
        <v>518</v>
      </c>
      <c r="U1" s="179" t="s">
        <v>256</v>
      </c>
      <c r="V1" s="179" t="s">
        <v>519</v>
      </c>
      <c r="W1" s="179" t="s">
        <v>520</v>
      </c>
      <c r="X1" s="179" t="s">
        <v>524</v>
      </c>
      <c r="Y1" s="179" t="s">
        <v>272</v>
      </c>
      <c r="Z1" s="179" t="s">
        <v>525</v>
      </c>
      <c r="AA1" s="179" t="s">
        <v>527</v>
      </c>
      <c r="AB1" s="179" t="s">
        <v>529</v>
      </c>
      <c r="AC1" s="179" t="s">
        <v>273</v>
      </c>
      <c r="AD1" s="179" t="s">
        <v>531</v>
      </c>
      <c r="AE1" s="179" t="s">
        <v>533</v>
      </c>
      <c r="AF1" s="179" t="s">
        <v>535</v>
      </c>
      <c r="AG1" s="179" t="s">
        <v>537</v>
      </c>
      <c r="AH1" s="179" t="s">
        <v>248</v>
      </c>
      <c r="AI1" s="179" t="s">
        <v>539</v>
      </c>
      <c r="AJ1" s="188" t="s">
        <v>257</v>
      </c>
      <c r="AK1" s="179" t="s">
        <v>541</v>
      </c>
      <c r="AL1" s="179" t="s">
        <v>258</v>
      </c>
      <c r="AM1" s="179" t="s">
        <v>543</v>
      </c>
      <c r="AN1" s="179" t="s">
        <v>545</v>
      </c>
      <c r="AO1" s="179" t="s">
        <v>259</v>
      </c>
      <c r="AP1" s="179" t="s">
        <v>547</v>
      </c>
      <c r="AQ1" s="179" t="s">
        <v>549</v>
      </c>
      <c r="AR1" s="179" t="s">
        <v>260</v>
      </c>
      <c r="AS1" s="179" t="s">
        <v>550</v>
      </c>
      <c r="AT1" s="179" t="s">
        <v>552</v>
      </c>
      <c r="AU1" s="179" t="s">
        <v>553</v>
      </c>
      <c r="AV1" s="179" t="s">
        <v>554</v>
      </c>
      <c r="AW1" s="179" t="s">
        <v>556</v>
      </c>
      <c r="AX1" s="179" t="s">
        <v>558</v>
      </c>
      <c r="AY1" s="179" t="s">
        <v>559</v>
      </c>
      <c r="AZ1" s="179" t="s">
        <v>261</v>
      </c>
      <c r="BA1" s="179" t="s">
        <v>561</v>
      </c>
      <c r="BB1" s="179" t="s">
        <v>563</v>
      </c>
      <c r="BC1" s="179" t="s">
        <v>565</v>
      </c>
      <c r="BD1" s="179" t="s">
        <v>567</v>
      </c>
      <c r="BE1" s="179" t="s">
        <v>569</v>
      </c>
      <c r="BF1" s="179" t="s">
        <v>571</v>
      </c>
      <c r="BG1" s="179" t="s">
        <v>573</v>
      </c>
      <c r="BH1" s="179" t="s">
        <v>575</v>
      </c>
      <c r="BI1" s="179" t="s">
        <v>274</v>
      </c>
      <c r="BJ1" s="179" t="s">
        <v>577</v>
      </c>
      <c r="BK1" s="179" t="s">
        <v>579</v>
      </c>
      <c r="BL1" s="179" t="s">
        <v>581</v>
      </c>
      <c r="BM1" s="179" t="s">
        <v>583</v>
      </c>
      <c r="BN1" s="179" t="s">
        <v>585</v>
      </c>
      <c r="BO1" s="179" t="s">
        <v>587</v>
      </c>
      <c r="BP1" s="179" t="s">
        <v>589</v>
      </c>
      <c r="BQ1" s="179" t="s">
        <v>591</v>
      </c>
      <c r="BR1" s="179" t="s">
        <v>593</v>
      </c>
      <c r="BS1" s="179" t="s">
        <v>595</v>
      </c>
      <c r="BT1" s="188" t="s">
        <v>262</v>
      </c>
      <c r="BU1" s="179" t="s">
        <v>263</v>
      </c>
      <c r="BV1" s="179" t="s">
        <v>597</v>
      </c>
      <c r="BW1" s="179" t="s">
        <v>264</v>
      </c>
      <c r="BX1" s="179" t="s">
        <v>599</v>
      </c>
      <c r="BY1" s="179" t="s">
        <v>601</v>
      </c>
      <c r="BZ1" s="188" t="s">
        <v>265</v>
      </c>
      <c r="CA1" s="179" t="s">
        <v>266</v>
      </c>
      <c r="CB1" s="179" t="s">
        <v>603</v>
      </c>
      <c r="CC1" s="179" t="s">
        <v>267</v>
      </c>
      <c r="CD1" s="179" t="s">
        <v>605</v>
      </c>
      <c r="CE1" s="179" t="s">
        <v>607</v>
      </c>
      <c r="CF1" s="179" t="s">
        <v>609</v>
      </c>
      <c r="CG1" s="188" t="s">
        <v>268</v>
      </c>
      <c r="CH1" s="179" t="s">
        <v>615</v>
      </c>
      <c r="CI1" s="179" t="s">
        <v>617</v>
      </c>
      <c r="CJ1" s="179" t="s">
        <v>269</v>
      </c>
      <c r="CK1" s="179" t="s">
        <v>611</v>
      </c>
      <c r="CL1" s="179" t="s">
        <v>613</v>
      </c>
      <c r="CM1" s="179" t="s">
        <v>270</v>
      </c>
      <c r="CN1" s="179" t="s">
        <v>619</v>
      </c>
      <c r="CO1" s="179" t="s">
        <v>271</v>
      </c>
      <c r="CP1" s="179" t="s">
        <v>620</v>
      </c>
      <c r="CQ1" s="176" t="s">
        <v>275</v>
      </c>
      <c r="CR1" s="188" t="s">
        <v>276</v>
      </c>
      <c r="CS1" s="179" t="s">
        <v>621</v>
      </c>
      <c r="CT1" s="179" t="s">
        <v>622</v>
      </c>
      <c r="CU1" s="179" t="s">
        <v>624</v>
      </c>
      <c r="CV1" s="179" t="s">
        <v>277</v>
      </c>
      <c r="CW1" s="179" t="s">
        <v>626</v>
      </c>
      <c r="CX1" s="179" t="s">
        <v>628</v>
      </c>
      <c r="CY1" s="179" t="s">
        <v>630</v>
      </c>
      <c r="CZ1" s="179" t="s">
        <v>632</v>
      </c>
      <c r="DA1" s="179" t="s">
        <v>634</v>
      </c>
      <c r="DB1" s="179" t="s">
        <v>636</v>
      </c>
      <c r="DC1" s="188" t="s">
        <v>278</v>
      </c>
      <c r="DD1" s="179" t="s">
        <v>279</v>
      </c>
      <c r="DE1" s="179" t="s">
        <v>638</v>
      </c>
      <c r="DF1" s="179" t="s">
        <v>280</v>
      </c>
      <c r="DG1" s="179" t="s">
        <v>640</v>
      </c>
      <c r="DH1" s="179" t="s">
        <v>642</v>
      </c>
      <c r="DI1" s="179" t="s">
        <v>644</v>
      </c>
      <c r="DJ1" s="179" t="s">
        <v>646</v>
      </c>
      <c r="DK1" s="179" t="s">
        <v>648</v>
      </c>
      <c r="DL1" s="179" t="s">
        <v>650</v>
      </c>
      <c r="DM1" s="179" t="s">
        <v>652</v>
      </c>
      <c r="DN1" s="179" t="s">
        <v>281</v>
      </c>
      <c r="DO1" s="179" t="s">
        <v>654</v>
      </c>
      <c r="DP1" s="179" t="s">
        <v>656</v>
      </c>
      <c r="DQ1" s="179" t="s">
        <v>658</v>
      </c>
      <c r="DR1" s="188" t="s">
        <v>282</v>
      </c>
      <c r="DS1" s="179" t="s">
        <v>660</v>
      </c>
      <c r="DT1" s="179" t="s">
        <v>283</v>
      </c>
      <c r="DU1" s="179" t="s">
        <v>662</v>
      </c>
      <c r="DV1" s="179" t="s">
        <v>284</v>
      </c>
      <c r="DW1" s="179" t="s">
        <v>664</v>
      </c>
      <c r="DX1" s="179" t="s">
        <v>666</v>
      </c>
      <c r="DY1" s="179" t="s">
        <v>668</v>
      </c>
      <c r="DZ1" s="179" t="s">
        <v>670</v>
      </c>
      <c r="EA1" s="179" t="s">
        <v>672</v>
      </c>
      <c r="EB1" s="179" t="s">
        <v>674</v>
      </c>
      <c r="EC1" s="179" t="s">
        <v>676</v>
      </c>
      <c r="ED1" s="179" t="s">
        <v>678</v>
      </c>
      <c r="EE1" s="179" t="s">
        <v>680</v>
      </c>
      <c r="EF1" s="179" t="s">
        <v>682</v>
      </c>
      <c r="EG1" s="179" t="s">
        <v>684</v>
      </c>
      <c r="EH1" s="188" t="s">
        <v>285</v>
      </c>
      <c r="EI1" s="179" t="s">
        <v>686</v>
      </c>
      <c r="EJ1" s="179" t="s">
        <v>286</v>
      </c>
      <c r="EK1" s="179" t="s">
        <v>688</v>
      </c>
      <c r="EL1" s="179" t="s">
        <v>690</v>
      </c>
      <c r="EM1" s="179" t="s">
        <v>287</v>
      </c>
      <c r="EN1" s="179" t="s">
        <v>692</v>
      </c>
      <c r="EO1" s="179" t="s">
        <v>694</v>
      </c>
      <c r="EP1" s="179" t="s">
        <v>288</v>
      </c>
      <c r="EQ1" s="179" t="s">
        <v>696</v>
      </c>
      <c r="ER1" s="179" t="s">
        <v>698</v>
      </c>
      <c r="ES1" s="179" t="s">
        <v>700</v>
      </c>
      <c r="ET1" s="179" t="s">
        <v>289</v>
      </c>
      <c r="EU1" s="179" t="s">
        <v>702</v>
      </c>
      <c r="EV1" s="179" t="s">
        <v>704</v>
      </c>
      <c r="EW1" s="188" t="s">
        <v>290</v>
      </c>
      <c r="EX1" s="179" t="s">
        <v>291</v>
      </c>
      <c r="EY1" s="179" t="s">
        <v>706</v>
      </c>
      <c r="EZ1" s="179" t="s">
        <v>708</v>
      </c>
      <c r="FA1" s="179" t="s">
        <v>710</v>
      </c>
      <c r="FB1" s="179" t="s">
        <v>712</v>
      </c>
      <c r="FC1" s="179" t="s">
        <v>292</v>
      </c>
      <c r="FD1" s="179" t="s">
        <v>714</v>
      </c>
      <c r="FE1" s="179" t="s">
        <v>716</v>
      </c>
      <c r="FF1" s="179" t="s">
        <v>718</v>
      </c>
      <c r="FG1" s="179" t="s">
        <v>720</v>
      </c>
      <c r="FH1" s="179" t="s">
        <v>722</v>
      </c>
      <c r="FI1" s="179" t="s">
        <v>293</v>
      </c>
      <c r="FJ1" s="179" t="s">
        <v>725</v>
      </c>
      <c r="FK1" s="179" t="s">
        <v>294</v>
      </c>
      <c r="FL1" s="179" t="s">
        <v>728</v>
      </c>
      <c r="FM1" s="179" t="s">
        <v>729</v>
      </c>
      <c r="FN1" s="179" t="s">
        <v>731</v>
      </c>
      <c r="FO1" s="179" t="s">
        <v>295</v>
      </c>
      <c r="FP1" s="179" t="s">
        <v>734</v>
      </c>
      <c r="FQ1" s="179" t="s">
        <v>735</v>
      </c>
      <c r="FR1" s="179" t="s">
        <v>737</v>
      </c>
      <c r="FS1" s="179" t="s">
        <v>296</v>
      </c>
      <c r="FT1" s="179" t="s">
        <v>740</v>
      </c>
      <c r="FU1" s="179" t="s">
        <v>742</v>
      </c>
      <c r="FV1" s="179" t="s">
        <v>744</v>
      </c>
      <c r="FW1" s="188" t="s">
        <v>297</v>
      </c>
      <c r="FX1" s="188" t="s">
        <v>298</v>
      </c>
      <c r="FY1" s="179" t="s">
        <v>304</v>
      </c>
      <c r="FZ1" s="179" t="s">
        <v>746</v>
      </c>
      <c r="GA1" s="179" t="s">
        <v>748</v>
      </c>
      <c r="GB1" s="179" t="s">
        <v>750</v>
      </c>
      <c r="GC1" s="179" t="s">
        <v>752</v>
      </c>
      <c r="GD1" s="179" t="s">
        <v>754</v>
      </c>
      <c r="GE1" s="179" t="s">
        <v>756</v>
      </c>
      <c r="GF1" s="188" t="s">
        <v>299</v>
      </c>
      <c r="GG1" s="179" t="s">
        <v>305</v>
      </c>
      <c r="GH1" s="179" t="s">
        <v>758</v>
      </c>
      <c r="GI1" s="179" t="s">
        <v>760</v>
      </c>
      <c r="GJ1" s="179" t="s">
        <v>761</v>
      </c>
      <c r="GK1" s="179" t="s">
        <v>306</v>
      </c>
      <c r="GL1" s="179" t="s">
        <v>764</v>
      </c>
      <c r="GM1" s="179" t="s">
        <v>765</v>
      </c>
      <c r="GN1" s="188" t="s">
        <v>300</v>
      </c>
      <c r="GO1" s="179" t="s">
        <v>301</v>
      </c>
      <c r="GP1" s="179" t="s">
        <v>767</v>
      </c>
      <c r="GQ1" s="179" t="s">
        <v>769</v>
      </c>
      <c r="GR1" s="179" t="s">
        <v>771</v>
      </c>
      <c r="GS1" s="179" t="s">
        <v>773</v>
      </c>
      <c r="GT1" s="179" t="s">
        <v>775</v>
      </c>
      <c r="GU1" s="188" t="s">
        <v>302</v>
      </c>
      <c r="GV1" s="179" t="s">
        <v>303</v>
      </c>
      <c r="GW1" s="179" t="s">
        <v>777</v>
      </c>
      <c r="GX1" s="179" t="s">
        <v>779</v>
      </c>
      <c r="GY1" s="179" t="s">
        <v>781</v>
      </c>
      <c r="GZ1" s="179" t="s">
        <v>783</v>
      </c>
      <c r="HA1" s="179" t="s">
        <v>785</v>
      </c>
      <c r="HB1" s="179" t="s">
        <v>787</v>
      </c>
      <c r="HC1" s="176" t="s">
        <v>307</v>
      </c>
      <c r="HD1" s="188" t="s">
        <v>308</v>
      </c>
      <c r="HE1" s="179" t="s">
        <v>309</v>
      </c>
      <c r="HF1" s="179" t="s">
        <v>789</v>
      </c>
      <c r="HG1" s="179" t="s">
        <v>791</v>
      </c>
      <c r="HH1" s="179" t="s">
        <v>793</v>
      </c>
      <c r="HI1" s="179" t="s">
        <v>795</v>
      </c>
      <c r="HJ1" s="179" t="s">
        <v>310</v>
      </c>
      <c r="HK1" s="179" t="s">
        <v>798</v>
      </c>
      <c r="HL1" s="179" t="s">
        <v>327</v>
      </c>
      <c r="HM1" s="179" t="s">
        <v>836</v>
      </c>
      <c r="HN1" s="179" t="s">
        <v>838</v>
      </c>
      <c r="HO1" s="179" t="s">
        <v>840</v>
      </c>
      <c r="HP1" s="188" t="s">
        <v>311</v>
      </c>
      <c r="HQ1" s="179" t="s">
        <v>800</v>
      </c>
      <c r="HR1" s="179" t="s">
        <v>802</v>
      </c>
      <c r="HS1" s="179" t="s">
        <v>312</v>
      </c>
      <c r="HT1" s="179" t="s">
        <v>805</v>
      </c>
      <c r="HU1" s="179" t="s">
        <v>807</v>
      </c>
      <c r="HV1" s="179" t="s">
        <v>808</v>
      </c>
      <c r="HW1" s="179" t="s">
        <v>810</v>
      </c>
      <c r="HX1" s="188" t="s">
        <v>313</v>
      </c>
      <c r="HY1" s="179" t="s">
        <v>812</v>
      </c>
      <c r="HZ1" s="179" t="s">
        <v>814</v>
      </c>
      <c r="IA1" s="179" t="s">
        <v>816</v>
      </c>
      <c r="IB1" s="179" t="s">
        <v>314</v>
      </c>
      <c r="IC1" s="179" t="s">
        <v>818</v>
      </c>
      <c r="ID1" s="179" t="s">
        <v>820</v>
      </c>
      <c r="IE1" s="179" t="s">
        <v>315</v>
      </c>
      <c r="IF1" s="179" t="s">
        <v>822</v>
      </c>
      <c r="IG1" s="179" t="s">
        <v>824</v>
      </c>
      <c r="IH1" s="179" t="s">
        <v>316</v>
      </c>
      <c r="II1" s="179" t="s">
        <v>826</v>
      </c>
      <c r="IJ1" s="179" t="s">
        <v>828</v>
      </c>
      <c r="IK1" s="179" t="s">
        <v>830</v>
      </c>
      <c r="IL1" s="179" t="s">
        <v>832</v>
      </c>
      <c r="IM1" s="179" t="s">
        <v>317</v>
      </c>
      <c r="IN1" s="179" t="s">
        <v>834</v>
      </c>
      <c r="IO1" s="188" t="s">
        <v>318</v>
      </c>
      <c r="IP1" s="179" t="s">
        <v>842</v>
      </c>
      <c r="IQ1" s="179" t="s">
        <v>844</v>
      </c>
      <c r="IR1" s="179" t="s">
        <v>319</v>
      </c>
      <c r="IS1" s="179" t="s">
        <v>846</v>
      </c>
      <c r="IT1" s="179" t="s">
        <v>848</v>
      </c>
      <c r="IU1" s="179" t="s">
        <v>850</v>
      </c>
      <c r="IV1" s="188" t="s">
        <v>320</v>
      </c>
      <c r="IW1" s="179" t="s">
        <v>852</v>
      </c>
      <c r="IX1" s="179" t="s">
        <v>321</v>
      </c>
      <c r="IY1" s="179" t="s">
        <v>855</v>
      </c>
      <c r="IZ1" s="179" t="s">
        <v>857</v>
      </c>
      <c r="JA1" s="179" t="s">
        <v>859</v>
      </c>
      <c r="JB1" s="179" t="s">
        <v>861</v>
      </c>
      <c r="JC1" s="179" t="s">
        <v>863</v>
      </c>
      <c r="JD1" s="179" t="s">
        <v>865</v>
      </c>
      <c r="JE1" s="179" t="s">
        <v>322</v>
      </c>
      <c r="JF1" s="179" t="s">
        <v>868</v>
      </c>
      <c r="JG1" s="179" t="s">
        <v>870</v>
      </c>
      <c r="JH1" s="179" t="s">
        <v>872</v>
      </c>
      <c r="JI1" s="179" t="s">
        <v>874</v>
      </c>
      <c r="JJ1" s="179" t="s">
        <v>876</v>
      </c>
      <c r="JK1" s="179" t="s">
        <v>878</v>
      </c>
      <c r="JL1" s="179" t="s">
        <v>880</v>
      </c>
      <c r="JM1" s="179" t="s">
        <v>882</v>
      </c>
      <c r="JN1" s="179" t="s">
        <v>323</v>
      </c>
      <c r="JO1" s="179" t="s">
        <v>885</v>
      </c>
      <c r="JP1" s="179" t="s">
        <v>887</v>
      </c>
      <c r="JQ1" s="179" t="s">
        <v>889</v>
      </c>
      <c r="JR1" s="179" t="s">
        <v>891</v>
      </c>
      <c r="JS1" s="179" t="s">
        <v>892</v>
      </c>
      <c r="JT1" s="179" t="s">
        <v>894</v>
      </c>
      <c r="JU1" s="179" t="s">
        <v>896</v>
      </c>
      <c r="JV1" s="179" t="s">
        <v>898</v>
      </c>
      <c r="JW1" s="179" t="s">
        <v>900</v>
      </c>
      <c r="JX1" s="179" t="s">
        <v>902</v>
      </c>
      <c r="JY1" s="179" t="s">
        <v>904</v>
      </c>
      <c r="JZ1" s="179" t="s">
        <v>906</v>
      </c>
      <c r="KA1" s="179" t="s">
        <v>908</v>
      </c>
      <c r="KB1" s="179" t="s">
        <v>910</v>
      </c>
      <c r="KC1" s="179" t="s">
        <v>912</v>
      </c>
      <c r="KD1" s="179" t="s">
        <v>914</v>
      </c>
      <c r="KE1" s="179" t="s">
        <v>916</v>
      </c>
      <c r="KF1" s="179" t="s">
        <v>918</v>
      </c>
      <c r="KG1" s="179" t="s">
        <v>920</v>
      </c>
      <c r="KH1" s="179" t="s">
        <v>922</v>
      </c>
      <c r="KI1" s="179" t="s">
        <v>924</v>
      </c>
      <c r="KJ1" s="179" t="s">
        <v>926</v>
      </c>
      <c r="KK1" s="179" t="s">
        <v>928</v>
      </c>
      <c r="KL1" s="179" t="s">
        <v>930</v>
      </c>
      <c r="KM1" s="179" t="s">
        <v>932</v>
      </c>
      <c r="KN1" s="179" t="s">
        <v>934</v>
      </c>
      <c r="KO1" s="188" t="s">
        <v>324</v>
      </c>
      <c r="KP1" s="179" t="s">
        <v>936</v>
      </c>
      <c r="KQ1" s="179" t="s">
        <v>325</v>
      </c>
      <c r="KR1" s="179" t="s">
        <v>939</v>
      </c>
      <c r="KS1" s="179" t="s">
        <v>941</v>
      </c>
      <c r="KT1" s="179" t="s">
        <v>943</v>
      </c>
      <c r="KU1" s="179" t="s">
        <v>945</v>
      </c>
      <c r="KV1" s="179" t="s">
        <v>326</v>
      </c>
      <c r="KW1" s="179" t="s">
        <v>948</v>
      </c>
      <c r="KX1" s="179" t="s">
        <v>950</v>
      </c>
      <c r="KY1" s="179" t="s">
        <v>952</v>
      </c>
      <c r="KZ1" s="179" t="s">
        <v>954</v>
      </c>
      <c r="LA1" s="179" t="s">
        <v>956</v>
      </c>
      <c r="LB1" s="179" t="s">
        <v>958</v>
      </c>
      <c r="LC1" s="179" t="s">
        <v>960</v>
      </c>
      <c r="LD1" s="176" t="s">
        <v>328</v>
      </c>
      <c r="LE1" s="188" t="s">
        <v>329</v>
      </c>
      <c r="LF1" s="179" t="s">
        <v>330</v>
      </c>
      <c r="LG1" s="179" t="s">
        <v>344</v>
      </c>
      <c r="LH1" s="179" t="s">
        <v>962</v>
      </c>
      <c r="LI1" s="179" t="s">
        <v>964</v>
      </c>
      <c r="LJ1" s="179" t="s">
        <v>966</v>
      </c>
      <c r="LK1" s="179" t="s">
        <v>968</v>
      </c>
      <c r="LL1" s="179" t="s">
        <v>345</v>
      </c>
      <c r="LM1" s="179" t="s">
        <v>970</v>
      </c>
      <c r="LN1" s="179" t="s">
        <v>346</v>
      </c>
      <c r="LO1" s="179" t="s">
        <v>972</v>
      </c>
      <c r="LP1" s="179" t="s">
        <v>331</v>
      </c>
      <c r="LQ1" s="179" t="s">
        <v>974</v>
      </c>
      <c r="LR1" s="179" t="s">
        <v>347</v>
      </c>
      <c r="LS1" s="179" t="s">
        <v>976</v>
      </c>
      <c r="LT1" s="179" t="s">
        <v>978</v>
      </c>
      <c r="LU1" s="179" t="s">
        <v>348</v>
      </c>
      <c r="LV1" s="188" t="s">
        <v>332</v>
      </c>
      <c r="LW1" s="179" t="s">
        <v>333</v>
      </c>
      <c r="LX1" s="179" t="s">
        <v>980</v>
      </c>
      <c r="LY1" s="179" t="s">
        <v>982</v>
      </c>
      <c r="LZ1" s="179" t="s">
        <v>983</v>
      </c>
      <c r="MA1" s="179" t="s">
        <v>985</v>
      </c>
      <c r="MB1" s="179" t="s">
        <v>986</v>
      </c>
      <c r="MC1" s="179" t="s">
        <v>988</v>
      </c>
      <c r="MD1" s="179" t="s">
        <v>990</v>
      </c>
      <c r="ME1" s="179" t="s">
        <v>992</v>
      </c>
      <c r="MF1" s="179" t="s">
        <v>994</v>
      </c>
      <c r="MG1" s="179" t="s">
        <v>334</v>
      </c>
      <c r="MH1" s="179" t="s">
        <v>997</v>
      </c>
      <c r="MI1" s="179" t="s">
        <v>998</v>
      </c>
      <c r="MJ1" s="179" t="s">
        <v>1000</v>
      </c>
      <c r="MK1" s="179" t="s">
        <v>335</v>
      </c>
      <c r="ML1" s="179" t="s">
        <v>1003</v>
      </c>
      <c r="MM1" s="179" t="s">
        <v>1004</v>
      </c>
      <c r="MN1" s="179" t="s">
        <v>1006</v>
      </c>
      <c r="MO1" s="179" t="s">
        <v>1008</v>
      </c>
      <c r="MP1" s="179" t="s">
        <v>336</v>
      </c>
      <c r="MQ1" s="179" t="s">
        <v>1011</v>
      </c>
      <c r="MR1" s="179" t="s">
        <v>1013</v>
      </c>
      <c r="MS1" s="179" t="s">
        <v>1015</v>
      </c>
      <c r="MT1" s="179" t="s">
        <v>1017</v>
      </c>
      <c r="MU1" s="179" t="s">
        <v>337</v>
      </c>
      <c r="MV1" s="179" t="s">
        <v>1020</v>
      </c>
      <c r="MW1" s="179" t="s">
        <v>1022</v>
      </c>
      <c r="MX1" s="179" t="s">
        <v>1024</v>
      </c>
      <c r="MY1" s="179" t="s">
        <v>1026</v>
      </c>
      <c r="MZ1" s="179" t="s">
        <v>1028</v>
      </c>
      <c r="NA1" s="179" t="s">
        <v>1030</v>
      </c>
      <c r="NB1" s="179" t="s">
        <v>1032</v>
      </c>
      <c r="NC1" s="179" t="s">
        <v>1034</v>
      </c>
      <c r="ND1" s="179" t="s">
        <v>1036</v>
      </c>
      <c r="NE1" s="179" t="s">
        <v>1038</v>
      </c>
      <c r="NF1" s="179" t="s">
        <v>1040</v>
      </c>
      <c r="NG1" s="179" t="s">
        <v>1041</v>
      </c>
      <c r="NH1" s="188" t="s">
        <v>338</v>
      </c>
      <c r="NI1" s="179" t="s">
        <v>339</v>
      </c>
      <c r="NJ1" s="179" t="s">
        <v>1043</v>
      </c>
      <c r="NK1" s="179" t="s">
        <v>1045</v>
      </c>
      <c r="NL1" s="179" t="s">
        <v>1047</v>
      </c>
      <c r="NM1" s="179" t="s">
        <v>1049</v>
      </c>
      <c r="NN1" s="188" t="s">
        <v>340</v>
      </c>
      <c r="NO1" s="179" t="s">
        <v>341</v>
      </c>
      <c r="NP1" s="179" t="s">
        <v>1050</v>
      </c>
      <c r="NQ1" s="179" t="s">
        <v>342</v>
      </c>
      <c r="NR1" s="179" t="s">
        <v>1052</v>
      </c>
      <c r="NS1" s="179" t="s">
        <v>1054</v>
      </c>
      <c r="NT1" s="179" t="s">
        <v>343</v>
      </c>
      <c r="NU1" s="179" t="s">
        <v>1056</v>
      </c>
      <c r="NV1" s="176" t="s">
        <v>349</v>
      </c>
      <c r="NW1" s="188" t="s">
        <v>350</v>
      </c>
      <c r="NX1" s="179" t="s">
        <v>351</v>
      </c>
      <c r="NY1" s="179" t="s">
        <v>1059</v>
      </c>
      <c r="NZ1" s="179" t="s">
        <v>1061</v>
      </c>
      <c r="OA1" s="179" t="s">
        <v>352</v>
      </c>
      <c r="OB1" s="179" t="s">
        <v>362</v>
      </c>
      <c r="OC1" s="179" t="s">
        <v>1063</v>
      </c>
      <c r="OD1" s="179" t="s">
        <v>1065</v>
      </c>
      <c r="OE1" s="179" t="s">
        <v>1067</v>
      </c>
      <c r="OF1" s="179" t="s">
        <v>1069</v>
      </c>
      <c r="OG1" s="179" t="s">
        <v>1071</v>
      </c>
      <c r="OH1" s="179" t="s">
        <v>1073</v>
      </c>
      <c r="OI1" s="179" t="s">
        <v>1075</v>
      </c>
      <c r="OJ1" s="179" t="s">
        <v>1077</v>
      </c>
      <c r="OK1" s="179" t="s">
        <v>1079</v>
      </c>
      <c r="OL1" s="179" t="s">
        <v>1081</v>
      </c>
      <c r="OM1" s="179" t="s">
        <v>1083</v>
      </c>
      <c r="ON1" s="179" t="s">
        <v>1085</v>
      </c>
      <c r="OO1" s="179" t="s">
        <v>1087</v>
      </c>
      <c r="OP1" s="179" t="s">
        <v>1089</v>
      </c>
      <c r="OQ1" s="179" t="s">
        <v>1091</v>
      </c>
      <c r="OR1" s="179" t="s">
        <v>1093</v>
      </c>
      <c r="OS1" s="179" t="s">
        <v>1095</v>
      </c>
      <c r="OT1" s="179" t="s">
        <v>1097</v>
      </c>
      <c r="OU1" s="179" t="s">
        <v>1099</v>
      </c>
      <c r="OV1" s="179" t="s">
        <v>1101</v>
      </c>
      <c r="OW1" s="179" t="s">
        <v>1103</v>
      </c>
      <c r="OX1" s="179" t="s">
        <v>1105</v>
      </c>
      <c r="OY1" s="179" t="s">
        <v>363</v>
      </c>
      <c r="OZ1" s="179" t="s">
        <v>1108</v>
      </c>
      <c r="PA1" s="179" t="s">
        <v>1110</v>
      </c>
      <c r="PB1" s="179" t="s">
        <v>1111</v>
      </c>
      <c r="PC1" s="179" t="s">
        <v>1113</v>
      </c>
      <c r="PD1" s="179" t="s">
        <v>1115</v>
      </c>
      <c r="PE1" s="179" t="s">
        <v>1117</v>
      </c>
      <c r="PF1" s="179" t="s">
        <v>1119</v>
      </c>
      <c r="PG1" s="179" t="s">
        <v>1121</v>
      </c>
      <c r="PH1" s="179" t="s">
        <v>1123</v>
      </c>
      <c r="PI1" s="179" t="s">
        <v>1125</v>
      </c>
      <c r="PJ1" s="179" t="s">
        <v>1127</v>
      </c>
      <c r="PK1" s="179" t="s">
        <v>1129</v>
      </c>
      <c r="PL1" s="179" t="s">
        <v>1131</v>
      </c>
      <c r="PM1" s="179" t="s">
        <v>1133</v>
      </c>
      <c r="PN1" s="179" t="s">
        <v>1135</v>
      </c>
      <c r="PO1" s="179" t="s">
        <v>1137</v>
      </c>
      <c r="PP1" s="179" t="s">
        <v>1139</v>
      </c>
      <c r="PQ1" s="179" t="s">
        <v>1141</v>
      </c>
      <c r="PR1" s="179" t="s">
        <v>1143</v>
      </c>
      <c r="PS1" s="179" t="s">
        <v>1145</v>
      </c>
      <c r="PT1" s="179" t="s">
        <v>1147</v>
      </c>
      <c r="PU1" s="179" t="s">
        <v>1149</v>
      </c>
      <c r="PV1" s="179" t="s">
        <v>1151</v>
      </c>
      <c r="PW1" s="179" t="s">
        <v>1153</v>
      </c>
      <c r="PX1" s="179" t="s">
        <v>1155</v>
      </c>
      <c r="PY1" s="179" t="s">
        <v>1157</v>
      </c>
      <c r="PZ1" s="179" t="s">
        <v>353</v>
      </c>
      <c r="QA1" s="179" t="s">
        <v>1159</v>
      </c>
      <c r="QB1" s="179" t="s">
        <v>1161</v>
      </c>
      <c r="QC1" s="179" t="s">
        <v>1163</v>
      </c>
      <c r="QD1" s="179" t="s">
        <v>1165</v>
      </c>
      <c r="QE1" s="179" t="s">
        <v>1167</v>
      </c>
      <c r="QF1" s="188" t="s">
        <v>354</v>
      </c>
      <c r="QG1" s="179" t="s">
        <v>355</v>
      </c>
      <c r="QH1" s="179" t="s">
        <v>1169</v>
      </c>
      <c r="QI1" s="179" t="s">
        <v>1171</v>
      </c>
      <c r="QJ1" s="179" t="s">
        <v>1173</v>
      </c>
      <c r="QK1" s="179" t="s">
        <v>1175</v>
      </c>
      <c r="QL1" s="179" t="s">
        <v>1177</v>
      </c>
      <c r="QM1" s="179" t="s">
        <v>1179</v>
      </c>
      <c r="QN1" s="188" t="s">
        <v>356</v>
      </c>
      <c r="QO1" s="179" t="s">
        <v>1181</v>
      </c>
      <c r="QP1" s="179" t="s">
        <v>357</v>
      </c>
      <c r="QQ1" s="179" t="s">
        <v>364</v>
      </c>
      <c r="QR1" s="179" t="s">
        <v>1183</v>
      </c>
      <c r="QS1" s="179" t="s">
        <v>1185</v>
      </c>
      <c r="QT1" s="179" t="s">
        <v>1187</v>
      </c>
      <c r="QU1" s="179" t="s">
        <v>1189</v>
      </c>
      <c r="QV1" s="179" t="s">
        <v>1191</v>
      </c>
      <c r="QW1" s="179" t="s">
        <v>1193</v>
      </c>
      <c r="QX1" s="179" t="s">
        <v>1195</v>
      </c>
      <c r="QY1" s="179" t="s">
        <v>1197</v>
      </c>
      <c r="QZ1" s="179" t="s">
        <v>1199</v>
      </c>
      <c r="RA1" s="179" t="s">
        <v>1201</v>
      </c>
      <c r="RB1" s="179" t="s">
        <v>1203</v>
      </c>
      <c r="RC1" s="179" t="s">
        <v>1205</v>
      </c>
      <c r="RD1" s="179" t="s">
        <v>1207</v>
      </c>
      <c r="RE1" s="179" t="s">
        <v>1209</v>
      </c>
      <c r="RF1" s="188" t="s">
        <v>358</v>
      </c>
      <c r="RG1" s="179" t="s">
        <v>359</v>
      </c>
      <c r="RH1" s="179" t="s">
        <v>1211</v>
      </c>
      <c r="RI1" s="179" t="s">
        <v>1213</v>
      </c>
      <c r="RJ1" s="188" t="s">
        <v>360</v>
      </c>
      <c r="RK1" s="179" t="s">
        <v>361</v>
      </c>
      <c r="RL1" s="179" t="s">
        <v>1215</v>
      </c>
      <c r="RM1" s="179" t="s">
        <v>1216</v>
      </c>
      <c r="RN1" s="179" t="s">
        <v>1217</v>
      </c>
      <c r="RO1" s="179" t="s">
        <v>1218</v>
      </c>
      <c r="RP1" s="179" t="s">
        <v>1220</v>
      </c>
      <c r="RQ1" s="179" t="s">
        <v>1221</v>
      </c>
      <c r="RR1" s="179" t="s">
        <v>1223</v>
      </c>
      <c r="RS1" s="179" t="s">
        <v>1224</v>
      </c>
      <c r="RT1" s="176" t="s">
        <v>365</v>
      </c>
      <c r="RU1" s="188" t="s">
        <v>366</v>
      </c>
      <c r="RV1" s="179" t="s">
        <v>367</v>
      </c>
      <c r="RW1" s="179" t="s">
        <v>1226</v>
      </c>
      <c r="RX1" s="179" t="s">
        <v>1228</v>
      </c>
      <c r="RY1" s="179" t="s">
        <v>368</v>
      </c>
      <c r="RZ1" s="179" t="s">
        <v>1230</v>
      </c>
      <c r="SA1" s="179" t="s">
        <v>1232</v>
      </c>
      <c r="SB1" s="179" t="s">
        <v>1234</v>
      </c>
      <c r="SC1" s="179" t="s">
        <v>1236</v>
      </c>
      <c r="SD1" s="188" t="s">
        <v>369</v>
      </c>
      <c r="SE1" s="179" t="s">
        <v>370</v>
      </c>
      <c r="SF1" s="179" t="s">
        <v>1238</v>
      </c>
      <c r="SG1" s="179" t="s">
        <v>1240</v>
      </c>
      <c r="SH1" s="179" t="s">
        <v>1242</v>
      </c>
      <c r="SI1" s="179" t="s">
        <v>1244</v>
      </c>
      <c r="SJ1" s="179" t="s">
        <v>1246</v>
      </c>
      <c r="SK1" s="179" t="s">
        <v>1248</v>
      </c>
      <c r="SL1" s="179" t="s">
        <v>1250</v>
      </c>
      <c r="SM1" s="179" t="s">
        <v>1252</v>
      </c>
      <c r="SN1" s="179" t="s">
        <v>1254</v>
      </c>
      <c r="SO1" s="179" t="s">
        <v>1256</v>
      </c>
      <c r="SP1" s="179" t="s">
        <v>1258</v>
      </c>
      <c r="SQ1" s="179" t="s">
        <v>1260</v>
      </c>
      <c r="SR1" s="179" t="s">
        <v>1262</v>
      </c>
      <c r="SS1" s="179" t="s">
        <v>1264</v>
      </c>
      <c r="ST1" s="179" t="s">
        <v>1266</v>
      </c>
      <c r="SU1" s="176" t="s">
        <v>371</v>
      </c>
      <c r="SV1" s="188" t="s">
        <v>372</v>
      </c>
      <c r="SW1" s="179" t="s">
        <v>373</v>
      </c>
      <c r="SX1" s="179" t="s">
        <v>1268</v>
      </c>
      <c r="SY1" s="179" t="s">
        <v>1270</v>
      </c>
      <c r="SZ1" s="179" t="s">
        <v>1272</v>
      </c>
      <c r="TA1" s="179" t="s">
        <v>1274</v>
      </c>
      <c r="TB1" s="179" t="s">
        <v>1276</v>
      </c>
      <c r="TC1" s="179" t="s">
        <v>374</v>
      </c>
      <c r="TD1" s="179" t="s">
        <v>1278</v>
      </c>
      <c r="TE1" s="179" t="s">
        <v>1280</v>
      </c>
      <c r="TF1" s="179" t="s">
        <v>1282</v>
      </c>
      <c r="TG1" s="179" t="s">
        <v>1284</v>
      </c>
      <c r="TH1" s="179" t="s">
        <v>1286</v>
      </c>
      <c r="TI1" s="179" t="s">
        <v>1288</v>
      </c>
      <c r="TJ1" s="188" t="s">
        <v>375</v>
      </c>
      <c r="TK1" s="179" t="s">
        <v>376</v>
      </c>
      <c r="TL1" s="179" t="s">
        <v>377</v>
      </c>
      <c r="TM1" s="179" t="s">
        <v>1290</v>
      </c>
      <c r="TN1" s="179" t="s">
        <v>1292</v>
      </c>
      <c r="TO1" s="179" t="s">
        <v>1293</v>
      </c>
      <c r="TP1" s="179" t="s">
        <v>1295</v>
      </c>
      <c r="TQ1" s="179" t="s">
        <v>1297</v>
      </c>
      <c r="TR1" s="179" t="s">
        <v>1299</v>
      </c>
      <c r="TS1" s="179" t="s">
        <v>1301</v>
      </c>
      <c r="TT1" s="179" t="s">
        <v>1303</v>
      </c>
      <c r="TU1" s="179" t="s">
        <v>1305</v>
      </c>
      <c r="TV1" s="179" t="s">
        <v>1307</v>
      </c>
      <c r="TW1" s="179" t="s">
        <v>1309</v>
      </c>
      <c r="TX1" s="179" t="s">
        <v>1311</v>
      </c>
      <c r="TY1" s="179" t="s">
        <v>1313</v>
      </c>
      <c r="TZ1" s="179" t="s">
        <v>1315</v>
      </c>
      <c r="UA1" s="179" t="s">
        <v>1317</v>
      </c>
      <c r="UB1" s="179" t="s">
        <v>1319</v>
      </c>
      <c r="UC1" s="176" t="s">
        <v>1321</v>
      </c>
      <c r="UD1" s="179" t="s">
        <v>1323</v>
      </c>
      <c r="UE1" s="179" t="s">
        <v>1325</v>
      </c>
      <c r="UF1" s="179" t="s">
        <v>1327</v>
      </c>
      <c r="UG1" s="179" t="s">
        <v>1329</v>
      </c>
      <c r="UH1" s="179" t="s">
        <v>1331</v>
      </c>
      <c r="UI1" s="182"/>
    </row>
    <row r="2" spans="1:555" s="120" customFormat="1" hidden="1" x14ac:dyDescent="0.25">
      <c r="A2" s="120" t="s">
        <v>1354</v>
      </c>
      <c r="B2" s="120" t="s">
        <v>1356</v>
      </c>
      <c r="C2" s="120" t="s">
        <v>469</v>
      </c>
      <c r="D2" s="120" t="s">
        <v>1355</v>
      </c>
      <c r="E2" s="120" t="s">
        <v>1357</v>
      </c>
      <c r="F2" s="120" t="s">
        <v>470</v>
      </c>
      <c r="G2" s="158" t="s">
        <v>1358</v>
      </c>
      <c r="H2" s="120" t="s">
        <v>1359</v>
      </c>
      <c r="I2" s="120" t="s">
        <v>1360</v>
      </c>
      <c r="J2" s="120" t="s">
        <v>1435</v>
      </c>
      <c r="K2" s="120" t="s">
        <v>1361</v>
      </c>
      <c r="L2" s="120" t="s">
        <v>1362</v>
      </c>
      <c r="M2" s="120" t="s">
        <v>1363</v>
      </c>
      <c r="N2" s="120" t="s">
        <v>1364</v>
      </c>
      <c r="O2" s="120" t="s">
        <v>1365</v>
      </c>
      <c r="P2" s="120" t="s">
        <v>1448</v>
      </c>
      <c r="Q2" s="120" t="s">
        <v>1482</v>
      </c>
      <c r="R2" s="430" t="str">
        <f>+Presupuesto!D11</f>
        <v>Recurrente</v>
      </c>
      <c r="S2" s="430" t="str">
        <f>+Presupuesto!E11</f>
        <v>Programa / Proyecto 2017</v>
      </c>
      <c r="U2" s="120" t="s">
        <v>392</v>
      </c>
      <c r="V2" s="120" t="s">
        <v>410</v>
      </c>
      <c r="W2" s="120" t="s">
        <v>393</v>
      </c>
      <c r="X2" s="120" t="s">
        <v>394</v>
      </c>
      <c r="Y2" s="120" t="s">
        <v>395</v>
      </c>
      <c r="Z2" s="120" t="s">
        <v>396</v>
      </c>
      <c r="AA2" s="120" t="s">
        <v>397</v>
      </c>
      <c r="AB2" s="120" t="s">
        <v>398</v>
      </c>
      <c r="AC2" s="120" t="s">
        <v>399</v>
      </c>
      <c r="AD2" s="120" t="s">
        <v>400</v>
      </c>
      <c r="AE2" s="120" t="s">
        <v>401</v>
      </c>
      <c r="AF2" s="120" t="s">
        <v>402</v>
      </c>
      <c r="AH2" s="425" t="s">
        <v>418</v>
      </c>
      <c r="AI2" s="425" t="s">
        <v>419</v>
      </c>
      <c r="AJ2" s="425" t="s">
        <v>420</v>
      </c>
      <c r="AK2" s="425" t="s">
        <v>421</v>
      </c>
      <c r="AL2" s="425" t="s">
        <v>422</v>
      </c>
      <c r="AM2" s="425" t="s">
        <v>425</v>
      </c>
      <c r="AN2" s="425" t="s">
        <v>423</v>
      </c>
      <c r="AO2" s="425" t="s">
        <v>424</v>
      </c>
      <c r="AP2" s="425" t="s">
        <v>426</v>
      </c>
      <c r="AQ2" s="425" t="s">
        <v>427</v>
      </c>
      <c r="AR2" s="425" t="s">
        <v>428</v>
      </c>
      <c r="AS2" s="425" t="s">
        <v>429</v>
      </c>
      <c r="AT2" s="425" t="s">
        <v>430</v>
      </c>
      <c r="AU2" s="425" t="s">
        <v>431</v>
      </c>
      <c r="AV2" s="425" t="s">
        <v>432</v>
      </c>
      <c r="AW2" s="425" t="s">
        <v>433</v>
      </c>
      <c r="AX2" s="425" t="s">
        <v>434</v>
      </c>
      <c r="AY2" s="425" t="s">
        <v>435</v>
      </c>
      <c r="AZ2" s="425" t="s">
        <v>436</v>
      </c>
      <c r="BA2" s="425" t="s">
        <v>437</v>
      </c>
      <c r="BB2" s="425" t="s">
        <v>438</v>
      </c>
      <c r="BC2" s="425" t="s">
        <v>439</v>
      </c>
      <c r="BD2" s="425" t="s">
        <v>440</v>
      </c>
      <c r="BE2" s="425" t="s">
        <v>441</v>
      </c>
      <c r="BF2" s="425" t="s">
        <v>442</v>
      </c>
      <c r="BG2" s="425" t="s">
        <v>443</v>
      </c>
      <c r="BH2" s="425" t="s">
        <v>444</v>
      </c>
      <c r="BI2" s="425" t="s">
        <v>445</v>
      </c>
      <c r="BJ2" s="425" t="s">
        <v>446</v>
      </c>
      <c r="BK2" s="425" t="s">
        <v>447</v>
      </c>
      <c r="BL2" s="425" t="s">
        <v>448</v>
      </c>
      <c r="BM2" s="425" t="s">
        <v>449</v>
      </c>
      <c r="BN2" s="425" t="s">
        <v>450</v>
      </c>
      <c r="BO2" s="425" t="s">
        <v>451</v>
      </c>
      <c r="BP2" s="425" t="s">
        <v>452</v>
      </c>
      <c r="BQ2" s="425" t="s">
        <v>453</v>
      </c>
      <c r="BR2" s="425" t="s">
        <v>454</v>
      </c>
      <c r="BS2" s="425" t="s">
        <v>455</v>
      </c>
      <c r="BT2" s="425" t="s">
        <v>456</v>
      </c>
      <c r="BU2" s="425" t="s">
        <v>457</v>
      </c>
    </row>
    <row r="3" spans="1:555" hidden="1" x14ac:dyDescent="0.25">
      <c r="AH3" s="426">
        <v>2500</v>
      </c>
      <c r="AI3" s="426">
        <v>1900</v>
      </c>
      <c r="AJ3" s="426">
        <v>1650</v>
      </c>
      <c r="AK3" s="426">
        <v>1580</v>
      </c>
      <c r="AL3" s="426">
        <v>2250</v>
      </c>
      <c r="AM3" s="426">
        <v>1650</v>
      </c>
      <c r="AN3" s="426">
        <v>1400</v>
      </c>
      <c r="AO3" s="427">
        <v>1340</v>
      </c>
      <c r="AP3" s="427">
        <v>2000</v>
      </c>
      <c r="AQ3" s="427">
        <v>1400</v>
      </c>
      <c r="AR3" s="427">
        <v>1150</v>
      </c>
      <c r="AS3" s="427">
        <v>1100</v>
      </c>
      <c r="AT3" s="427">
        <v>1750</v>
      </c>
      <c r="AU3" s="427">
        <v>1150</v>
      </c>
      <c r="AV3" s="427">
        <v>900</v>
      </c>
      <c r="AW3" s="427">
        <v>860</v>
      </c>
      <c r="AX3" s="427">
        <v>1200</v>
      </c>
      <c r="AY3" s="428">
        <v>900</v>
      </c>
      <c r="AZ3" s="428">
        <v>650</v>
      </c>
      <c r="BA3" s="428">
        <v>620</v>
      </c>
      <c r="BB3" s="426">
        <f>+'Cuadro Resumen'!C213</f>
        <v>5759.1495000000004</v>
      </c>
      <c r="BC3" s="426">
        <f>+'Cuadro Resumen'!D213</f>
        <v>5307.4515000000001</v>
      </c>
      <c r="BD3" s="426">
        <f>+'Cuadro Resumen'!E213</f>
        <v>6775.47</v>
      </c>
      <c r="BE3" s="426">
        <f>+'Cuadro Resumen'!F213</f>
        <v>6323.7719999999999</v>
      </c>
      <c r="BF3" s="426">
        <f>+'Cuadro Resumen'!C214</f>
        <v>5081.6025</v>
      </c>
      <c r="BG3" s="426">
        <f>+'Cuadro Resumen'!D214</f>
        <v>4629.9045000000006</v>
      </c>
      <c r="BH3" s="426">
        <f>+'Cuadro Resumen'!E214</f>
        <v>6097.9230000000007</v>
      </c>
      <c r="BI3" s="426">
        <f>+'Cuadro Resumen'!F214</f>
        <v>5646.2250000000004</v>
      </c>
      <c r="BJ3" s="427">
        <f>+'Cuadro Resumen'!C215</f>
        <v>4404.0555000000004</v>
      </c>
      <c r="BK3" s="427">
        <f>+'Cuadro Resumen'!D215</f>
        <v>4065.2820000000002</v>
      </c>
      <c r="BL3" s="427">
        <f>+'Cuadro Resumen'!E215</f>
        <v>5420.3760000000002</v>
      </c>
      <c r="BM3" s="427">
        <f>+'Cuadro Resumen'!F215</f>
        <v>4968.6779999999999</v>
      </c>
      <c r="BN3" s="427">
        <f>+'Cuadro Resumen'!C216</f>
        <v>3726.5085000000004</v>
      </c>
      <c r="BO3" s="427">
        <f>+'Cuadro Resumen'!D216</f>
        <v>3387.7350000000001</v>
      </c>
      <c r="BP3" s="427">
        <f>+'Cuadro Resumen'!E216</f>
        <v>4742.8290000000006</v>
      </c>
      <c r="BQ3" s="427">
        <f>+'Cuadro Resumen'!F216</f>
        <v>4404.0555000000004</v>
      </c>
      <c r="BR3" s="427">
        <f>+'Cuadro Resumen'!C217</f>
        <v>3274.8105</v>
      </c>
      <c r="BS3" s="427">
        <f>+'Cuadro Resumen'!D217</f>
        <v>3048.9615000000003</v>
      </c>
      <c r="BT3" s="427">
        <f>+'Cuadro Resumen'!E217</f>
        <v>4178.2065000000002</v>
      </c>
      <c r="BU3" s="427">
        <f>+'Cuadro Resumen'!F217</f>
        <v>3839.433</v>
      </c>
    </row>
    <row r="4" spans="1:555" ht="15.75" thickBot="1" x14ac:dyDescent="0.3"/>
    <row r="5" spans="1:555" ht="27" thickBot="1" x14ac:dyDescent="0.3">
      <c r="C5" s="85" t="s">
        <v>387</v>
      </c>
      <c r="D5" s="196">
        <f>SUMIF(C:C,$C$12,D:D)</f>
        <v>81000000</v>
      </c>
    </row>
    <row r="6" spans="1:555" x14ac:dyDescent="0.25">
      <c r="C6" s="105"/>
      <c r="D6" s="105"/>
      <c r="E6" s="105"/>
      <c r="F6" s="105"/>
      <c r="G6" s="76"/>
      <c r="H6" s="105"/>
      <c r="I6" s="105"/>
    </row>
    <row r="7" spans="1:555" s="434" customFormat="1" x14ac:dyDescent="0.25">
      <c r="C7" s="105"/>
      <c r="D7" s="105"/>
      <c r="E7" s="105"/>
      <c r="F7" s="105"/>
      <c r="G7" s="76"/>
      <c r="H7" s="105"/>
      <c r="I7" s="105"/>
    </row>
    <row r="8" spans="1:555" s="434" customFormat="1" x14ac:dyDescent="0.25">
      <c r="C8" s="105"/>
      <c r="D8" s="105"/>
      <c r="E8" s="105"/>
      <c r="F8" s="105"/>
      <c r="G8" s="76"/>
      <c r="H8" s="105"/>
      <c r="I8" s="105"/>
    </row>
    <row r="9" spans="1:555" ht="18.75" x14ac:dyDescent="0.25">
      <c r="C9" s="748" t="s">
        <v>2007</v>
      </c>
      <c r="D9" s="749"/>
      <c r="E9" s="749"/>
      <c r="F9" s="749"/>
      <c r="G9" s="749"/>
      <c r="H9" s="749"/>
      <c r="I9" s="749"/>
      <c r="J9" s="749"/>
      <c r="K9" s="749"/>
      <c r="L9" s="749"/>
    </row>
    <row r="10" spans="1:555" x14ac:dyDescent="0.25">
      <c r="C10" s="105"/>
      <c r="D10" s="105"/>
      <c r="E10" s="105"/>
      <c r="F10" s="105"/>
      <c r="G10" s="76"/>
      <c r="H10" s="105"/>
      <c r="I10" s="105"/>
    </row>
    <row r="11" spans="1:555" ht="15.75" thickBot="1" x14ac:dyDescent="0.3">
      <c r="C11" s="105"/>
      <c r="D11" s="105"/>
      <c r="E11" s="105"/>
      <c r="F11" s="105"/>
      <c r="G11" s="76"/>
      <c r="H11" s="105"/>
      <c r="I11" s="105"/>
    </row>
    <row r="12" spans="1:555" ht="15.75" thickBot="1" x14ac:dyDescent="0.3">
      <c r="C12" s="155" t="s">
        <v>53</v>
      </c>
      <c r="D12" s="351">
        <f>SUM(F18:F24)</f>
        <v>26000000</v>
      </c>
      <c r="F12" s="70"/>
      <c r="G12" s="77"/>
      <c r="H12" s="70"/>
      <c r="I12" s="70"/>
    </row>
    <row r="13" spans="1:555" x14ac:dyDescent="0.25">
      <c r="C13" s="70"/>
      <c r="D13" s="31"/>
      <c r="E13" s="91"/>
      <c r="F13" s="91"/>
      <c r="G13" s="91"/>
      <c r="H13" s="74"/>
      <c r="I13" s="74"/>
      <c r="J13" s="74"/>
      <c r="K13" s="110"/>
    </row>
    <row r="14" spans="1:555" ht="15.75" x14ac:dyDescent="0.25">
      <c r="B14" s="91"/>
      <c r="C14" s="291" t="s">
        <v>390</v>
      </c>
      <c r="D14" s="347" t="s">
        <v>2003</v>
      </c>
      <c r="E14" s="91"/>
      <c r="F14" s="91"/>
      <c r="G14" s="91"/>
      <c r="H14" s="74"/>
      <c r="I14" s="74"/>
      <c r="J14" s="74"/>
      <c r="K14" s="110"/>
    </row>
    <row r="15" spans="1:555" ht="54" customHeight="1" x14ac:dyDescent="0.25">
      <c r="B15" s="91"/>
      <c r="C15" s="739" t="str">
        <f>IFERROR(VLOOKUP(D14,'1. Desarrollo e Innov. Curricu.'!$F:$G,2,FALSE),IFERROR(VLOOKUP(D14,'2. Investigación Científica'!$F:$G,2,FALSE),IFERROR(VLOOKUP(D14,'3. Vinculación Univ. Sociedad'!$F:$G,2,FALSE),IFERROR(VLOOKUP(D14,'4. Docencia y Profesorado Univ.'!$F:$G,2,FALSE),IFERROR(VLOOKUP(D14,'5. Estudiantes y Graduados'!$F:$G,2,FALSE),IFERROR(VLOOKUP(D14,'11. Gestion Administrativa'!$F:$G,2,FALSE),IFERROR(VLOOKUP(D14,'13. Gestión Académica'!$F:$G,2,FALSE),IFERROR(VLOOKUP(D14,'9. Asegura. de la Calid. y M'!$F:$G,2,FALSE),IFERROR(VLOOKUP(D14,'6. Gestión del Conocimiento'!$F:$G,2,FALSE),IFERROR(VLOOKUP(D14,'15. Gobernabilidad y Proceso...'!$F:$G,2,FALSE),IFERROR(VLOOKUP(D14,'12. Gestión del Talento Humano'!$F:$G,2,FALSE),IFERROR(VLOOKUP(D14,'14. Internacional... de la E.S.'!$F:$G,2,FALSE),IFERROR(VLOOKUP(D14,'10. Posgrado'!$F:$G,2,FALSE),IFERROR(VLOOKUP(D14,'17. Gestión TIC'!$F:$G,2,FALSE),IFERROR(VLOOKUP(D14,'16. Desa. del Sistema Educ.Sup.'!$F:$G,2,FALSE),IFERROR(VLOOKUP(D14,'8. Cultura de Inno. Insti...'!$F:$G,2,FALSE),VLOOKUP(D14,'7. Lo Esencial de la Reforma U.'!$F:$G,2,0)))))))))))))))))</f>
        <v>Remodelar el Observatorio Astronómico Centroamericano de Suyapa, gestionar la construcción del Planetario de Suyapa, y mejorar el espacio físico de aulas, laboratorios, salones de conferencias y oficinas que utilizan estudiantes,  personal de la FACES   y público en general que participa en las actividades académicas  desarollada.</v>
      </c>
      <c r="D15" s="739"/>
      <c r="E15" s="739"/>
      <c r="F15" s="739"/>
      <c r="G15" s="739"/>
      <c r="H15" s="739"/>
      <c r="I15" s="739"/>
      <c r="J15" s="739"/>
      <c r="K15" s="739"/>
      <c r="L15" s="739"/>
    </row>
    <row r="16" spans="1:555" ht="15.75" thickBot="1" x14ac:dyDescent="0.3">
      <c r="F16" s="91"/>
      <c r="G16" s="74"/>
      <c r="H16" s="74"/>
      <c r="I16" s="74"/>
    </row>
    <row r="17" spans="3:12" ht="15.75" thickBot="1" x14ac:dyDescent="0.3">
      <c r="C17" s="127" t="s">
        <v>44</v>
      </c>
      <c r="D17" s="132" t="s">
        <v>55</v>
      </c>
      <c r="E17" s="168" t="s">
        <v>57</v>
      </c>
      <c r="F17" s="133" t="s">
        <v>27</v>
      </c>
      <c r="G17" s="131" t="s">
        <v>129</v>
      </c>
      <c r="H17" s="134" t="s">
        <v>46</v>
      </c>
      <c r="I17" s="131" t="s">
        <v>130</v>
      </c>
      <c r="J17" s="131" t="s">
        <v>408</v>
      </c>
      <c r="K17" s="131" t="s">
        <v>409</v>
      </c>
      <c r="L17" s="131" t="s">
        <v>119</v>
      </c>
    </row>
    <row r="18" spans="3:12" x14ac:dyDescent="0.25">
      <c r="C18" s="139"/>
      <c r="D18" s="624"/>
      <c r="E18" s="635"/>
      <c r="F18" s="128">
        <f t="shared" ref="F18:F24" si="0">D18*E18</f>
        <v>0</v>
      </c>
      <c r="G18" s="159"/>
      <c r="H18" s="140"/>
      <c r="I18" s="128" t="e">
        <f>VLOOKUP(H18,Presupuesto!$B$11:$C$565,2,0)</f>
        <v>#N/A</v>
      </c>
      <c r="J18" s="215" t="s">
        <v>1435</v>
      </c>
      <c r="K18" s="96" t="s">
        <v>392</v>
      </c>
      <c r="L18" s="96"/>
    </row>
    <row r="19" spans="3:12" x14ac:dyDescent="0.25">
      <c r="C19" s="139" t="s">
        <v>2022</v>
      </c>
      <c r="D19" s="634">
        <v>1</v>
      </c>
      <c r="E19" s="630">
        <v>22000000</v>
      </c>
      <c r="F19" s="95">
        <f t="shared" si="0"/>
        <v>22000000</v>
      </c>
      <c r="G19" s="159" t="s">
        <v>1665</v>
      </c>
      <c r="H19" s="140" t="s">
        <v>1050</v>
      </c>
      <c r="I19" s="128" t="str">
        <f>VLOOKUP(H19,Presupuesto!$B$11:$C$565,2,0)</f>
        <v>CONSTRUCCIONES Y MEJORAS DE BIENES NACIONALES EN DOMINIO PRIVADO</v>
      </c>
      <c r="J19" s="96" t="s">
        <v>1361</v>
      </c>
      <c r="K19" s="96" t="s">
        <v>410</v>
      </c>
      <c r="L19" s="96"/>
    </row>
    <row r="20" spans="3:12" x14ac:dyDescent="0.25">
      <c r="C20" s="139" t="s">
        <v>2023</v>
      </c>
      <c r="D20" s="634">
        <v>1</v>
      </c>
      <c r="E20" s="630">
        <v>4000000</v>
      </c>
      <c r="F20" s="95">
        <f t="shared" si="0"/>
        <v>4000000</v>
      </c>
      <c r="G20" s="159" t="s">
        <v>1665</v>
      </c>
      <c r="H20" s="140" t="s">
        <v>994</v>
      </c>
      <c r="I20" s="128" t="str">
        <f>VLOOKUP(H20,Presupuesto!$B$11:$C$565,2,0)</f>
        <v>MAQUINARIA Y EQUIPO DE PRODUCCION</v>
      </c>
      <c r="J20" s="96" t="s">
        <v>1361</v>
      </c>
      <c r="K20" s="96" t="s">
        <v>410</v>
      </c>
      <c r="L20" s="96"/>
    </row>
    <row r="21" spans="3:12" x14ac:dyDescent="0.25">
      <c r="C21" s="139"/>
      <c r="D21" s="634"/>
      <c r="E21" s="630"/>
      <c r="F21" s="95">
        <f t="shared" si="0"/>
        <v>0</v>
      </c>
      <c r="G21" s="159"/>
      <c r="H21" s="140"/>
      <c r="I21" s="128" t="e">
        <f>VLOOKUP(H21,Presupuesto!$B$11:$C$565,2,0)</f>
        <v>#N/A</v>
      </c>
      <c r="J21" s="96" t="str">
        <f t="shared" ref="J21:J23" si="1">$J$18</f>
        <v>Posgrado</v>
      </c>
      <c r="K21" s="96" t="s">
        <v>410</v>
      </c>
      <c r="L21" s="96"/>
    </row>
    <row r="22" spans="3:12" x14ac:dyDescent="0.25">
      <c r="C22" s="139"/>
      <c r="D22" s="634"/>
      <c r="E22" s="630"/>
      <c r="F22" s="95">
        <f t="shared" si="0"/>
        <v>0</v>
      </c>
      <c r="G22" s="159"/>
      <c r="H22" s="140"/>
      <c r="I22" s="128" t="e">
        <f>VLOOKUP(H22,Presupuesto!$B$11:$C$565,2,0)</f>
        <v>#N/A</v>
      </c>
      <c r="J22" s="96" t="str">
        <f t="shared" si="1"/>
        <v>Posgrado</v>
      </c>
      <c r="K22" s="96" t="s">
        <v>410</v>
      </c>
      <c r="L22" s="96"/>
    </row>
    <row r="23" spans="3:12" x14ac:dyDescent="0.25">
      <c r="C23" s="143"/>
      <c r="D23" s="634"/>
      <c r="E23" s="631"/>
      <c r="F23" s="95">
        <f t="shared" si="0"/>
        <v>0</v>
      </c>
      <c r="G23" s="159"/>
      <c r="H23" s="144"/>
      <c r="I23" s="128" t="e">
        <f>VLOOKUP(H23,Presupuesto!$B$11:$C$565,2,0)</f>
        <v>#N/A</v>
      </c>
      <c r="J23" s="96" t="str">
        <f t="shared" si="1"/>
        <v>Posgrado</v>
      </c>
      <c r="K23" s="96" t="s">
        <v>410</v>
      </c>
      <c r="L23" s="96"/>
    </row>
    <row r="24" spans="3:12" ht="15.75" thickBot="1" x14ac:dyDescent="0.3">
      <c r="C24" s="145"/>
      <c r="D24" s="219"/>
      <c r="E24" s="632"/>
      <c r="F24" s="103">
        <f t="shared" si="0"/>
        <v>0</v>
      </c>
      <c r="G24" s="160"/>
      <c r="H24" s="146"/>
      <c r="I24" s="130" t="e">
        <f>VLOOKUP(H24,Presupuesto!$B$11:$C$565,2,0)</f>
        <v>#N/A</v>
      </c>
      <c r="J24" s="104" t="str">
        <f t="shared" ref="J24" si="2">$J$21</f>
        <v>Posgrado</v>
      </c>
      <c r="K24" s="122" t="s">
        <v>392</v>
      </c>
      <c r="L24" s="104"/>
    </row>
    <row r="25" spans="3:12" x14ac:dyDescent="0.25">
      <c r="F25" s="88"/>
      <c r="G25" s="87"/>
      <c r="H25" s="88"/>
      <c r="I25" s="88"/>
    </row>
    <row r="26" spans="3:12" s="434" customFormat="1" x14ac:dyDescent="0.25">
      <c r="F26" s="88"/>
      <c r="G26" s="87"/>
      <c r="H26" s="88"/>
      <c r="I26" s="88"/>
    </row>
    <row r="27" spans="3:12" s="434" customFormat="1" ht="18.75" x14ac:dyDescent="0.25">
      <c r="C27" s="748" t="s">
        <v>2024</v>
      </c>
      <c r="D27" s="749"/>
      <c r="E27" s="749"/>
      <c r="F27" s="749"/>
      <c r="G27" s="749"/>
      <c r="H27" s="749"/>
      <c r="I27" s="749"/>
      <c r="J27" s="749"/>
      <c r="K27" s="749"/>
      <c r="L27" s="749"/>
    </row>
    <row r="28" spans="3:12" ht="15.75" thickBot="1" x14ac:dyDescent="0.3"/>
    <row r="29" spans="3:12" ht="15.75" thickBot="1" x14ac:dyDescent="0.3">
      <c r="C29" s="155" t="s">
        <v>53</v>
      </c>
      <c r="D29" s="351">
        <f>SUM(F36:F45)</f>
        <v>4000000</v>
      </c>
      <c r="F29" s="70"/>
      <c r="G29" s="77"/>
      <c r="H29" s="70"/>
      <c r="I29" s="70"/>
    </row>
    <row r="30" spans="3:12" x14ac:dyDescent="0.25">
      <c r="C30" s="70"/>
      <c r="D30" s="31"/>
      <c r="E30" s="91"/>
      <c r="F30" s="91"/>
      <c r="G30" s="91"/>
      <c r="H30" s="74"/>
      <c r="I30" s="74"/>
      <c r="J30" s="74"/>
      <c r="K30" s="110"/>
    </row>
    <row r="31" spans="3:12" ht="15.75" x14ac:dyDescent="0.25">
      <c r="C31" s="291" t="s">
        <v>390</v>
      </c>
      <c r="D31" s="347" t="s">
        <v>2003</v>
      </c>
      <c r="E31" s="91"/>
      <c r="F31" s="91"/>
      <c r="G31" s="91"/>
      <c r="H31" s="74"/>
      <c r="I31" s="74"/>
      <c r="J31" s="74"/>
      <c r="K31" s="110"/>
    </row>
    <row r="32" spans="3:12" ht="54.75" customHeight="1" x14ac:dyDescent="0.25">
      <c r="C32" s="739" t="str">
        <f>IFERROR(VLOOKUP(D31,'1. Desarrollo e Innov. Curricu.'!$F:$G,2,FALSE),IFERROR(VLOOKUP(D31,'2. Investigación Científica'!$F:$G,2,FALSE),IFERROR(VLOOKUP(D31,'3. Vinculación Univ. Sociedad'!$F:$G,2,FALSE),IFERROR(VLOOKUP(D31,'4. Docencia y Profesorado Univ.'!$F:$G,2,FALSE),IFERROR(VLOOKUP(D31,'5. Estudiantes y Graduados'!$F:$G,2,FALSE),IFERROR(VLOOKUP(D31,'11. Gestion Administrativa'!$F:$G,2,FALSE),IFERROR(VLOOKUP(D31,'13. Gestión Académica'!$F:$G,2,FALSE),IFERROR(VLOOKUP(D31,'9. Asegura. de la Calid. y M'!$F:$G,2,FALSE),IFERROR(VLOOKUP(D31,'6. Gestión del Conocimiento'!$F:$G,2,FALSE),IFERROR(VLOOKUP(D31,'15. Gobernabilidad y Proceso...'!$F:$G,2,FALSE),IFERROR(VLOOKUP(D31,'12. Gestión del Talento Humano'!$F:$G,2,FALSE),IFERROR(VLOOKUP(D31,'14. Internacional... de la E.S.'!$F:$G,2,FALSE),IFERROR(VLOOKUP(D31,'10. Posgrado'!$F:$G,2,FALSE),IFERROR(VLOOKUP(D31,'17. Gestión TIC'!$F:$G,2,FALSE),IFERROR(VLOOKUP(D31,'16. Desa. del Sistema Educ.Sup.'!$F:$G,2,FALSE),IFERROR(VLOOKUP(D31,'8. Cultura de Inno. Insti...'!$F:$G,2,FALSE),VLOOKUP(D31,'7. Lo Esencial de la Reforma U.'!$F:$G,2,0)))))))))))))))))</f>
        <v>Remodelar el Observatorio Astronómico Centroamericano de Suyapa, gestionar la construcción del Planetario de Suyapa, y mejorar el espacio físico de aulas, laboratorios, salones de conferencias y oficinas que utilizan estudiantes,  personal de la FACES   y público en general que participa en las actividades académicas  desarollada.</v>
      </c>
      <c r="D32" s="739"/>
      <c r="E32" s="739"/>
      <c r="F32" s="739"/>
      <c r="G32" s="739"/>
      <c r="H32" s="739"/>
      <c r="I32" s="739"/>
      <c r="J32" s="739"/>
      <c r="K32" s="739"/>
      <c r="L32" s="739"/>
    </row>
    <row r="33" spans="3:12" x14ac:dyDescent="0.25">
      <c r="E33" s="91"/>
      <c r="F33" s="91"/>
      <c r="G33" s="91"/>
      <c r="H33" s="74"/>
      <c r="I33" s="74"/>
      <c r="J33" s="74"/>
      <c r="K33" s="110"/>
    </row>
    <row r="34" spans="3:12" ht="15.75" thickBot="1" x14ac:dyDescent="0.3">
      <c r="F34" s="91"/>
      <c r="G34" s="74"/>
      <c r="H34" s="74"/>
      <c r="I34" s="74"/>
    </row>
    <row r="35" spans="3:12" ht="15.75" thickBot="1" x14ac:dyDescent="0.3">
      <c r="C35" s="127" t="s">
        <v>44</v>
      </c>
      <c r="D35" s="132" t="s">
        <v>55</v>
      </c>
      <c r="E35" s="134" t="s">
        <v>57</v>
      </c>
      <c r="F35" s="133" t="s">
        <v>27</v>
      </c>
      <c r="G35" s="131" t="s">
        <v>129</v>
      </c>
      <c r="H35" s="134" t="s">
        <v>46</v>
      </c>
      <c r="I35" s="131" t="s">
        <v>130</v>
      </c>
      <c r="J35" s="131" t="s">
        <v>408</v>
      </c>
      <c r="K35" s="131" t="s">
        <v>409</v>
      </c>
      <c r="L35" s="131" t="s">
        <v>119</v>
      </c>
    </row>
    <row r="36" spans="3:12" x14ac:dyDescent="0.25">
      <c r="C36" s="139"/>
      <c r="D36" s="633"/>
      <c r="E36" s="637"/>
      <c r="F36" s="128">
        <f t="shared" ref="F36:F45" si="3">D36*E36</f>
        <v>0</v>
      </c>
      <c r="G36" s="159"/>
      <c r="H36" s="140"/>
      <c r="I36" s="128" t="e">
        <f>VLOOKUP(H36,Presupuesto!$B$11:$C$565,2,0)</f>
        <v>#N/A</v>
      </c>
      <c r="J36" s="215" t="s">
        <v>1435</v>
      </c>
      <c r="K36" s="96" t="s">
        <v>392</v>
      </c>
      <c r="L36" s="96"/>
    </row>
    <row r="37" spans="3:12" x14ac:dyDescent="0.25">
      <c r="C37" s="139" t="s">
        <v>2131</v>
      </c>
      <c r="D37" s="634">
        <v>1</v>
      </c>
      <c r="E37" s="638">
        <v>4000000</v>
      </c>
      <c r="F37" s="128">
        <f t="shared" si="3"/>
        <v>4000000</v>
      </c>
      <c r="G37" s="159" t="s">
        <v>1665</v>
      </c>
      <c r="H37" s="140" t="s">
        <v>970</v>
      </c>
      <c r="I37" s="128" t="str">
        <f>VLOOKUP(H37,Presupuesto!$B$11:$C$565,2,0)</f>
        <v>CONSTRUCCION DE BIENES DE DOMINIO PUBLICO</v>
      </c>
      <c r="J37" s="96" t="s">
        <v>1361</v>
      </c>
      <c r="K37" s="96" t="s">
        <v>410</v>
      </c>
      <c r="L37" s="96"/>
    </row>
    <row r="38" spans="3:12" x14ac:dyDescent="0.25">
      <c r="C38" s="139"/>
      <c r="D38" s="634"/>
      <c r="E38" s="639"/>
      <c r="F38" s="128">
        <f t="shared" si="3"/>
        <v>0</v>
      </c>
      <c r="G38" s="159"/>
      <c r="H38" s="140"/>
      <c r="I38" s="128" t="e">
        <f>VLOOKUP(H38,Presupuesto!$B$11:$C$565,2,0)</f>
        <v>#N/A</v>
      </c>
      <c r="J38" s="96" t="str">
        <f t="shared" ref="J38:J45" si="4">$J$36</f>
        <v>Posgrado</v>
      </c>
      <c r="K38" s="96" t="s">
        <v>410</v>
      </c>
      <c r="L38" s="96"/>
    </row>
    <row r="39" spans="3:12" x14ac:dyDescent="0.25">
      <c r="C39" s="139"/>
      <c r="D39" s="634"/>
      <c r="E39" s="639"/>
      <c r="F39" s="128">
        <f t="shared" si="3"/>
        <v>0</v>
      </c>
      <c r="G39" s="159"/>
      <c r="H39" s="140"/>
      <c r="I39" s="128" t="e">
        <f>VLOOKUP(H39,Presupuesto!$B$11:$C$565,2,0)</f>
        <v>#N/A</v>
      </c>
      <c r="J39" s="96" t="str">
        <f t="shared" si="4"/>
        <v>Posgrado</v>
      </c>
      <c r="K39" s="96" t="s">
        <v>410</v>
      </c>
      <c r="L39" s="96"/>
    </row>
    <row r="40" spans="3:12" x14ac:dyDescent="0.25">
      <c r="C40" s="139"/>
      <c r="D40" s="634"/>
      <c r="E40" s="639"/>
      <c r="F40" s="128">
        <f t="shared" si="3"/>
        <v>0</v>
      </c>
      <c r="G40" s="159"/>
      <c r="H40" s="140"/>
      <c r="I40" s="128" t="e">
        <f>VLOOKUP(H40,Presupuesto!$B$11:$C$565,2,0)</f>
        <v>#N/A</v>
      </c>
      <c r="J40" s="96" t="str">
        <f t="shared" si="4"/>
        <v>Posgrado</v>
      </c>
      <c r="K40" s="96" t="s">
        <v>410</v>
      </c>
      <c r="L40" s="96"/>
    </row>
    <row r="41" spans="3:12" x14ac:dyDescent="0.25">
      <c r="C41" s="139"/>
      <c r="D41" s="634"/>
      <c r="E41" s="639"/>
      <c r="F41" s="128">
        <f t="shared" si="3"/>
        <v>0</v>
      </c>
      <c r="G41" s="159"/>
      <c r="H41" s="140"/>
      <c r="I41" s="128" t="e">
        <f>VLOOKUP(H41,Presupuesto!$B$11:$C$565,2,0)</f>
        <v>#N/A</v>
      </c>
      <c r="J41" s="96" t="str">
        <f t="shared" si="4"/>
        <v>Posgrado</v>
      </c>
      <c r="K41" s="96" t="s">
        <v>399</v>
      </c>
      <c r="L41" s="96"/>
    </row>
    <row r="42" spans="3:12" x14ac:dyDescent="0.25">
      <c r="C42" s="143"/>
      <c r="D42" s="634"/>
      <c r="E42" s="638"/>
      <c r="F42" s="128">
        <f t="shared" si="3"/>
        <v>0</v>
      </c>
      <c r="G42" s="159"/>
      <c r="H42" s="144"/>
      <c r="I42" s="128" t="e">
        <f>VLOOKUP(H42,Presupuesto!$B$11:$C$565,2,0)</f>
        <v>#N/A</v>
      </c>
      <c r="J42" s="96" t="str">
        <f t="shared" si="4"/>
        <v>Posgrado</v>
      </c>
      <c r="K42" s="96" t="s">
        <v>410</v>
      </c>
      <c r="L42" s="96"/>
    </row>
    <row r="43" spans="3:12" x14ac:dyDescent="0.25">
      <c r="C43" s="143"/>
      <c r="D43" s="634"/>
      <c r="E43" s="638"/>
      <c r="F43" s="128">
        <f t="shared" si="3"/>
        <v>0</v>
      </c>
      <c r="G43" s="159"/>
      <c r="H43" s="144"/>
      <c r="I43" s="128" t="e">
        <f>VLOOKUP(H43,Presupuesto!$B$11:$C$565,2,0)</f>
        <v>#N/A</v>
      </c>
      <c r="J43" s="96" t="str">
        <f t="shared" si="4"/>
        <v>Posgrado</v>
      </c>
      <c r="K43" s="96" t="s">
        <v>410</v>
      </c>
      <c r="L43" s="96"/>
    </row>
    <row r="44" spans="3:12" x14ac:dyDescent="0.25">
      <c r="C44" s="143"/>
      <c r="D44" s="634"/>
      <c r="E44" s="638"/>
      <c r="F44" s="128">
        <f t="shared" si="3"/>
        <v>0</v>
      </c>
      <c r="G44" s="159"/>
      <c r="H44" s="144"/>
      <c r="I44" s="128" t="e">
        <f>VLOOKUP(H44,Presupuesto!$B$11:$C$565,2,0)</f>
        <v>#N/A</v>
      </c>
      <c r="J44" s="96" t="str">
        <f t="shared" si="4"/>
        <v>Posgrado</v>
      </c>
      <c r="K44" s="96" t="s">
        <v>410</v>
      </c>
      <c r="L44" s="96"/>
    </row>
    <row r="45" spans="3:12" ht="15.75" thickBot="1" x14ac:dyDescent="0.3">
      <c r="C45" s="145"/>
      <c r="D45" s="219"/>
      <c r="E45" s="640"/>
      <c r="F45" s="130">
        <f t="shared" si="3"/>
        <v>0</v>
      </c>
      <c r="G45" s="160"/>
      <c r="H45" s="146"/>
      <c r="I45" s="130" t="e">
        <f>VLOOKUP(H45,Presupuesto!$B$11:$C$565,2,0)</f>
        <v>#N/A</v>
      </c>
      <c r="J45" s="104" t="str">
        <f t="shared" si="4"/>
        <v>Posgrado</v>
      </c>
      <c r="K45" s="122" t="s">
        <v>392</v>
      </c>
      <c r="L45" s="104"/>
    </row>
    <row r="47" spans="3:12" s="434" customFormat="1" x14ac:dyDescent="0.25">
      <c r="G47" s="421"/>
    </row>
    <row r="48" spans="3:12" s="434" customFormat="1" ht="18.75" x14ac:dyDescent="0.25">
      <c r="C48" s="748" t="s">
        <v>2008</v>
      </c>
      <c r="D48" s="749"/>
      <c r="E48" s="749"/>
      <c r="F48" s="749"/>
      <c r="G48" s="749"/>
      <c r="H48" s="749"/>
      <c r="I48" s="749"/>
      <c r="J48" s="749"/>
      <c r="K48" s="749"/>
      <c r="L48" s="749"/>
    </row>
    <row r="49" spans="3:12" s="434" customFormat="1" x14ac:dyDescent="0.25">
      <c r="G49" s="421"/>
    </row>
    <row r="50" spans="3:12" ht="15.75" thickBot="1" x14ac:dyDescent="0.3"/>
    <row r="51" spans="3:12" ht="15.75" thickBot="1" x14ac:dyDescent="0.3">
      <c r="C51" s="155" t="s">
        <v>53</v>
      </c>
      <c r="D51" s="351">
        <f>SUM(F58:F68)</f>
        <v>47000000</v>
      </c>
      <c r="F51" s="70"/>
      <c r="G51" s="77"/>
      <c r="H51" s="70"/>
      <c r="I51" s="70"/>
    </row>
    <row r="52" spans="3:12" x14ac:dyDescent="0.25">
      <c r="C52" s="70"/>
      <c r="D52" s="31"/>
      <c r="E52" s="91"/>
      <c r="F52" s="91"/>
      <c r="G52" s="91"/>
      <c r="H52" s="74"/>
      <c r="I52" s="74"/>
      <c r="J52" s="74"/>
      <c r="K52" s="110"/>
    </row>
    <row r="53" spans="3:12" ht="15.75" x14ac:dyDescent="0.25">
      <c r="C53" s="291" t="s">
        <v>390</v>
      </c>
      <c r="D53" s="347" t="s">
        <v>2003</v>
      </c>
      <c r="E53" s="91"/>
      <c r="F53" s="91"/>
      <c r="G53" s="91"/>
      <c r="H53" s="74"/>
      <c r="I53" s="74"/>
      <c r="J53" s="74"/>
      <c r="K53" s="110"/>
    </row>
    <row r="54" spans="3:12" ht="48.75" customHeight="1" x14ac:dyDescent="0.25">
      <c r="C54" s="739" t="str">
        <f>IFERROR(VLOOKUP(D53,'1. Desarrollo e Innov. Curricu.'!$F:$G,2,FALSE),IFERROR(VLOOKUP(D53,'2. Investigación Científica'!$F:$G,2,FALSE),IFERROR(VLOOKUP(D53,'3. Vinculación Univ. Sociedad'!$F:$G,2,FALSE),IFERROR(VLOOKUP(D53,'4. Docencia y Profesorado Univ.'!$F:$G,2,FALSE),IFERROR(VLOOKUP(D53,'5. Estudiantes y Graduados'!$F:$G,2,FALSE),IFERROR(VLOOKUP(D53,'11. Gestion Administrativa'!$F:$G,2,FALSE),IFERROR(VLOOKUP(D53,'13. Gestión Académica'!$F:$G,2,FALSE),IFERROR(VLOOKUP(D53,'9. Asegura. de la Calid. y M'!$F:$G,2,FALSE),IFERROR(VLOOKUP(D53,'6. Gestión del Conocimiento'!$F:$G,2,FALSE),IFERROR(VLOOKUP(D53,'15. Gobernabilidad y Proceso...'!$F:$G,2,FALSE),IFERROR(VLOOKUP(D53,'12. Gestión del Talento Humano'!$F:$G,2,FALSE),IFERROR(VLOOKUP(D53,'14. Internacional... de la E.S.'!$F:$G,2,FALSE),IFERROR(VLOOKUP(D53,'10. Posgrado'!$F:$G,2,FALSE),IFERROR(VLOOKUP(D53,'17. Gestión TIC'!$F:$G,2,FALSE),IFERROR(VLOOKUP(D53,'16. Desa. del Sistema Educ.Sup.'!$F:$G,2,FALSE),IFERROR(VLOOKUP(D53,'8. Cultura de Inno. Insti...'!$F:$G,2,FALSE),VLOOKUP(D53,'7. Lo Esencial de la Reforma U.'!$F:$G,2,0)))))))))))))))))</f>
        <v>Remodelar el Observatorio Astronómico Centroamericano de Suyapa, gestionar la construcción del Planetario de Suyapa, y mejorar el espacio físico de aulas, laboratorios, salones de conferencias y oficinas que utilizan estudiantes,  personal de la FACES   y público en general que participa en las actividades académicas  desarollada.</v>
      </c>
      <c r="D54" s="739"/>
      <c r="E54" s="739"/>
      <c r="F54" s="739"/>
      <c r="G54" s="739"/>
      <c r="H54" s="739"/>
      <c r="I54" s="739"/>
      <c r="J54" s="739"/>
      <c r="K54" s="739"/>
      <c r="L54" s="739"/>
    </row>
    <row r="55" spans="3:12" x14ac:dyDescent="0.25">
      <c r="E55" s="91"/>
      <c r="F55" s="91"/>
      <c r="G55" s="91"/>
      <c r="H55" s="74"/>
      <c r="I55" s="74"/>
      <c r="J55" s="74"/>
      <c r="K55" s="110"/>
    </row>
    <row r="56" spans="3:12" ht="15.75" thickBot="1" x14ac:dyDescent="0.3">
      <c r="F56" s="91"/>
      <c r="G56" s="74"/>
      <c r="H56" s="74"/>
      <c r="I56" s="74"/>
    </row>
    <row r="57" spans="3:12" ht="15.75" thickBot="1" x14ac:dyDescent="0.3">
      <c r="C57" s="127" t="s">
        <v>44</v>
      </c>
      <c r="D57" s="132" t="s">
        <v>55</v>
      </c>
      <c r="E57" s="134" t="s">
        <v>57</v>
      </c>
      <c r="F57" s="133" t="s">
        <v>27</v>
      </c>
      <c r="G57" s="131" t="s">
        <v>129</v>
      </c>
      <c r="H57" s="134" t="s">
        <v>46</v>
      </c>
      <c r="I57" s="131" t="s">
        <v>130</v>
      </c>
      <c r="J57" s="131" t="s">
        <v>408</v>
      </c>
      <c r="K57" s="131" t="s">
        <v>409</v>
      </c>
      <c r="L57" s="131" t="s">
        <v>119</v>
      </c>
    </row>
    <row r="58" spans="3:12" x14ac:dyDescent="0.25">
      <c r="C58" s="139"/>
      <c r="D58" s="156"/>
      <c r="E58" s="637"/>
      <c r="F58" s="128">
        <f t="shared" ref="F58:F68" si="5">D58*E58</f>
        <v>0</v>
      </c>
      <c r="G58" s="159"/>
      <c r="H58" s="140"/>
      <c r="I58" s="128" t="e">
        <f>VLOOKUP(H58,Presupuesto!$B$11:$C$565,2,0)</f>
        <v>#N/A</v>
      </c>
      <c r="J58" s="215" t="s">
        <v>1435</v>
      </c>
      <c r="K58" s="96" t="s">
        <v>392</v>
      </c>
      <c r="L58" s="96"/>
    </row>
    <row r="59" spans="3:12" x14ac:dyDescent="0.25">
      <c r="C59" s="641" t="s">
        <v>2026</v>
      </c>
      <c r="D59" s="642">
        <v>1</v>
      </c>
      <c r="E59" s="643">
        <v>47000000</v>
      </c>
      <c r="F59" s="128">
        <f t="shared" si="5"/>
        <v>47000000</v>
      </c>
      <c r="G59" s="159" t="s">
        <v>1665</v>
      </c>
      <c r="H59" s="140" t="s">
        <v>970</v>
      </c>
      <c r="I59" s="128" t="str">
        <f>VLOOKUP(H59,Presupuesto!$B$11:$C$565,2,0)</f>
        <v>CONSTRUCCION DE BIENES DE DOMINIO PUBLICO</v>
      </c>
      <c r="J59" s="96" t="s">
        <v>1361</v>
      </c>
      <c r="K59" s="96" t="s">
        <v>410</v>
      </c>
      <c r="L59" s="96"/>
    </row>
    <row r="60" spans="3:12" x14ac:dyDescent="0.25">
      <c r="C60" s="139"/>
      <c r="D60" s="156"/>
      <c r="E60" s="639"/>
      <c r="F60" s="128">
        <f t="shared" si="5"/>
        <v>0</v>
      </c>
      <c r="G60" s="159"/>
      <c r="H60" s="140"/>
      <c r="I60" s="128" t="e">
        <f>VLOOKUP(H60,Presupuesto!$B$11:$C$565,2,0)</f>
        <v>#N/A</v>
      </c>
      <c r="J60" s="96" t="str">
        <f t="shared" ref="J60:J68" si="6">$J$58</f>
        <v>Posgrado</v>
      </c>
      <c r="K60" s="96" t="s">
        <v>410</v>
      </c>
      <c r="L60" s="96"/>
    </row>
    <row r="61" spans="3:12" x14ac:dyDescent="0.25">
      <c r="C61" s="139"/>
      <c r="D61" s="156"/>
      <c r="E61" s="639"/>
      <c r="F61" s="128">
        <f t="shared" si="5"/>
        <v>0</v>
      </c>
      <c r="G61" s="159"/>
      <c r="H61" s="140"/>
      <c r="I61" s="128" t="e">
        <f>VLOOKUP(H61,Presupuesto!$B$11:$C$565,2,0)</f>
        <v>#N/A</v>
      </c>
      <c r="J61" s="96" t="str">
        <f t="shared" si="6"/>
        <v>Posgrado</v>
      </c>
      <c r="K61" s="96" t="s">
        <v>410</v>
      </c>
      <c r="L61" s="96"/>
    </row>
    <row r="62" spans="3:12" x14ac:dyDescent="0.25">
      <c r="C62" s="139"/>
      <c r="D62" s="156"/>
      <c r="E62" s="639"/>
      <c r="F62" s="128">
        <f t="shared" si="5"/>
        <v>0</v>
      </c>
      <c r="G62" s="159"/>
      <c r="H62" s="140"/>
      <c r="I62" s="128" t="e">
        <f>VLOOKUP(H62,Presupuesto!$B$11:$C$565,2,0)</f>
        <v>#N/A</v>
      </c>
      <c r="J62" s="96" t="str">
        <f t="shared" si="6"/>
        <v>Posgrado</v>
      </c>
      <c r="K62" s="96" t="s">
        <v>410</v>
      </c>
      <c r="L62" s="96"/>
    </row>
    <row r="63" spans="3:12" x14ac:dyDescent="0.25">
      <c r="C63" s="139"/>
      <c r="D63" s="156"/>
      <c r="E63" s="639"/>
      <c r="F63" s="128">
        <f t="shared" si="5"/>
        <v>0</v>
      </c>
      <c r="G63" s="159"/>
      <c r="H63" s="140"/>
      <c r="I63" s="128" t="e">
        <f>VLOOKUP(H63,Presupuesto!$B$11:$C$565,2,0)</f>
        <v>#N/A</v>
      </c>
      <c r="J63" s="96" t="str">
        <f t="shared" si="6"/>
        <v>Posgrado</v>
      </c>
      <c r="K63" s="96" t="s">
        <v>399</v>
      </c>
      <c r="L63" s="96"/>
    </row>
    <row r="64" spans="3:12" x14ac:dyDescent="0.25">
      <c r="C64" s="139"/>
      <c r="D64" s="156"/>
      <c r="E64" s="639"/>
      <c r="F64" s="128">
        <f t="shared" si="5"/>
        <v>0</v>
      </c>
      <c r="G64" s="159"/>
      <c r="H64" s="140"/>
      <c r="I64" s="128" t="e">
        <f>VLOOKUP(H64,Presupuesto!$B$11:$C$565,2,0)</f>
        <v>#N/A</v>
      </c>
      <c r="J64" s="96" t="str">
        <f t="shared" si="6"/>
        <v>Posgrado</v>
      </c>
      <c r="K64" s="96" t="s">
        <v>410</v>
      </c>
      <c r="L64" s="96"/>
    </row>
    <row r="65" spans="3:12" x14ac:dyDescent="0.25">
      <c r="C65" s="139"/>
      <c r="D65" s="156"/>
      <c r="E65" s="639"/>
      <c r="F65" s="128">
        <f t="shared" si="5"/>
        <v>0</v>
      </c>
      <c r="G65" s="159"/>
      <c r="H65" s="140"/>
      <c r="I65" s="128" t="e">
        <f>VLOOKUP(H65,Presupuesto!$B$11:$C$565,2,0)</f>
        <v>#N/A</v>
      </c>
      <c r="J65" s="96" t="str">
        <f t="shared" si="6"/>
        <v>Posgrado</v>
      </c>
      <c r="K65" s="96" t="s">
        <v>410</v>
      </c>
      <c r="L65" s="96"/>
    </row>
    <row r="66" spans="3:12" x14ac:dyDescent="0.25">
      <c r="C66" s="139"/>
      <c r="D66" s="156"/>
      <c r="E66" s="639"/>
      <c r="F66" s="128">
        <f t="shared" si="5"/>
        <v>0</v>
      </c>
      <c r="G66" s="159"/>
      <c r="H66" s="140"/>
      <c r="I66" s="128" t="e">
        <f>VLOOKUP(H66,Presupuesto!$B$11:$C$565,2,0)</f>
        <v>#N/A</v>
      </c>
      <c r="J66" s="96" t="str">
        <f t="shared" si="6"/>
        <v>Posgrado</v>
      </c>
      <c r="K66" s="96" t="s">
        <v>410</v>
      </c>
      <c r="L66" s="96"/>
    </row>
    <row r="67" spans="3:12" x14ac:dyDescent="0.25">
      <c r="C67" s="143"/>
      <c r="D67" s="156"/>
      <c r="E67" s="638"/>
      <c r="F67" s="128">
        <f t="shared" si="5"/>
        <v>0</v>
      </c>
      <c r="G67" s="159"/>
      <c r="H67" s="144"/>
      <c r="I67" s="128" t="e">
        <f>VLOOKUP(H67,Presupuesto!$B$11:$C$565,2,0)</f>
        <v>#N/A</v>
      </c>
      <c r="J67" s="96" t="str">
        <f t="shared" si="6"/>
        <v>Posgrado</v>
      </c>
      <c r="K67" s="96" t="s">
        <v>410</v>
      </c>
      <c r="L67" s="96"/>
    </row>
    <row r="68" spans="3:12" ht="15.75" thickBot="1" x14ac:dyDescent="0.3">
      <c r="C68" s="145"/>
      <c r="D68" s="157"/>
      <c r="E68" s="640"/>
      <c r="F68" s="130">
        <f t="shared" si="5"/>
        <v>0</v>
      </c>
      <c r="G68" s="160"/>
      <c r="H68" s="146"/>
      <c r="I68" s="130" t="e">
        <f>VLOOKUP(H68,Presupuesto!$B$11:$C$565,2,0)</f>
        <v>#N/A</v>
      </c>
      <c r="J68" s="104" t="str">
        <f t="shared" si="6"/>
        <v>Posgrado</v>
      </c>
      <c r="K68" s="122" t="s">
        <v>392</v>
      </c>
      <c r="L68" s="104"/>
    </row>
    <row r="69" spans="3:12" x14ac:dyDescent="0.25">
      <c r="F69" s="88"/>
      <c r="G69" s="87"/>
      <c r="H69" s="88"/>
      <c r="I69" s="88"/>
    </row>
    <row r="70" spans="3:12" s="434" customFormat="1" x14ac:dyDescent="0.25">
      <c r="F70" s="88"/>
      <c r="G70" s="87"/>
      <c r="H70" s="88"/>
      <c r="I70" s="88"/>
    </row>
    <row r="71" spans="3:12" s="434" customFormat="1" ht="18.75" x14ac:dyDescent="0.25">
      <c r="C71" s="748" t="s">
        <v>2025</v>
      </c>
      <c r="D71" s="749"/>
      <c r="E71" s="749"/>
      <c r="F71" s="749"/>
      <c r="G71" s="749"/>
      <c r="H71" s="749"/>
      <c r="I71" s="749"/>
      <c r="J71" s="749"/>
      <c r="K71" s="749"/>
      <c r="L71" s="749"/>
    </row>
    <row r="72" spans="3:12" ht="15.75" thickBot="1" x14ac:dyDescent="0.3"/>
    <row r="73" spans="3:12" ht="15.75" thickBot="1" x14ac:dyDescent="0.3">
      <c r="C73" s="155" t="s">
        <v>53</v>
      </c>
      <c r="D73" s="351">
        <f>SUM(F80:F93)</f>
        <v>4000000</v>
      </c>
      <c r="F73" s="70"/>
      <c r="G73" s="77"/>
      <c r="H73" s="70"/>
      <c r="I73" s="70"/>
    </row>
    <row r="74" spans="3:12" x14ac:dyDescent="0.25">
      <c r="C74" s="70"/>
      <c r="D74" s="31"/>
      <c r="E74" s="91"/>
      <c r="F74" s="91"/>
      <c r="G74" s="91"/>
      <c r="H74" s="74"/>
      <c r="I74" s="74"/>
      <c r="J74" s="74"/>
      <c r="K74" s="110"/>
    </row>
    <row r="75" spans="3:12" ht="15.75" x14ac:dyDescent="0.25">
      <c r="C75" s="291" t="s">
        <v>390</v>
      </c>
      <c r="D75" s="347"/>
      <c r="E75" s="91"/>
      <c r="F75" s="91"/>
      <c r="G75" s="91"/>
      <c r="H75" s="74"/>
      <c r="I75" s="74"/>
      <c r="J75" s="74"/>
      <c r="K75" s="110"/>
    </row>
    <row r="76" spans="3:12" ht="18.75" x14ac:dyDescent="0.25">
      <c r="C76" s="207"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U.'!$F:$G,2,0)))))))))))))))))</f>
        <v>#N/A</v>
      </c>
      <c r="D76" s="31"/>
      <c r="E76" s="91"/>
      <c r="F76" s="91"/>
      <c r="G76" s="91"/>
      <c r="H76" s="74"/>
      <c r="I76" s="74"/>
      <c r="J76" s="74"/>
      <c r="K76" s="110"/>
    </row>
    <row r="77" spans="3:12" x14ac:dyDescent="0.25">
      <c r="E77" s="91"/>
      <c r="F77" s="91"/>
      <c r="G77" s="91"/>
      <c r="H77" s="74"/>
      <c r="I77" s="74"/>
      <c r="J77" s="74"/>
      <c r="K77" s="110"/>
    </row>
    <row r="78" spans="3:12" ht="15.75" thickBot="1" x14ac:dyDescent="0.3">
      <c r="F78" s="91"/>
      <c r="G78" s="74"/>
      <c r="H78" s="74"/>
      <c r="I78" s="74"/>
    </row>
    <row r="79" spans="3:12" ht="15.75" thickBot="1" x14ac:dyDescent="0.3">
      <c r="C79" s="127" t="s">
        <v>44</v>
      </c>
      <c r="D79" s="132" t="s">
        <v>55</v>
      </c>
      <c r="E79" s="134" t="s">
        <v>57</v>
      </c>
      <c r="F79" s="133" t="s">
        <v>27</v>
      </c>
      <c r="G79" s="131" t="s">
        <v>129</v>
      </c>
      <c r="H79" s="134" t="s">
        <v>46</v>
      </c>
      <c r="I79" s="131" t="s">
        <v>130</v>
      </c>
      <c r="J79" s="131" t="s">
        <v>408</v>
      </c>
      <c r="K79" s="131" t="s">
        <v>409</v>
      </c>
      <c r="L79" s="131" t="s">
        <v>119</v>
      </c>
    </row>
    <row r="80" spans="3:12" x14ac:dyDescent="0.25">
      <c r="C80" s="139"/>
      <c r="D80" s="156"/>
      <c r="E80" s="113"/>
      <c r="F80" s="95">
        <f t="shared" ref="F80:F93" si="7">D80*E80</f>
        <v>0</v>
      </c>
      <c r="G80" s="159"/>
      <c r="H80" s="140"/>
      <c r="I80" s="128" t="e">
        <f>VLOOKUP(H80,Presupuesto!$B$11:$C$565,2,0)</f>
        <v>#N/A</v>
      </c>
      <c r="J80" s="215" t="s">
        <v>1435</v>
      </c>
      <c r="K80" s="96" t="s">
        <v>392</v>
      </c>
      <c r="L80" s="96"/>
    </row>
    <row r="81" spans="3:12" ht="30" x14ac:dyDescent="0.25">
      <c r="C81" s="629" t="s">
        <v>2028</v>
      </c>
      <c r="D81" s="156">
        <v>1</v>
      </c>
      <c r="E81" s="121">
        <v>4000000</v>
      </c>
      <c r="F81" s="95">
        <f t="shared" si="7"/>
        <v>4000000</v>
      </c>
      <c r="G81" s="159" t="s">
        <v>1665</v>
      </c>
      <c r="H81" s="140" t="s">
        <v>970</v>
      </c>
      <c r="I81" s="128" t="str">
        <f>VLOOKUP(H81,Presupuesto!$B$11:$C$565,2,0)</f>
        <v>CONSTRUCCION DE BIENES DE DOMINIO PUBLICO</v>
      </c>
      <c r="J81" s="96" t="s">
        <v>1361</v>
      </c>
      <c r="K81" s="96" t="s">
        <v>410</v>
      </c>
      <c r="L81" s="96"/>
    </row>
    <row r="82" spans="3:12" ht="17.25" x14ac:dyDescent="0.25">
      <c r="C82" s="139" t="s">
        <v>2027</v>
      </c>
      <c r="D82" s="156"/>
      <c r="E82" s="121"/>
      <c r="F82" s="95">
        <f t="shared" si="7"/>
        <v>0</v>
      </c>
      <c r="G82" s="159"/>
      <c r="H82" s="140"/>
      <c r="I82" s="128" t="e">
        <f>VLOOKUP(H82,Presupuesto!$B$11:$C$565,2,0)</f>
        <v>#N/A</v>
      </c>
      <c r="J82" s="96" t="str">
        <f t="shared" ref="J82:J93" si="8">$J$80</f>
        <v>Posgrado</v>
      </c>
      <c r="K82" s="96" t="s">
        <v>410</v>
      </c>
      <c r="L82" s="96"/>
    </row>
    <row r="83" spans="3:12" x14ac:dyDescent="0.25">
      <c r="C83" s="139"/>
      <c r="D83" s="156"/>
      <c r="E83" s="121"/>
      <c r="F83" s="95">
        <f t="shared" si="7"/>
        <v>0</v>
      </c>
      <c r="G83" s="159"/>
      <c r="H83" s="140"/>
      <c r="I83" s="128" t="e">
        <f>VLOOKUP(H83,Presupuesto!$B$11:$C$565,2,0)</f>
        <v>#N/A</v>
      </c>
      <c r="J83" s="96" t="str">
        <f t="shared" si="8"/>
        <v>Posgrado</v>
      </c>
      <c r="K83" s="96" t="s">
        <v>410</v>
      </c>
      <c r="L83" s="96"/>
    </row>
    <row r="84" spans="3:12" x14ac:dyDescent="0.25">
      <c r="C84" s="139"/>
      <c r="D84" s="156"/>
      <c r="E84" s="121"/>
      <c r="F84" s="95">
        <f t="shared" si="7"/>
        <v>0</v>
      </c>
      <c r="G84" s="159"/>
      <c r="H84" s="140"/>
      <c r="I84" s="128" t="e">
        <f>VLOOKUP(H84,Presupuesto!$B$11:$C$565,2,0)</f>
        <v>#N/A</v>
      </c>
      <c r="J84" s="96" t="str">
        <f t="shared" si="8"/>
        <v>Posgrado</v>
      </c>
      <c r="K84" s="96" t="s">
        <v>410</v>
      </c>
      <c r="L84" s="96"/>
    </row>
    <row r="85" spans="3:12" x14ac:dyDescent="0.25">
      <c r="C85" s="139"/>
      <c r="D85" s="156"/>
      <c r="E85" s="121"/>
      <c r="F85" s="95">
        <f t="shared" si="7"/>
        <v>0</v>
      </c>
      <c r="G85" s="159"/>
      <c r="H85" s="140"/>
      <c r="I85" s="128" t="e">
        <f>VLOOKUP(H85,Presupuesto!$B$11:$C$565,2,0)</f>
        <v>#N/A</v>
      </c>
      <c r="J85" s="96" t="str">
        <f t="shared" si="8"/>
        <v>Posgrado</v>
      </c>
      <c r="K85" s="96" t="s">
        <v>399</v>
      </c>
      <c r="L85" s="96"/>
    </row>
    <row r="86" spans="3:12" x14ac:dyDescent="0.25">
      <c r="C86" s="139"/>
      <c r="D86" s="156"/>
      <c r="E86" s="121"/>
      <c r="F86" s="95">
        <f t="shared" si="7"/>
        <v>0</v>
      </c>
      <c r="G86" s="159"/>
      <c r="H86" s="140"/>
      <c r="I86" s="128" t="e">
        <f>VLOOKUP(H86,Presupuesto!$B$11:$C$565,2,0)</f>
        <v>#N/A</v>
      </c>
      <c r="J86" s="96" t="str">
        <f t="shared" si="8"/>
        <v>Posgrado</v>
      </c>
      <c r="K86" s="96" t="s">
        <v>410</v>
      </c>
      <c r="L86" s="96"/>
    </row>
    <row r="87" spans="3:12" x14ac:dyDescent="0.25">
      <c r="C87" s="141"/>
      <c r="D87" s="156"/>
      <c r="E87" s="116"/>
      <c r="F87" s="95">
        <f t="shared" si="7"/>
        <v>0</v>
      </c>
      <c r="G87" s="159"/>
      <c r="H87" s="142"/>
      <c r="I87" s="128" t="e">
        <f>VLOOKUP(H87,Presupuesto!$B$11:$C$565,2,0)</f>
        <v>#N/A</v>
      </c>
      <c r="J87" s="96" t="str">
        <f t="shared" si="8"/>
        <v>Posgrado</v>
      </c>
      <c r="K87" s="96" t="s">
        <v>410</v>
      </c>
      <c r="L87" s="96"/>
    </row>
    <row r="88" spans="3:12" x14ac:dyDescent="0.25">
      <c r="C88" s="141"/>
      <c r="D88" s="156"/>
      <c r="E88" s="116"/>
      <c r="F88" s="95">
        <f t="shared" si="7"/>
        <v>0</v>
      </c>
      <c r="G88" s="159"/>
      <c r="H88" s="142"/>
      <c r="I88" s="128" t="e">
        <f>VLOOKUP(H88,Presupuesto!$B$11:$C$565,2,0)</f>
        <v>#N/A</v>
      </c>
      <c r="J88" s="96" t="str">
        <f t="shared" si="8"/>
        <v>Posgrado</v>
      </c>
      <c r="K88" s="96" t="s">
        <v>410</v>
      </c>
      <c r="L88" s="96"/>
    </row>
    <row r="89" spans="3:12" x14ac:dyDescent="0.25">
      <c r="C89" s="143"/>
      <c r="D89" s="156"/>
      <c r="E89" s="116"/>
      <c r="F89" s="95">
        <f t="shared" si="7"/>
        <v>0</v>
      </c>
      <c r="G89" s="159"/>
      <c r="H89" s="144"/>
      <c r="I89" s="128" t="e">
        <f>VLOOKUP(H89,Presupuesto!$B$11:$C$565,2,0)</f>
        <v>#N/A</v>
      </c>
      <c r="J89" s="96" t="str">
        <f t="shared" si="8"/>
        <v>Posgrado</v>
      </c>
      <c r="K89" s="96" t="s">
        <v>401</v>
      </c>
      <c r="L89" s="96"/>
    </row>
    <row r="90" spans="3:12" x14ac:dyDescent="0.25">
      <c r="C90" s="143"/>
      <c r="D90" s="156"/>
      <c r="E90" s="116"/>
      <c r="F90" s="95">
        <f t="shared" si="7"/>
        <v>0</v>
      </c>
      <c r="G90" s="159"/>
      <c r="H90" s="144"/>
      <c r="I90" s="128" t="e">
        <f>VLOOKUP(H90,Presupuesto!$B$11:$C$565,2,0)</f>
        <v>#N/A</v>
      </c>
      <c r="J90" s="96" t="str">
        <f t="shared" si="8"/>
        <v>Posgrado</v>
      </c>
      <c r="K90" s="96" t="s">
        <v>410</v>
      </c>
      <c r="L90" s="96"/>
    </row>
    <row r="91" spans="3:12" x14ac:dyDescent="0.25">
      <c r="C91" s="143"/>
      <c r="D91" s="156"/>
      <c r="E91" s="116"/>
      <c r="F91" s="95">
        <f t="shared" si="7"/>
        <v>0</v>
      </c>
      <c r="G91" s="159"/>
      <c r="H91" s="144"/>
      <c r="I91" s="128" t="e">
        <f>VLOOKUP(H91,Presupuesto!$B$11:$C$565,2,0)</f>
        <v>#N/A</v>
      </c>
      <c r="J91" s="96" t="str">
        <f t="shared" si="8"/>
        <v>Posgrado</v>
      </c>
      <c r="K91" s="96" t="s">
        <v>410</v>
      </c>
      <c r="L91" s="96"/>
    </row>
    <row r="92" spans="3:12" x14ac:dyDescent="0.25">
      <c r="C92" s="143"/>
      <c r="D92" s="156"/>
      <c r="E92" s="116"/>
      <c r="F92" s="95">
        <f t="shared" si="7"/>
        <v>0</v>
      </c>
      <c r="G92" s="159"/>
      <c r="H92" s="144"/>
      <c r="I92" s="128" t="e">
        <f>VLOOKUP(H92,Presupuesto!$B$11:$C$565,2,0)</f>
        <v>#N/A</v>
      </c>
      <c r="J92" s="96" t="str">
        <f t="shared" si="8"/>
        <v>Posgrado</v>
      </c>
      <c r="K92" s="96" t="s">
        <v>410</v>
      </c>
      <c r="L92" s="96"/>
    </row>
    <row r="93" spans="3:12" ht="15.75" thickBot="1" x14ac:dyDescent="0.3">
      <c r="C93" s="145"/>
      <c r="D93" s="219"/>
      <c r="E93" s="101"/>
      <c r="F93" s="103">
        <f t="shared" si="7"/>
        <v>0</v>
      </c>
      <c r="G93" s="160"/>
      <c r="H93" s="146"/>
      <c r="I93" s="130" t="e">
        <f>VLOOKUP(H93,Presupuesto!$B$11:$C$565,2,0)</f>
        <v>#N/A</v>
      </c>
      <c r="J93" s="104" t="str">
        <f t="shared" si="8"/>
        <v>Posgrado</v>
      </c>
      <c r="K93" s="122" t="s">
        <v>392</v>
      </c>
      <c r="L93" s="104"/>
    </row>
    <row r="96" spans="3:12" x14ac:dyDescent="0.25">
      <c r="F96" s="88"/>
      <c r="G96" s="87"/>
      <c r="H96" s="88"/>
      <c r="I96" s="88"/>
    </row>
  </sheetData>
  <mergeCells count="7">
    <mergeCell ref="C9:L9"/>
    <mergeCell ref="C15:L15"/>
    <mergeCell ref="C27:L27"/>
    <mergeCell ref="C48:L48"/>
    <mergeCell ref="C71:L71"/>
    <mergeCell ref="C32:L32"/>
    <mergeCell ref="C54:L54"/>
  </mergeCells>
  <dataValidations count="6">
    <dataValidation type="list" allowBlank="1" showInputMessage="1" showErrorMessage="1" errorTitle="¡Ingreso Inválido!" error="Seleccione una opción de la lista." promptTitle="Tipo de Presupuesto" prompt="Seleccione una opción de la lista." sqref="G18:G24 G36:G45 G58:G68 G80:G93">
      <formula1>$R$2:$S$2</formula1>
    </dataValidation>
    <dataValidation type="list" allowBlank="1" showInputMessage="1" showErrorMessage="1" errorTitle="¡Ingreso Inválido!" error="Seleccione una opción de la lista" promptTitle="Mes Requerido" prompt="Seleccione el mes en el que requiere el recurso." sqref="K18:K24 K36:K45 K58:K68 K80:K93">
      <formula1>$U$2:$AF$2</formula1>
    </dataValidation>
    <dataValidation type="list" allowBlank="1" showInputMessage="1" showErrorMessage="1" errorTitle="¡Ingreso Inválido!" error="Seleccione una opción de la lista." promptTitle="Proyecto" prompt="Seleccione una opción." sqref="L18:L24 L36:L45 L58:L68 L80:L93">
      <formula1>$M$2:$O$2</formula1>
    </dataValidation>
    <dataValidation type="list" allowBlank="1" showInputMessage="1" showErrorMessage="1" errorTitle="¡Ingreso Inválido!" error="Verifique el valor ingresado." promptTitle="Ingrese el Objeto de Gasto" prompt="Ingrese el Objeto de Gasto" sqref="H18:H24 H36:H45 H58:H68 H80:H93">
      <formula1>$A$1:$UI$1</formula1>
    </dataValidation>
    <dataValidation type="list" allowBlank="1" showInputMessage="1" showErrorMessage="1" errorTitle="¡Ingreso Inválido!" error="Seleccione una opción de la lista." promptTitle="Dimensión Estratégica" prompt="Seleccione una opción de la lista." sqref="J19:J24 J37:J45 J59:J68 J81:J93">
      <formula1>$A$2:$P$2</formula1>
    </dataValidation>
    <dataValidation type="list" allowBlank="1" showInputMessage="1" showErrorMessage="1" errorTitle="¡Ingreso Inválido!" error="Seleccione una opción de la lista." promptTitle="Dimensión Estratégica" prompt="Seleccione una opción de la lista." sqref="J18 J36 J58 J80">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B4" zoomScale="80" zoomScaleNormal="80" zoomScaleSheetLayoutView="90" workbookViewId="0">
      <selection activeCell="E20" sqref="E20"/>
    </sheetView>
  </sheetViews>
  <sheetFormatPr baseColWidth="10" defaultColWidth="11.5703125" defaultRowHeight="15" x14ac:dyDescent="0.25"/>
  <cols>
    <col min="1" max="1" width="3.85546875" style="84" customWidth="1"/>
    <col min="2" max="2" width="8.85546875" style="84" customWidth="1"/>
    <col min="3" max="3" width="53.42578125" style="84" customWidth="1"/>
    <col min="4" max="4" width="25.7109375" style="84" customWidth="1"/>
    <col min="5" max="5" width="24.140625" style="84" customWidth="1"/>
    <col min="6" max="6" width="21.85546875" style="84" customWidth="1"/>
    <col min="7" max="7" width="16.5703125" style="75" customWidth="1"/>
    <col min="8" max="8" width="14.28515625" style="84" customWidth="1"/>
    <col min="9" max="9" width="40.28515625" style="84" customWidth="1"/>
    <col min="10" max="10" width="28.140625" style="84" bestFit="1" customWidth="1"/>
    <col min="11" max="11" width="19.85546875" style="84" bestFit="1" customWidth="1"/>
    <col min="12" max="12" width="34.85546875" style="84" bestFit="1" customWidth="1"/>
    <col min="13" max="16384" width="11.5703125" style="84"/>
  </cols>
  <sheetData>
    <row r="1" spans="1:555" ht="26.25" hidden="1" x14ac:dyDescent="0.25">
      <c r="A1" s="185" t="s">
        <v>249</v>
      </c>
      <c r="B1" s="188" t="s">
        <v>250</v>
      </c>
      <c r="C1" s="179" t="s">
        <v>251</v>
      </c>
      <c r="D1" s="179" t="s">
        <v>493</v>
      </c>
      <c r="E1" s="179" t="s">
        <v>495</v>
      </c>
      <c r="F1" s="179" t="s">
        <v>497</v>
      </c>
      <c r="G1" s="179" t="s">
        <v>499</v>
      </c>
      <c r="H1" s="179" t="s">
        <v>501</v>
      </c>
      <c r="I1" s="179" t="s">
        <v>503</v>
      </c>
      <c r="J1" s="179" t="s">
        <v>252</v>
      </c>
      <c r="K1" s="179" t="s">
        <v>506</v>
      </c>
      <c r="L1" s="179" t="s">
        <v>253</v>
      </c>
      <c r="M1" s="179" t="s">
        <v>508</v>
      </c>
      <c r="N1" s="179" t="s">
        <v>510</v>
      </c>
      <c r="O1" s="179" t="s">
        <v>512</v>
      </c>
      <c r="P1" s="179" t="s">
        <v>254</v>
      </c>
      <c r="Q1" s="179" t="s">
        <v>513</v>
      </c>
      <c r="R1" s="179" t="s">
        <v>516</v>
      </c>
      <c r="S1" s="179" t="s">
        <v>255</v>
      </c>
      <c r="T1" s="179" t="s">
        <v>518</v>
      </c>
      <c r="U1" s="179" t="s">
        <v>256</v>
      </c>
      <c r="V1" s="179" t="s">
        <v>519</v>
      </c>
      <c r="W1" s="179" t="s">
        <v>520</v>
      </c>
      <c r="X1" s="179" t="s">
        <v>524</v>
      </c>
      <c r="Y1" s="179" t="s">
        <v>272</v>
      </c>
      <c r="Z1" s="179" t="s">
        <v>525</v>
      </c>
      <c r="AA1" s="179" t="s">
        <v>527</v>
      </c>
      <c r="AB1" s="179" t="s">
        <v>529</v>
      </c>
      <c r="AC1" s="179" t="s">
        <v>273</v>
      </c>
      <c r="AD1" s="179" t="s">
        <v>531</v>
      </c>
      <c r="AE1" s="179" t="s">
        <v>533</v>
      </c>
      <c r="AF1" s="179" t="s">
        <v>535</v>
      </c>
      <c r="AG1" s="179" t="s">
        <v>537</v>
      </c>
      <c r="AH1" s="179" t="s">
        <v>248</v>
      </c>
      <c r="AI1" s="179" t="s">
        <v>539</v>
      </c>
      <c r="AJ1" s="188" t="s">
        <v>257</v>
      </c>
      <c r="AK1" s="179" t="s">
        <v>541</v>
      </c>
      <c r="AL1" s="179" t="s">
        <v>258</v>
      </c>
      <c r="AM1" s="179" t="s">
        <v>543</v>
      </c>
      <c r="AN1" s="179" t="s">
        <v>545</v>
      </c>
      <c r="AO1" s="179" t="s">
        <v>259</v>
      </c>
      <c r="AP1" s="179" t="s">
        <v>547</v>
      </c>
      <c r="AQ1" s="179" t="s">
        <v>549</v>
      </c>
      <c r="AR1" s="179" t="s">
        <v>260</v>
      </c>
      <c r="AS1" s="179" t="s">
        <v>550</v>
      </c>
      <c r="AT1" s="179" t="s">
        <v>552</v>
      </c>
      <c r="AU1" s="179" t="s">
        <v>553</v>
      </c>
      <c r="AV1" s="179" t="s">
        <v>554</v>
      </c>
      <c r="AW1" s="179" t="s">
        <v>556</v>
      </c>
      <c r="AX1" s="179" t="s">
        <v>558</v>
      </c>
      <c r="AY1" s="179" t="s">
        <v>559</v>
      </c>
      <c r="AZ1" s="179" t="s">
        <v>261</v>
      </c>
      <c r="BA1" s="179" t="s">
        <v>561</v>
      </c>
      <c r="BB1" s="179" t="s">
        <v>563</v>
      </c>
      <c r="BC1" s="179" t="s">
        <v>565</v>
      </c>
      <c r="BD1" s="179" t="s">
        <v>567</v>
      </c>
      <c r="BE1" s="179" t="s">
        <v>569</v>
      </c>
      <c r="BF1" s="179" t="s">
        <v>571</v>
      </c>
      <c r="BG1" s="179" t="s">
        <v>573</v>
      </c>
      <c r="BH1" s="179" t="s">
        <v>575</v>
      </c>
      <c r="BI1" s="179" t="s">
        <v>274</v>
      </c>
      <c r="BJ1" s="179" t="s">
        <v>577</v>
      </c>
      <c r="BK1" s="179" t="s">
        <v>579</v>
      </c>
      <c r="BL1" s="179" t="s">
        <v>581</v>
      </c>
      <c r="BM1" s="179" t="s">
        <v>583</v>
      </c>
      <c r="BN1" s="179" t="s">
        <v>585</v>
      </c>
      <c r="BO1" s="179" t="s">
        <v>587</v>
      </c>
      <c r="BP1" s="179" t="s">
        <v>589</v>
      </c>
      <c r="BQ1" s="179" t="s">
        <v>591</v>
      </c>
      <c r="BR1" s="179" t="s">
        <v>593</v>
      </c>
      <c r="BS1" s="179" t="s">
        <v>595</v>
      </c>
      <c r="BT1" s="188" t="s">
        <v>262</v>
      </c>
      <c r="BU1" s="179" t="s">
        <v>263</v>
      </c>
      <c r="BV1" s="179" t="s">
        <v>597</v>
      </c>
      <c r="BW1" s="179" t="s">
        <v>264</v>
      </c>
      <c r="BX1" s="179" t="s">
        <v>599</v>
      </c>
      <c r="BY1" s="179" t="s">
        <v>601</v>
      </c>
      <c r="BZ1" s="188" t="s">
        <v>265</v>
      </c>
      <c r="CA1" s="179" t="s">
        <v>266</v>
      </c>
      <c r="CB1" s="179" t="s">
        <v>603</v>
      </c>
      <c r="CC1" s="179" t="s">
        <v>267</v>
      </c>
      <c r="CD1" s="179" t="s">
        <v>605</v>
      </c>
      <c r="CE1" s="179" t="s">
        <v>607</v>
      </c>
      <c r="CF1" s="179" t="s">
        <v>609</v>
      </c>
      <c r="CG1" s="188" t="s">
        <v>268</v>
      </c>
      <c r="CH1" s="179" t="s">
        <v>615</v>
      </c>
      <c r="CI1" s="179" t="s">
        <v>617</v>
      </c>
      <c r="CJ1" s="179" t="s">
        <v>269</v>
      </c>
      <c r="CK1" s="179" t="s">
        <v>611</v>
      </c>
      <c r="CL1" s="179" t="s">
        <v>613</v>
      </c>
      <c r="CM1" s="179" t="s">
        <v>270</v>
      </c>
      <c r="CN1" s="179" t="s">
        <v>619</v>
      </c>
      <c r="CO1" s="179" t="s">
        <v>271</v>
      </c>
      <c r="CP1" s="179" t="s">
        <v>620</v>
      </c>
      <c r="CQ1" s="176" t="s">
        <v>275</v>
      </c>
      <c r="CR1" s="188" t="s">
        <v>276</v>
      </c>
      <c r="CS1" s="179" t="s">
        <v>621</v>
      </c>
      <c r="CT1" s="179" t="s">
        <v>622</v>
      </c>
      <c r="CU1" s="179" t="s">
        <v>624</v>
      </c>
      <c r="CV1" s="179" t="s">
        <v>277</v>
      </c>
      <c r="CW1" s="179" t="s">
        <v>626</v>
      </c>
      <c r="CX1" s="179" t="s">
        <v>628</v>
      </c>
      <c r="CY1" s="179" t="s">
        <v>630</v>
      </c>
      <c r="CZ1" s="179" t="s">
        <v>632</v>
      </c>
      <c r="DA1" s="179" t="s">
        <v>634</v>
      </c>
      <c r="DB1" s="179" t="s">
        <v>636</v>
      </c>
      <c r="DC1" s="188" t="s">
        <v>278</v>
      </c>
      <c r="DD1" s="179" t="s">
        <v>279</v>
      </c>
      <c r="DE1" s="179" t="s">
        <v>638</v>
      </c>
      <c r="DF1" s="179" t="s">
        <v>280</v>
      </c>
      <c r="DG1" s="179" t="s">
        <v>640</v>
      </c>
      <c r="DH1" s="179" t="s">
        <v>642</v>
      </c>
      <c r="DI1" s="179" t="s">
        <v>644</v>
      </c>
      <c r="DJ1" s="179" t="s">
        <v>646</v>
      </c>
      <c r="DK1" s="179" t="s">
        <v>648</v>
      </c>
      <c r="DL1" s="179" t="s">
        <v>650</v>
      </c>
      <c r="DM1" s="179" t="s">
        <v>652</v>
      </c>
      <c r="DN1" s="179" t="s">
        <v>281</v>
      </c>
      <c r="DO1" s="179" t="s">
        <v>654</v>
      </c>
      <c r="DP1" s="179" t="s">
        <v>656</v>
      </c>
      <c r="DQ1" s="179" t="s">
        <v>658</v>
      </c>
      <c r="DR1" s="188" t="s">
        <v>282</v>
      </c>
      <c r="DS1" s="179" t="s">
        <v>660</v>
      </c>
      <c r="DT1" s="179" t="s">
        <v>283</v>
      </c>
      <c r="DU1" s="179" t="s">
        <v>662</v>
      </c>
      <c r="DV1" s="179" t="s">
        <v>284</v>
      </c>
      <c r="DW1" s="179" t="s">
        <v>664</v>
      </c>
      <c r="DX1" s="179" t="s">
        <v>666</v>
      </c>
      <c r="DY1" s="179" t="s">
        <v>668</v>
      </c>
      <c r="DZ1" s="179" t="s">
        <v>670</v>
      </c>
      <c r="EA1" s="179" t="s">
        <v>672</v>
      </c>
      <c r="EB1" s="179" t="s">
        <v>674</v>
      </c>
      <c r="EC1" s="179" t="s">
        <v>676</v>
      </c>
      <c r="ED1" s="179" t="s">
        <v>678</v>
      </c>
      <c r="EE1" s="179" t="s">
        <v>680</v>
      </c>
      <c r="EF1" s="179" t="s">
        <v>682</v>
      </c>
      <c r="EG1" s="179" t="s">
        <v>684</v>
      </c>
      <c r="EH1" s="188" t="s">
        <v>285</v>
      </c>
      <c r="EI1" s="179" t="s">
        <v>686</v>
      </c>
      <c r="EJ1" s="179" t="s">
        <v>286</v>
      </c>
      <c r="EK1" s="179" t="s">
        <v>688</v>
      </c>
      <c r="EL1" s="179" t="s">
        <v>690</v>
      </c>
      <c r="EM1" s="179" t="s">
        <v>287</v>
      </c>
      <c r="EN1" s="179" t="s">
        <v>692</v>
      </c>
      <c r="EO1" s="179" t="s">
        <v>694</v>
      </c>
      <c r="EP1" s="179" t="s">
        <v>288</v>
      </c>
      <c r="EQ1" s="179" t="s">
        <v>696</v>
      </c>
      <c r="ER1" s="179" t="s">
        <v>698</v>
      </c>
      <c r="ES1" s="179" t="s">
        <v>700</v>
      </c>
      <c r="ET1" s="179" t="s">
        <v>289</v>
      </c>
      <c r="EU1" s="179" t="s">
        <v>702</v>
      </c>
      <c r="EV1" s="179" t="s">
        <v>704</v>
      </c>
      <c r="EW1" s="188" t="s">
        <v>290</v>
      </c>
      <c r="EX1" s="179" t="s">
        <v>291</v>
      </c>
      <c r="EY1" s="179" t="s">
        <v>706</v>
      </c>
      <c r="EZ1" s="179" t="s">
        <v>708</v>
      </c>
      <c r="FA1" s="179" t="s">
        <v>710</v>
      </c>
      <c r="FB1" s="179" t="s">
        <v>712</v>
      </c>
      <c r="FC1" s="179" t="s">
        <v>292</v>
      </c>
      <c r="FD1" s="179" t="s">
        <v>714</v>
      </c>
      <c r="FE1" s="179" t="s">
        <v>716</v>
      </c>
      <c r="FF1" s="179" t="s">
        <v>718</v>
      </c>
      <c r="FG1" s="179" t="s">
        <v>720</v>
      </c>
      <c r="FH1" s="179" t="s">
        <v>722</v>
      </c>
      <c r="FI1" s="179" t="s">
        <v>293</v>
      </c>
      <c r="FJ1" s="179" t="s">
        <v>725</v>
      </c>
      <c r="FK1" s="179" t="s">
        <v>294</v>
      </c>
      <c r="FL1" s="179" t="s">
        <v>728</v>
      </c>
      <c r="FM1" s="179" t="s">
        <v>729</v>
      </c>
      <c r="FN1" s="179" t="s">
        <v>731</v>
      </c>
      <c r="FO1" s="179" t="s">
        <v>295</v>
      </c>
      <c r="FP1" s="179" t="s">
        <v>734</v>
      </c>
      <c r="FQ1" s="179" t="s">
        <v>735</v>
      </c>
      <c r="FR1" s="179" t="s">
        <v>737</v>
      </c>
      <c r="FS1" s="179" t="s">
        <v>296</v>
      </c>
      <c r="FT1" s="179" t="s">
        <v>740</v>
      </c>
      <c r="FU1" s="179" t="s">
        <v>742</v>
      </c>
      <c r="FV1" s="179" t="s">
        <v>744</v>
      </c>
      <c r="FW1" s="188" t="s">
        <v>297</v>
      </c>
      <c r="FX1" s="188" t="s">
        <v>298</v>
      </c>
      <c r="FY1" s="179" t="s">
        <v>304</v>
      </c>
      <c r="FZ1" s="179" t="s">
        <v>746</v>
      </c>
      <c r="GA1" s="179" t="s">
        <v>748</v>
      </c>
      <c r="GB1" s="179" t="s">
        <v>750</v>
      </c>
      <c r="GC1" s="179" t="s">
        <v>752</v>
      </c>
      <c r="GD1" s="179" t="s">
        <v>754</v>
      </c>
      <c r="GE1" s="179" t="s">
        <v>756</v>
      </c>
      <c r="GF1" s="188" t="s">
        <v>299</v>
      </c>
      <c r="GG1" s="179" t="s">
        <v>305</v>
      </c>
      <c r="GH1" s="179" t="s">
        <v>758</v>
      </c>
      <c r="GI1" s="179" t="s">
        <v>760</v>
      </c>
      <c r="GJ1" s="179" t="s">
        <v>761</v>
      </c>
      <c r="GK1" s="179" t="s">
        <v>306</v>
      </c>
      <c r="GL1" s="179" t="s">
        <v>764</v>
      </c>
      <c r="GM1" s="179" t="s">
        <v>765</v>
      </c>
      <c r="GN1" s="188" t="s">
        <v>300</v>
      </c>
      <c r="GO1" s="179" t="s">
        <v>301</v>
      </c>
      <c r="GP1" s="179" t="s">
        <v>767</v>
      </c>
      <c r="GQ1" s="179" t="s">
        <v>769</v>
      </c>
      <c r="GR1" s="179" t="s">
        <v>771</v>
      </c>
      <c r="GS1" s="179" t="s">
        <v>773</v>
      </c>
      <c r="GT1" s="179" t="s">
        <v>775</v>
      </c>
      <c r="GU1" s="188" t="s">
        <v>302</v>
      </c>
      <c r="GV1" s="179" t="s">
        <v>303</v>
      </c>
      <c r="GW1" s="179" t="s">
        <v>777</v>
      </c>
      <c r="GX1" s="179" t="s">
        <v>779</v>
      </c>
      <c r="GY1" s="179" t="s">
        <v>781</v>
      </c>
      <c r="GZ1" s="179" t="s">
        <v>783</v>
      </c>
      <c r="HA1" s="179" t="s">
        <v>785</v>
      </c>
      <c r="HB1" s="179" t="s">
        <v>787</v>
      </c>
      <c r="HC1" s="176" t="s">
        <v>307</v>
      </c>
      <c r="HD1" s="188" t="s">
        <v>308</v>
      </c>
      <c r="HE1" s="179" t="s">
        <v>309</v>
      </c>
      <c r="HF1" s="179" t="s">
        <v>789</v>
      </c>
      <c r="HG1" s="179" t="s">
        <v>791</v>
      </c>
      <c r="HH1" s="179" t="s">
        <v>793</v>
      </c>
      <c r="HI1" s="179" t="s">
        <v>795</v>
      </c>
      <c r="HJ1" s="179" t="s">
        <v>310</v>
      </c>
      <c r="HK1" s="179" t="s">
        <v>798</v>
      </c>
      <c r="HL1" s="179" t="s">
        <v>327</v>
      </c>
      <c r="HM1" s="179" t="s">
        <v>836</v>
      </c>
      <c r="HN1" s="179" t="s">
        <v>838</v>
      </c>
      <c r="HO1" s="179" t="s">
        <v>840</v>
      </c>
      <c r="HP1" s="188" t="s">
        <v>311</v>
      </c>
      <c r="HQ1" s="179" t="s">
        <v>800</v>
      </c>
      <c r="HR1" s="179" t="s">
        <v>802</v>
      </c>
      <c r="HS1" s="179" t="s">
        <v>312</v>
      </c>
      <c r="HT1" s="179" t="s">
        <v>805</v>
      </c>
      <c r="HU1" s="179" t="s">
        <v>807</v>
      </c>
      <c r="HV1" s="179" t="s">
        <v>808</v>
      </c>
      <c r="HW1" s="179" t="s">
        <v>810</v>
      </c>
      <c r="HX1" s="188" t="s">
        <v>313</v>
      </c>
      <c r="HY1" s="179" t="s">
        <v>812</v>
      </c>
      <c r="HZ1" s="179" t="s">
        <v>814</v>
      </c>
      <c r="IA1" s="179" t="s">
        <v>816</v>
      </c>
      <c r="IB1" s="179" t="s">
        <v>314</v>
      </c>
      <c r="IC1" s="179" t="s">
        <v>818</v>
      </c>
      <c r="ID1" s="179" t="s">
        <v>820</v>
      </c>
      <c r="IE1" s="179" t="s">
        <v>315</v>
      </c>
      <c r="IF1" s="179" t="s">
        <v>822</v>
      </c>
      <c r="IG1" s="179" t="s">
        <v>824</v>
      </c>
      <c r="IH1" s="179" t="s">
        <v>316</v>
      </c>
      <c r="II1" s="179" t="s">
        <v>826</v>
      </c>
      <c r="IJ1" s="179" t="s">
        <v>828</v>
      </c>
      <c r="IK1" s="179" t="s">
        <v>830</v>
      </c>
      <c r="IL1" s="179" t="s">
        <v>832</v>
      </c>
      <c r="IM1" s="179" t="s">
        <v>317</v>
      </c>
      <c r="IN1" s="179" t="s">
        <v>834</v>
      </c>
      <c r="IO1" s="188" t="s">
        <v>318</v>
      </c>
      <c r="IP1" s="179" t="s">
        <v>842</v>
      </c>
      <c r="IQ1" s="179" t="s">
        <v>844</v>
      </c>
      <c r="IR1" s="179" t="s">
        <v>319</v>
      </c>
      <c r="IS1" s="179" t="s">
        <v>846</v>
      </c>
      <c r="IT1" s="179" t="s">
        <v>848</v>
      </c>
      <c r="IU1" s="179" t="s">
        <v>850</v>
      </c>
      <c r="IV1" s="188" t="s">
        <v>320</v>
      </c>
      <c r="IW1" s="179" t="s">
        <v>852</v>
      </c>
      <c r="IX1" s="179" t="s">
        <v>321</v>
      </c>
      <c r="IY1" s="179" t="s">
        <v>855</v>
      </c>
      <c r="IZ1" s="179" t="s">
        <v>857</v>
      </c>
      <c r="JA1" s="179" t="s">
        <v>859</v>
      </c>
      <c r="JB1" s="179" t="s">
        <v>861</v>
      </c>
      <c r="JC1" s="179" t="s">
        <v>863</v>
      </c>
      <c r="JD1" s="179" t="s">
        <v>865</v>
      </c>
      <c r="JE1" s="179" t="s">
        <v>322</v>
      </c>
      <c r="JF1" s="179" t="s">
        <v>868</v>
      </c>
      <c r="JG1" s="179" t="s">
        <v>870</v>
      </c>
      <c r="JH1" s="179" t="s">
        <v>872</v>
      </c>
      <c r="JI1" s="179" t="s">
        <v>874</v>
      </c>
      <c r="JJ1" s="179" t="s">
        <v>876</v>
      </c>
      <c r="JK1" s="179" t="s">
        <v>878</v>
      </c>
      <c r="JL1" s="179" t="s">
        <v>880</v>
      </c>
      <c r="JM1" s="179" t="s">
        <v>882</v>
      </c>
      <c r="JN1" s="179" t="s">
        <v>323</v>
      </c>
      <c r="JO1" s="179" t="s">
        <v>885</v>
      </c>
      <c r="JP1" s="179" t="s">
        <v>887</v>
      </c>
      <c r="JQ1" s="179" t="s">
        <v>889</v>
      </c>
      <c r="JR1" s="179" t="s">
        <v>891</v>
      </c>
      <c r="JS1" s="179" t="s">
        <v>892</v>
      </c>
      <c r="JT1" s="179" t="s">
        <v>894</v>
      </c>
      <c r="JU1" s="179" t="s">
        <v>896</v>
      </c>
      <c r="JV1" s="179" t="s">
        <v>898</v>
      </c>
      <c r="JW1" s="179" t="s">
        <v>900</v>
      </c>
      <c r="JX1" s="179" t="s">
        <v>902</v>
      </c>
      <c r="JY1" s="179" t="s">
        <v>904</v>
      </c>
      <c r="JZ1" s="179" t="s">
        <v>906</v>
      </c>
      <c r="KA1" s="179" t="s">
        <v>908</v>
      </c>
      <c r="KB1" s="179" t="s">
        <v>910</v>
      </c>
      <c r="KC1" s="179" t="s">
        <v>912</v>
      </c>
      <c r="KD1" s="179" t="s">
        <v>914</v>
      </c>
      <c r="KE1" s="179" t="s">
        <v>916</v>
      </c>
      <c r="KF1" s="179" t="s">
        <v>918</v>
      </c>
      <c r="KG1" s="179" t="s">
        <v>920</v>
      </c>
      <c r="KH1" s="179" t="s">
        <v>922</v>
      </c>
      <c r="KI1" s="179" t="s">
        <v>924</v>
      </c>
      <c r="KJ1" s="179" t="s">
        <v>926</v>
      </c>
      <c r="KK1" s="179" t="s">
        <v>928</v>
      </c>
      <c r="KL1" s="179" t="s">
        <v>930</v>
      </c>
      <c r="KM1" s="179" t="s">
        <v>932</v>
      </c>
      <c r="KN1" s="179" t="s">
        <v>934</v>
      </c>
      <c r="KO1" s="188" t="s">
        <v>324</v>
      </c>
      <c r="KP1" s="179" t="s">
        <v>936</v>
      </c>
      <c r="KQ1" s="179" t="s">
        <v>325</v>
      </c>
      <c r="KR1" s="179" t="s">
        <v>939</v>
      </c>
      <c r="KS1" s="179" t="s">
        <v>941</v>
      </c>
      <c r="KT1" s="179" t="s">
        <v>943</v>
      </c>
      <c r="KU1" s="179" t="s">
        <v>945</v>
      </c>
      <c r="KV1" s="179" t="s">
        <v>326</v>
      </c>
      <c r="KW1" s="179" t="s">
        <v>948</v>
      </c>
      <c r="KX1" s="179" t="s">
        <v>950</v>
      </c>
      <c r="KY1" s="179" t="s">
        <v>952</v>
      </c>
      <c r="KZ1" s="179" t="s">
        <v>954</v>
      </c>
      <c r="LA1" s="179" t="s">
        <v>956</v>
      </c>
      <c r="LB1" s="179" t="s">
        <v>958</v>
      </c>
      <c r="LC1" s="179" t="s">
        <v>960</v>
      </c>
      <c r="LD1" s="176" t="s">
        <v>328</v>
      </c>
      <c r="LE1" s="188" t="s">
        <v>329</v>
      </c>
      <c r="LF1" s="179" t="s">
        <v>330</v>
      </c>
      <c r="LG1" s="179" t="s">
        <v>344</v>
      </c>
      <c r="LH1" s="179" t="s">
        <v>962</v>
      </c>
      <c r="LI1" s="179" t="s">
        <v>964</v>
      </c>
      <c r="LJ1" s="179" t="s">
        <v>966</v>
      </c>
      <c r="LK1" s="179" t="s">
        <v>968</v>
      </c>
      <c r="LL1" s="179" t="s">
        <v>345</v>
      </c>
      <c r="LM1" s="179" t="s">
        <v>970</v>
      </c>
      <c r="LN1" s="179" t="s">
        <v>346</v>
      </c>
      <c r="LO1" s="179" t="s">
        <v>972</v>
      </c>
      <c r="LP1" s="179" t="s">
        <v>331</v>
      </c>
      <c r="LQ1" s="179" t="s">
        <v>974</v>
      </c>
      <c r="LR1" s="179" t="s">
        <v>347</v>
      </c>
      <c r="LS1" s="179" t="s">
        <v>976</v>
      </c>
      <c r="LT1" s="179" t="s">
        <v>978</v>
      </c>
      <c r="LU1" s="179" t="s">
        <v>348</v>
      </c>
      <c r="LV1" s="188" t="s">
        <v>332</v>
      </c>
      <c r="LW1" s="179" t="s">
        <v>333</v>
      </c>
      <c r="LX1" s="179" t="s">
        <v>980</v>
      </c>
      <c r="LY1" s="179" t="s">
        <v>982</v>
      </c>
      <c r="LZ1" s="179" t="s">
        <v>983</v>
      </c>
      <c r="MA1" s="179" t="s">
        <v>985</v>
      </c>
      <c r="MB1" s="179" t="s">
        <v>986</v>
      </c>
      <c r="MC1" s="179" t="s">
        <v>988</v>
      </c>
      <c r="MD1" s="179" t="s">
        <v>990</v>
      </c>
      <c r="ME1" s="179" t="s">
        <v>992</v>
      </c>
      <c r="MF1" s="179" t="s">
        <v>994</v>
      </c>
      <c r="MG1" s="179" t="s">
        <v>334</v>
      </c>
      <c r="MH1" s="179" t="s">
        <v>997</v>
      </c>
      <c r="MI1" s="179" t="s">
        <v>998</v>
      </c>
      <c r="MJ1" s="179" t="s">
        <v>1000</v>
      </c>
      <c r="MK1" s="179" t="s">
        <v>335</v>
      </c>
      <c r="ML1" s="179" t="s">
        <v>1003</v>
      </c>
      <c r="MM1" s="179" t="s">
        <v>1004</v>
      </c>
      <c r="MN1" s="179" t="s">
        <v>1006</v>
      </c>
      <c r="MO1" s="179" t="s">
        <v>1008</v>
      </c>
      <c r="MP1" s="179" t="s">
        <v>336</v>
      </c>
      <c r="MQ1" s="179" t="s">
        <v>1011</v>
      </c>
      <c r="MR1" s="179" t="s">
        <v>1013</v>
      </c>
      <c r="MS1" s="179" t="s">
        <v>1015</v>
      </c>
      <c r="MT1" s="179" t="s">
        <v>1017</v>
      </c>
      <c r="MU1" s="179" t="s">
        <v>337</v>
      </c>
      <c r="MV1" s="179" t="s">
        <v>1020</v>
      </c>
      <c r="MW1" s="179" t="s">
        <v>1022</v>
      </c>
      <c r="MX1" s="179" t="s">
        <v>1024</v>
      </c>
      <c r="MY1" s="179" t="s">
        <v>1026</v>
      </c>
      <c r="MZ1" s="179" t="s">
        <v>1028</v>
      </c>
      <c r="NA1" s="179" t="s">
        <v>1030</v>
      </c>
      <c r="NB1" s="179" t="s">
        <v>1032</v>
      </c>
      <c r="NC1" s="179" t="s">
        <v>1034</v>
      </c>
      <c r="ND1" s="179" t="s">
        <v>1036</v>
      </c>
      <c r="NE1" s="179" t="s">
        <v>1038</v>
      </c>
      <c r="NF1" s="179" t="s">
        <v>1040</v>
      </c>
      <c r="NG1" s="179" t="s">
        <v>1041</v>
      </c>
      <c r="NH1" s="188" t="s">
        <v>338</v>
      </c>
      <c r="NI1" s="179" t="s">
        <v>339</v>
      </c>
      <c r="NJ1" s="179" t="s">
        <v>1043</v>
      </c>
      <c r="NK1" s="179" t="s">
        <v>1045</v>
      </c>
      <c r="NL1" s="179" t="s">
        <v>1047</v>
      </c>
      <c r="NM1" s="179" t="s">
        <v>1049</v>
      </c>
      <c r="NN1" s="188" t="s">
        <v>340</v>
      </c>
      <c r="NO1" s="179" t="s">
        <v>341</v>
      </c>
      <c r="NP1" s="179" t="s">
        <v>1050</v>
      </c>
      <c r="NQ1" s="179" t="s">
        <v>342</v>
      </c>
      <c r="NR1" s="179" t="s">
        <v>1052</v>
      </c>
      <c r="NS1" s="179" t="s">
        <v>1054</v>
      </c>
      <c r="NT1" s="179" t="s">
        <v>343</v>
      </c>
      <c r="NU1" s="179" t="s">
        <v>1056</v>
      </c>
      <c r="NV1" s="176" t="s">
        <v>349</v>
      </c>
      <c r="NW1" s="188" t="s">
        <v>350</v>
      </c>
      <c r="NX1" s="179" t="s">
        <v>351</v>
      </c>
      <c r="NY1" s="179" t="s">
        <v>1059</v>
      </c>
      <c r="NZ1" s="179" t="s">
        <v>1061</v>
      </c>
      <c r="OA1" s="179" t="s">
        <v>352</v>
      </c>
      <c r="OB1" s="179" t="s">
        <v>362</v>
      </c>
      <c r="OC1" s="179" t="s">
        <v>1063</v>
      </c>
      <c r="OD1" s="179" t="s">
        <v>1065</v>
      </c>
      <c r="OE1" s="179" t="s">
        <v>1067</v>
      </c>
      <c r="OF1" s="179" t="s">
        <v>1069</v>
      </c>
      <c r="OG1" s="179" t="s">
        <v>1071</v>
      </c>
      <c r="OH1" s="179" t="s">
        <v>1073</v>
      </c>
      <c r="OI1" s="179" t="s">
        <v>1075</v>
      </c>
      <c r="OJ1" s="179" t="s">
        <v>1077</v>
      </c>
      <c r="OK1" s="179" t="s">
        <v>1079</v>
      </c>
      <c r="OL1" s="179" t="s">
        <v>1081</v>
      </c>
      <c r="OM1" s="179" t="s">
        <v>1083</v>
      </c>
      <c r="ON1" s="179" t="s">
        <v>1085</v>
      </c>
      <c r="OO1" s="179" t="s">
        <v>1087</v>
      </c>
      <c r="OP1" s="179" t="s">
        <v>1089</v>
      </c>
      <c r="OQ1" s="179" t="s">
        <v>1091</v>
      </c>
      <c r="OR1" s="179" t="s">
        <v>1093</v>
      </c>
      <c r="OS1" s="179" t="s">
        <v>1095</v>
      </c>
      <c r="OT1" s="179" t="s">
        <v>1097</v>
      </c>
      <c r="OU1" s="179" t="s">
        <v>1099</v>
      </c>
      <c r="OV1" s="179" t="s">
        <v>1101</v>
      </c>
      <c r="OW1" s="179" t="s">
        <v>1103</v>
      </c>
      <c r="OX1" s="179" t="s">
        <v>1105</v>
      </c>
      <c r="OY1" s="179" t="s">
        <v>363</v>
      </c>
      <c r="OZ1" s="179" t="s">
        <v>1108</v>
      </c>
      <c r="PA1" s="179" t="s">
        <v>1110</v>
      </c>
      <c r="PB1" s="179" t="s">
        <v>1111</v>
      </c>
      <c r="PC1" s="179" t="s">
        <v>1113</v>
      </c>
      <c r="PD1" s="179" t="s">
        <v>1115</v>
      </c>
      <c r="PE1" s="179" t="s">
        <v>1117</v>
      </c>
      <c r="PF1" s="179" t="s">
        <v>1119</v>
      </c>
      <c r="PG1" s="179" t="s">
        <v>1121</v>
      </c>
      <c r="PH1" s="179" t="s">
        <v>1123</v>
      </c>
      <c r="PI1" s="179" t="s">
        <v>1125</v>
      </c>
      <c r="PJ1" s="179" t="s">
        <v>1127</v>
      </c>
      <c r="PK1" s="179" t="s">
        <v>1129</v>
      </c>
      <c r="PL1" s="179" t="s">
        <v>1131</v>
      </c>
      <c r="PM1" s="179" t="s">
        <v>1133</v>
      </c>
      <c r="PN1" s="179" t="s">
        <v>1135</v>
      </c>
      <c r="PO1" s="179" t="s">
        <v>1137</v>
      </c>
      <c r="PP1" s="179" t="s">
        <v>1139</v>
      </c>
      <c r="PQ1" s="179" t="s">
        <v>1141</v>
      </c>
      <c r="PR1" s="179" t="s">
        <v>1143</v>
      </c>
      <c r="PS1" s="179" t="s">
        <v>1145</v>
      </c>
      <c r="PT1" s="179" t="s">
        <v>1147</v>
      </c>
      <c r="PU1" s="179" t="s">
        <v>1149</v>
      </c>
      <c r="PV1" s="179" t="s">
        <v>1151</v>
      </c>
      <c r="PW1" s="179" t="s">
        <v>1153</v>
      </c>
      <c r="PX1" s="179" t="s">
        <v>1155</v>
      </c>
      <c r="PY1" s="179" t="s">
        <v>1157</v>
      </c>
      <c r="PZ1" s="179" t="s">
        <v>353</v>
      </c>
      <c r="QA1" s="179" t="s">
        <v>1159</v>
      </c>
      <c r="QB1" s="179" t="s">
        <v>1161</v>
      </c>
      <c r="QC1" s="179" t="s">
        <v>1163</v>
      </c>
      <c r="QD1" s="179" t="s">
        <v>1165</v>
      </c>
      <c r="QE1" s="179" t="s">
        <v>1167</v>
      </c>
      <c r="QF1" s="188" t="s">
        <v>354</v>
      </c>
      <c r="QG1" s="179" t="s">
        <v>355</v>
      </c>
      <c r="QH1" s="179" t="s">
        <v>1169</v>
      </c>
      <c r="QI1" s="179" t="s">
        <v>1171</v>
      </c>
      <c r="QJ1" s="179" t="s">
        <v>1173</v>
      </c>
      <c r="QK1" s="179" t="s">
        <v>1175</v>
      </c>
      <c r="QL1" s="179" t="s">
        <v>1177</v>
      </c>
      <c r="QM1" s="179" t="s">
        <v>1179</v>
      </c>
      <c r="QN1" s="188" t="s">
        <v>356</v>
      </c>
      <c r="QO1" s="179" t="s">
        <v>1181</v>
      </c>
      <c r="QP1" s="179" t="s">
        <v>357</v>
      </c>
      <c r="QQ1" s="179" t="s">
        <v>364</v>
      </c>
      <c r="QR1" s="179" t="s">
        <v>1183</v>
      </c>
      <c r="QS1" s="179" t="s">
        <v>1185</v>
      </c>
      <c r="QT1" s="179" t="s">
        <v>1187</v>
      </c>
      <c r="QU1" s="179" t="s">
        <v>1189</v>
      </c>
      <c r="QV1" s="179" t="s">
        <v>1191</v>
      </c>
      <c r="QW1" s="179" t="s">
        <v>1193</v>
      </c>
      <c r="QX1" s="179" t="s">
        <v>1195</v>
      </c>
      <c r="QY1" s="179" t="s">
        <v>1197</v>
      </c>
      <c r="QZ1" s="179" t="s">
        <v>1199</v>
      </c>
      <c r="RA1" s="179" t="s">
        <v>1201</v>
      </c>
      <c r="RB1" s="179" t="s">
        <v>1203</v>
      </c>
      <c r="RC1" s="179" t="s">
        <v>1205</v>
      </c>
      <c r="RD1" s="179" t="s">
        <v>1207</v>
      </c>
      <c r="RE1" s="179" t="s">
        <v>1209</v>
      </c>
      <c r="RF1" s="188" t="s">
        <v>358</v>
      </c>
      <c r="RG1" s="179" t="s">
        <v>359</v>
      </c>
      <c r="RH1" s="179" t="s">
        <v>1211</v>
      </c>
      <c r="RI1" s="179" t="s">
        <v>1213</v>
      </c>
      <c r="RJ1" s="188" t="s">
        <v>360</v>
      </c>
      <c r="RK1" s="179" t="s">
        <v>361</v>
      </c>
      <c r="RL1" s="179" t="s">
        <v>1215</v>
      </c>
      <c r="RM1" s="179" t="s">
        <v>1216</v>
      </c>
      <c r="RN1" s="179" t="s">
        <v>1217</v>
      </c>
      <c r="RO1" s="179" t="s">
        <v>1218</v>
      </c>
      <c r="RP1" s="179" t="s">
        <v>1220</v>
      </c>
      <c r="RQ1" s="179" t="s">
        <v>1221</v>
      </c>
      <c r="RR1" s="179" t="s">
        <v>1223</v>
      </c>
      <c r="RS1" s="179" t="s">
        <v>1224</v>
      </c>
      <c r="RT1" s="176" t="s">
        <v>365</v>
      </c>
      <c r="RU1" s="188" t="s">
        <v>366</v>
      </c>
      <c r="RV1" s="179" t="s">
        <v>367</v>
      </c>
      <c r="RW1" s="179" t="s">
        <v>1226</v>
      </c>
      <c r="RX1" s="179" t="s">
        <v>1228</v>
      </c>
      <c r="RY1" s="179" t="s">
        <v>368</v>
      </c>
      <c r="RZ1" s="179" t="s">
        <v>1230</v>
      </c>
      <c r="SA1" s="179" t="s">
        <v>1232</v>
      </c>
      <c r="SB1" s="179" t="s">
        <v>1234</v>
      </c>
      <c r="SC1" s="179" t="s">
        <v>1236</v>
      </c>
      <c r="SD1" s="188" t="s">
        <v>369</v>
      </c>
      <c r="SE1" s="179" t="s">
        <v>370</v>
      </c>
      <c r="SF1" s="179" t="s">
        <v>1238</v>
      </c>
      <c r="SG1" s="179" t="s">
        <v>1240</v>
      </c>
      <c r="SH1" s="179" t="s">
        <v>1242</v>
      </c>
      <c r="SI1" s="179" t="s">
        <v>1244</v>
      </c>
      <c r="SJ1" s="179" t="s">
        <v>1246</v>
      </c>
      <c r="SK1" s="179" t="s">
        <v>1248</v>
      </c>
      <c r="SL1" s="179" t="s">
        <v>1250</v>
      </c>
      <c r="SM1" s="179" t="s">
        <v>1252</v>
      </c>
      <c r="SN1" s="179" t="s">
        <v>1254</v>
      </c>
      <c r="SO1" s="179" t="s">
        <v>1256</v>
      </c>
      <c r="SP1" s="179" t="s">
        <v>1258</v>
      </c>
      <c r="SQ1" s="179" t="s">
        <v>1260</v>
      </c>
      <c r="SR1" s="179" t="s">
        <v>1262</v>
      </c>
      <c r="SS1" s="179" t="s">
        <v>1264</v>
      </c>
      <c r="ST1" s="179" t="s">
        <v>1266</v>
      </c>
      <c r="SU1" s="176" t="s">
        <v>371</v>
      </c>
      <c r="SV1" s="188" t="s">
        <v>372</v>
      </c>
      <c r="SW1" s="179" t="s">
        <v>373</v>
      </c>
      <c r="SX1" s="179" t="s">
        <v>1268</v>
      </c>
      <c r="SY1" s="179" t="s">
        <v>1270</v>
      </c>
      <c r="SZ1" s="179" t="s">
        <v>1272</v>
      </c>
      <c r="TA1" s="179" t="s">
        <v>1274</v>
      </c>
      <c r="TB1" s="179" t="s">
        <v>1276</v>
      </c>
      <c r="TC1" s="179" t="s">
        <v>374</v>
      </c>
      <c r="TD1" s="179" t="s">
        <v>1278</v>
      </c>
      <c r="TE1" s="179" t="s">
        <v>1280</v>
      </c>
      <c r="TF1" s="179" t="s">
        <v>1282</v>
      </c>
      <c r="TG1" s="179" t="s">
        <v>1284</v>
      </c>
      <c r="TH1" s="179" t="s">
        <v>1286</v>
      </c>
      <c r="TI1" s="179" t="s">
        <v>1288</v>
      </c>
      <c r="TJ1" s="188" t="s">
        <v>375</v>
      </c>
      <c r="TK1" s="179" t="s">
        <v>376</v>
      </c>
      <c r="TL1" s="179" t="s">
        <v>377</v>
      </c>
      <c r="TM1" s="179" t="s">
        <v>1290</v>
      </c>
      <c r="TN1" s="179" t="s">
        <v>1292</v>
      </c>
      <c r="TO1" s="179" t="s">
        <v>1293</v>
      </c>
      <c r="TP1" s="179" t="s">
        <v>1295</v>
      </c>
      <c r="TQ1" s="179" t="s">
        <v>1297</v>
      </c>
      <c r="TR1" s="179" t="s">
        <v>1299</v>
      </c>
      <c r="TS1" s="179" t="s">
        <v>1301</v>
      </c>
      <c r="TT1" s="179" t="s">
        <v>1303</v>
      </c>
      <c r="TU1" s="179" t="s">
        <v>1305</v>
      </c>
      <c r="TV1" s="179" t="s">
        <v>1307</v>
      </c>
      <c r="TW1" s="179" t="s">
        <v>1309</v>
      </c>
      <c r="TX1" s="179" t="s">
        <v>1311</v>
      </c>
      <c r="TY1" s="179" t="s">
        <v>1313</v>
      </c>
      <c r="TZ1" s="179" t="s">
        <v>1315</v>
      </c>
      <c r="UA1" s="179" t="s">
        <v>1317</v>
      </c>
      <c r="UB1" s="179" t="s">
        <v>1319</v>
      </c>
      <c r="UC1" s="176" t="s">
        <v>1321</v>
      </c>
      <c r="UD1" s="179" t="s">
        <v>1323</v>
      </c>
      <c r="UE1" s="179" t="s">
        <v>1325</v>
      </c>
      <c r="UF1" s="179" t="s">
        <v>1327</v>
      </c>
      <c r="UG1" s="179" t="s">
        <v>1329</v>
      </c>
      <c r="UH1" s="179" t="s">
        <v>1331</v>
      </c>
      <c r="UI1" s="182"/>
    </row>
    <row r="2" spans="1:555" s="120" customFormat="1" hidden="1" x14ac:dyDescent="0.25">
      <c r="A2" s="120" t="s">
        <v>1354</v>
      </c>
      <c r="B2" s="120" t="s">
        <v>1356</v>
      </c>
      <c r="C2" s="120" t="s">
        <v>469</v>
      </c>
      <c r="D2" s="120" t="s">
        <v>1355</v>
      </c>
      <c r="E2" s="120" t="s">
        <v>1357</v>
      </c>
      <c r="F2" s="120" t="s">
        <v>470</v>
      </c>
      <c r="G2" s="158" t="s">
        <v>1358</v>
      </c>
      <c r="H2" s="120" t="s">
        <v>1359</v>
      </c>
      <c r="I2" s="120" t="s">
        <v>1360</v>
      </c>
      <c r="J2" s="120" t="s">
        <v>1435</v>
      </c>
      <c r="K2" s="120" t="s">
        <v>1361</v>
      </c>
      <c r="L2" s="120" t="s">
        <v>1362</v>
      </c>
      <c r="M2" s="120" t="s">
        <v>1363</v>
      </c>
      <c r="N2" s="120" t="s">
        <v>1364</v>
      </c>
      <c r="O2" s="120" t="s">
        <v>1365</v>
      </c>
      <c r="P2" s="120" t="s">
        <v>1448</v>
      </c>
      <c r="Q2" s="120" t="s">
        <v>1482</v>
      </c>
      <c r="R2" s="430" t="str">
        <f>+Presupuesto!D11</f>
        <v>Recurrente</v>
      </c>
      <c r="S2" s="430" t="str">
        <f>+Presupuesto!E11</f>
        <v>Programa / Proyecto 2017</v>
      </c>
      <c r="U2" s="120" t="s">
        <v>392</v>
      </c>
      <c r="V2" s="120" t="s">
        <v>410</v>
      </c>
      <c r="W2" s="120" t="s">
        <v>393</v>
      </c>
      <c r="X2" s="120" t="s">
        <v>394</v>
      </c>
      <c r="Y2" s="120" t="s">
        <v>395</v>
      </c>
      <c r="Z2" s="120" t="s">
        <v>396</v>
      </c>
      <c r="AA2" s="120" t="s">
        <v>397</v>
      </c>
      <c r="AB2" s="120" t="s">
        <v>398</v>
      </c>
      <c r="AC2" s="120" t="s">
        <v>399</v>
      </c>
      <c r="AD2" s="120" t="s">
        <v>400</v>
      </c>
      <c r="AE2" s="120" t="s">
        <v>401</v>
      </c>
      <c r="AF2" s="120" t="s">
        <v>402</v>
      </c>
      <c r="AH2" s="425" t="s">
        <v>418</v>
      </c>
      <c r="AI2" s="425" t="s">
        <v>419</v>
      </c>
      <c r="AJ2" s="425" t="s">
        <v>420</v>
      </c>
      <c r="AK2" s="425" t="s">
        <v>421</v>
      </c>
      <c r="AL2" s="425" t="s">
        <v>422</v>
      </c>
      <c r="AM2" s="425" t="s">
        <v>425</v>
      </c>
      <c r="AN2" s="425" t="s">
        <v>423</v>
      </c>
      <c r="AO2" s="425" t="s">
        <v>424</v>
      </c>
      <c r="AP2" s="425" t="s">
        <v>426</v>
      </c>
      <c r="AQ2" s="425" t="s">
        <v>427</v>
      </c>
      <c r="AR2" s="425" t="s">
        <v>428</v>
      </c>
      <c r="AS2" s="425" t="s">
        <v>429</v>
      </c>
      <c r="AT2" s="425" t="s">
        <v>430</v>
      </c>
      <c r="AU2" s="425" t="s">
        <v>431</v>
      </c>
      <c r="AV2" s="425" t="s">
        <v>432</v>
      </c>
      <c r="AW2" s="425" t="s">
        <v>433</v>
      </c>
      <c r="AX2" s="425" t="s">
        <v>434</v>
      </c>
      <c r="AY2" s="425" t="s">
        <v>435</v>
      </c>
      <c r="AZ2" s="425" t="s">
        <v>436</v>
      </c>
      <c r="BA2" s="425" t="s">
        <v>437</v>
      </c>
      <c r="BB2" s="425" t="s">
        <v>438</v>
      </c>
      <c r="BC2" s="425" t="s">
        <v>439</v>
      </c>
      <c r="BD2" s="425" t="s">
        <v>440</v>
      </c>
      <c r="BE2" s="425" t="s">
        <v>441</v>
      </c>
      <c r="BF2" s="425" t="s">
        <v>442</v>
      </c>
      <c r="BG2" s="425" t="s">
        <v>443</v>
      </c>
      <c r="BH2" s="425" t="s">
        <v>444</v>
      </c>
      <c r="BI2" s="425" t="s">
        <v>445</v>
      </c>
      <c r="BJ2" s="425" t="s">
        <v>446</v>
      </c>
      <c r="BK2" s="425" t="s">
        <v>447</v>
      </c>
      <c r="BL2" s="425" t="s">
        <v>448</v>
      </c>
      <c r="BM2" s="425" t="s">
        <v>449</v>
      </c>
      <c r="BN2" s="425" t="s">
        <v>450</v>
      </c>
      <c r="BO2" s="425" t="s">
        <v>451</v>
      </c>
      <c r="BP2" s="425" t="s">
        <v>452</v>
      </c>
      <c r="BQ2" s="425" t="s">
        <v>453</v>
      </c>
      <c r="BR2" s="425" t="s">
        <v>454</v>
      </c>
      <c r="BS2" s="425" t="s">
        <v>455</v>
      </c>
      <c r="BT2" s="425" t="s">
        <v>456</v>
      </c>
      <c r="BU2" s="425" t="s">
        <v>457</v>
      </c>
    </row>
    <row r="3" spans="1:555" hidden="1" x14ac:dyDescent="0.25">
      <c r="AH3" s="426">
        <v>2500</v>
      </c>
      <c r="AI3" s="426">
        <v>1900</v>
      </c>
      <c r="AJ3" s="426">
        <v>1650</v>
      </c>
      <c r="AK3" s="426">
        <v>1580</v>
      </c>
      <c r="AL3" s="426">
        <v>2250</v>
      </c>
      <c r="AM3" s="426">
        <v>1650</v>
      </c>
      <c r="AN3" s="426">
        <v>1400</v>
      </c>
      <c r="AO3" s="427">
        <v>1340</v>
      </c>
      <c r="AP3" s="427">
        <v>2000</v>
      </c>
      <c r="AQ3" s="427">
        <v>1400</v>
      </c>
      <c r="AR3" s="427">
        <v>1150</v>
      </c>
      <c r="AS3" s="427">
        <v>1100</v>
      </c>
      <c r="AT3" s="427">
        <v>1750</v>
      </c>
      <c r="AU3" s="427">
        <v>1150</v>
      </c>
      <c r="AV3" s="427">
        <v>900</v>
      </c>
      <c r="AW3" s="427">
        <v>860</v>
      </c>
      <c r="AX3" s="427">
        <v>1200</v>
      </c>
      <c r="AY3" s="428">
        <v>900</v>
      </c>
      <c r="AZ3" s="428">
        <v>650</v>
      </c>
      <c r="BA3" s="428">
        <v>620</v>
      </c>
      <c r="BB3" s="426">
        <f>+'Cuadro Resumen'!C213</f>
        <v>5759.1495000000004</v>
      </c>
      <c r="BC3" s="426">
        <f>+'Cuadro Resumen'!D213</f>
        <v>5307.4515000000001</v>
      </c>
      <c r="BD3" s="426">
        <f>+'Cuadro Resumen'!E213</f>
        <v>6775.47</v>
      </c>
      <c r="BE3" s="426">
        <f>+'Cuadro Resumen'!F213</f>
        <v>6323.7719999999999</v>
      </c>
      <c r="BF3" s="426">
        <f>+'Cuadro Resumen'!C214</f>
        <v>5081.6025</v>
      </c>
      <c r="BG3" s="426">
        <f>+'Cuadro Resumen'!D214</f>
        <v>4629.9045000000006</v>
      </c>
      <c r="BH3" s="426">
        <f>+'Cuadro Resumen'!E214</f>
        <v>6097.9230000000007</v>
      </c>
      <c r="BI3" s="426">
        <f>+'Cuadro Resumen'!F214</f>
        <v>5646.2250000000004</v>
      </c>
      <c r="BJ3" s="427">
        <f>+'Cuadro Resumen'!C215</f>
        <v>4404.0555000000004</v>
      </c>
      <c r="BK3" s="427">
        <f>+'Cuadro Resumen'!D215</f>
        <v>4065.2820000000002</v>
      </c>
      <c r="BL3" s="427">
        <f>+'Cuadro Resumen'!E215</f>
        <v>5420.3760000000002</v>
      </c>
      <c r="BM3" s="427">
        <f>+'Cuadro Resumen'!F215</f>
        <v>4968.6779999999999</v>
      </c>
      <c r="BN3" s="427">
        <f>+'Cuadro Resumen'!C216</f>
        <v>3726.5085000000004</v>
      </c>
      <c r="BO3" s="427">
        <f>+'Cuadro Resumen'!D216</f>
        <v>3387.7350000000001</v>
      </c>
      <c r="BP3" s="427">
        <f>+'Cuadro Resumen'!E216</f>
        <v>4742.8290000000006</v>
      </c>
      <c r="BQ3" s="427">
        <f>+'Cuadro Resumen'!F216</f>
        <v>4404.0555000000004</v>
      </c>
      <c r="BR3" s="427">
        <f>+'Cuadro Resumen'!C217</f>
        <v>3274.8105</v>
      </c>
      <c r="BS3" s="427">
        <f>+'Cuadro Resumen'!D217</f>
        <v>3048.9615000000003</v>
      </c>
      <c r="BT3" s="427">
        <f>+'Cuadro Resumen'!E217</f>
        <v>4178.2065000000002</v>
      </c>
      <c r="BU3" s="427">
        <f>+'Cuadro Resumen'!F217</f>
        <v>3839.433</v>
      </c>
    </row>
    <row r="4" spans="1:555" ht="15.75" thickBot="1" x14ac:dyDescent="0.3"/>
    <row r="5" spans="1:555" ht="53.25" thickBot="1" x14ac:dyDescent="0.3">
      <c r="C5" s="85" t="s">
        <v>417</v>
      </c>
      <c r="D5" s="196">
        <f>SUMIF(C:C,$C$10,D:D)</f>
        <v>0</v>
      </c>
    </row>
    <row r="6" spans="1:555" x14ac:dyDescent="0.25">
      <c r="C6" s="105"/>
      <c r="D6" s="105"/>
      <c r="E6" s="105"/>
      <c r="F6" s="105"/>
      <c r="G6" s="76"/>
      <c r="H6" s="105"/>
      <c r="I6" s="105"/>
    </row>
    <row r="7" spans="1:555" x14ac:dyDescent="0.25">
      <c r="C7" s="105"/>
      <c r="D7" s="105"/>
      <c r="E7" s="105"/>
      <c r="F7" s="105"/>
      <c r="G7" s="76"/>
      <c r="H7" s="105"/>
      <c r="I7" s="105"/>
    </row>
    <row r="8" spans="1:555" x14ac:dyDescent="0.25">
      <c r="C8" s="105"/>
      <c r="D8" s="105"/>
      <c r="E8" s="105"/>
      <c r="F8" s="105"/>
      <c r="G8" s="76"/>
      <c r="H8" s="105"/>
      <c r="I8" s="105"/>
    </row>
    <row r="9" spans="1:555" ht="15.75" thickBot="1" x14ac:dyDescent="0.3">
      <c r="C9" s="105"/>
      <c r="D9" s="105"/>
      <c r="E9" s="105"/>
      <c r="F9" s="105"/>
      <c r="G9" s="76"/>
      <c r="H9" s="105"/>
      <c r="I9" s="105"/>
      <c r="K9" s="174"/>
    </row>
    <row r="10" spans="1:555" ht="15.75" thickBot="1" x14ac:dyDescent="0.3">
      <c r="C10" s="155" t="s">
        <v>53</v>
      </c>
      <c r="D10" s="351">
        <f>SUM(F17:F50)</f>
        <v>0</v>
      </c>
      <c r="G10" s="77"/>
      <c r="H10" s="70"/>
      <c r="I10" s="70"/>
    </row>
    <row r="11" spans="1:555" x14ac:dyDescent="0.25">
      <c r="G11" s="77"/>
      <c r="H11" s="70"/>
      <c r="I11" s="70"/>
    </row>
    <row r="12" spans="1:555" x14ac:dyDescent="0.25">
      <c r="F12" s="70"/>
      <c r="G12" s="77"/>
      <c r="H12" s="70"/>
      <c r="I12" s="70"/>
    </row>
    <row r="13" spans="1:555" ht="15.75" x14ac:dyDescent="0.25">
      <c r="C13" s="291" t="s">
        <v>390</v>
      </c>
      <c r="D13" s="347"/>
      <c r="F13" s="70"/>
      <c r="G13" s="77"/>
      <c r="H13" s="70"/>
      <c r="I13" s="70"/>
    </row>
    <row r="14" spans="1:555" ht="18.75" x14ac:dyDescent="0.25">
      <c r="C14" s="207"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F14" s="70"/>
      <c r="G14" s="77"/>
      <c r="H14" s="70"/>
      <c r="I14" s="70"/>
    </row>
    <row r="15" spans="1:555" ht="42.75" thickBot="1" x14ac:dyDescent="0.3">
      <c r="F15" s="91"/>
      <c r="G15" s="74"/>
      <c r="H15" s="74"/>
      <c r="I15" s="74"/>
      <c r="L15" s="223"/>
      <c r="M15" s="224"/>
      <c r="N15" s="223"/>
      <c r="O15" s="223"/>
      <c r="P15" s="226" t="s">
        <v>467</v>
      </c>
      <c r="Q15" s="226" t="s">
        <v>468</v>
      </c>
    </row>
    <row r="16" spans="1:555" ht="30.75" thickBot="1" x14ac:dyDescent="0.3">
      <c r="C16" s="127" t="s">
        <v>44</v>
      </c>
      <c r="D16" s="127" t="s">
        <v>55</v>
      </c>
      <c r="E16" s="134" t="s">
        <v>57</v>
      </c>
      <c r="F16" s="133" t="s">
        <v>27</v>
      </c>
      <c r="G16" s="131" t="s">
        <v>129</v>
      </c>
      <c r="H16" s="134" t="s">
        <v>46</v>
      </c>
      <c r="I16" s="131" t="s">
        <v>130</v>
      </c>
      <c r="J16" s="131" t="s">
        <v>408</v>
      </c>
      <c r="K16" s="131" t="s">
        <v>409</v>
      </c>
      <c r="L16" s="220" t="s">
        <v>21</v>
      </c>
      <c r="M16" s="220" t="s">
        <v>55</v>
      </c>
      <c r="N16" s="221" t="s">
        <v>465</v>
      </c>
      <c r="O16" s="222" t="s">
        <v>466</v>
      </c>
      <c r="P16" s="225">
        <v>0.7</v>
      </c>
      <c r="Q16" s="225">
        <v>0.3</v>
      </c>
    </row>
    <row r="17" spans="3:17" x14ac:dyDescent="0.25">
      <c r="C17" s="139"/>
      <c r="D17" s="156"/>
      <c r="E17" s="121"/>
      <c r="F17" s="95">
        <f t="shared" ref="F17:F50" si="0">D17*E17</f>
        <v>0</v>
      </c>
      <c r="G17" s="159"/>
      <c r="H17" s="140"/>
      <c r="I17" s="128" t="e">
        <f>VLOOKUP(H17,Presupuesto!$B$11:$C$565,2,0)</f>
        <v>#N/A</v>
      </c>
      <c r="J17" s="215" t="s">
        <v>1356</v>
      </c>
      <c r="K17" s="96" t="s">
        <v>410</v>
      </c>
      <c r="L17" s="139"/>
      <c r="M17" s="156"/>
      <c r="N17" s="121"/>
      <c r="O17" s="95">
        <f t="shared" ref="O17:O50" si="1">M17*N17</f>
        <v>0</v>
      </c>
      <c r="P17" s="95">
        <f t="shared" ref="P17:Q36" si="2">$O17*P$16</f>
        <v>0</v>
      </c>
      <c r="Q17" s="95">
        <f t="shared" si="2"/>
        <v>0</v>
      </c>
    </row>
    <row r="18" spans="3:17" x14ac:dyDescent="0.25">
      <c r="C18" s="139"/>
      <c r="D18" s="156"/>
      <c r="E18" s="121"/>
      <c r="F18" s="95">
        <f t="shared" si="0"/>
        <v>0</v>
      </c>
      <c r="G18" s="159"/>
      <c r="H18" s="140"/>
      <c r="I18" s="128" t="e">
        <f>VLOOKUP(H18,Presupuesto!$B$11:$C$565,2,0)</f>
        <v>#N/A</v>
      </c>
      <c r="J18" s="96" t="str">
        <f>$J$17</f>
        <v>Investigación Científica</v>
      </c>
      <c r="K18" s="96" t="s">
        <v>410</v>
      </c>
      <c r="L18" s="139"/>
      <c r="M18" s="156"/>
      <c r="N18" s="121"/>
      <c r="O18" s="95">
        <f t="shared" si="1"/>
        <v>0</v>
      </c>
      <c r="P18" s="95">
        <f t="shared" si="2"/>
        <v>0</v>
      </c>
      <c r="Q18" s="95">
        <f t="shared" si="2"/>
        <v>0</v>
      </c>
    </row>
    <row r="19" spans="3:17" x14ac:dyDescent="0.25">
      <c r="C19" s="139"/>
      <c r="D19" s="156"/>
      <c r="E19" s="121"/>
      <c r="F19" s="95">
        <f t="shared" si="0"/>
        <v>0</v>
      </c>
      <c r="G19" s="159"/>
      <c r="H19" s="140"/>
      <c r="I19" s="128" t="e">
        <f>VLOOKUP(H19,Presupuesto!$B$11:$C$565,2,0)</f>
        <v>#N/A</v>
      </c>
      <c r="J19" s="96" t="str">
        <f t="shared" ref="J19:J49" si="3">$J$17</f>
        <v>Investigación Científica</v>
      </c>
      <c r="K19" s="96" t="s">
        <v>410</v>
      </c>
      <c r="L19" s="139"/>
      <c r="M19" s="156"/>
      <c r="N19" s="121"/>
      <c r="O19" s="95">
        <f t="shared" si="1"/>
        <v>0</v>
      </c>
      <c r="P19" s="95">
        <f t="shared" si="2"/>
        <v>0</v>
      </c>
      <c r="Q19" s="95">
        <f t="shared" si="2"/>
        <v>0</v>
      </c>
    </row>
    <row r="20" spans="3:17" x14ac:dyDescent="0.25">
      <c r="C20" s="139"/>
      <c r="D20" s="156"/>
      <c r="E20" s="121"/>
      <c r="F20" s="95">
        <f t="shared" si="0"/>
        <v>0</v>
      </c>
      <c r="G20" s="159"/>
      <c r="H20" s="140"/>
      <c r="I20" s="128" t="e">
        <f>VLOOKUP(H20,Presupuesto!$B$11:$C$565,2,0)</f>
        <v>#N/A</v>
      </c>
      <c r="J20" s="96" t="str">
        <f t="shared" si="3"/>
        <v>Investigación Científica</v>
      </c>
      <c r="K20" s="96" t="s">
        <v>410</v>
      </c>
      <c r="L20" s="139"/>
      <c r="M20" s="156"/>
      <c r="N20" s="121"/>
      <c r="O20" s="95">
        <f t="shared" si="1"/>
        <v>0</v>
      </c>
      <c r="P20" s="95">
        <f t="shared" si="2"/>
        <v>0</v>
      </c>
      <c r="Q20" s="95">
        <f t="shared" si="2"/>
        <v>0</v>
      </c>
    </row>
    <row r="21" spans="3:17" x14ac:dyDescent="0.25">
      <c r="C21" s="139"/>
      <c r="D21" s="156"/>
      <c r="E21" s="121"/>
      <c r="F21" s="95">
        <f t="shared" si="0"/>
        <v>0</v>
      </c>
      <c r="G21" s="159"/>
      <c r="H21" s="140"/>
      <c r="I21" s="128" t="e">
        <f>VLOOKUP(H21,Presupuesto!$B$11:$C$565,2,0)</f>
        <v>#N/A</v>
      </c>
      <c r="J21" s="96" t="str">
        <f t="shared" si="3"/>
        <v>Investigación Científica</v>
      </c>
      <c r="K21" s="96" t="s">
        <v>399</v>
      </c>
      <c r="L21" s="139"/>
      <c r="M21" s="156"/>
      <c r="N21" s="121"/>
      <c r="O21" s="95">
        <f t="shared" si="1"/>
        <v>0</v>
      </c>
      <c r="P21" s="95">
        <f t="shared" si="2"/>
        <v>0</v>
      </c>
      <c r="Q21" s="95">
        <f t="shared" si="2"/>
        <v>0</v>
      </c>
    </row>
    <row r="22" spans="3:17" x14ac:dyDescent="0.25">
      <c r="C22" s="139"/>
      <c r="D22" s="156"/>
      <c r="E22" s="121"/>
      <c r="F22" s="95">
        <f t="shared" si="0"/>
        <v>0</v>
      </c>
      <c r="G22" s="159"/>
      <c r="H22" s="140"/>
      <c r="I22" s="128" t="e">
        <f>VLOOKUP(H22,Presupuesto!$B$11:$C$565,2,0)</f>
        <v>#N/A</v>
      </c>
      <c r="J22" s="96" t="str">
        <f t="shared" si="3"/>
        <v>Investigación Científica</v>
      </c>
      <c r="K22" s="96" t="s">
        <v>410</v>
      </c>
      <c r="L22" s="139"/>
      <c r="M22" s="156"/>
      <c r="N22" s="121"/>
      <c r="O22" s="95">
        <f t="shared" si="1"/>
        <v>0</v>
      </c>
      <c r="P22" s="95">
        <f t="shared" si="2"/>
        <v>0</v>
      </c>
      <c r="Q22" s="95">
        <f t="shared" si="2"/>
        <v>0</v>
      </c>
    </row>
    <row r="23" spans="3:17" x14ac:dyDescent="0.25">
      <c r="C23" s="139"/>
      <c r="D23" s="156"/>
      <c r="E23" s="121"/>
      <c r="F23" s="95">
        <f t="shared" si="0"/>
        <v>0</v>
      </c>
      <c r="G23" s="159"/>
      <c r="H23" s="140"/>
      <c r="I23" s="128" t="e">
        <f>VLOOKUP(H23,Presupuesto!$B$11:$C$565,2,0)</f>
        <v>#N/A</v>
      </c>
      <c r="J23" s="96" t="str">
        <f t="shared" si="3"/>
        <v>Investigación Científica</v>
      </c>
      <c r="K23" s="96" t="s">
        <v>410</v>
      </c>
      <c r="L23" s="139"/>
      <c r="M23" s="156"/>
      <c r="N23" s="121"/>
      <c r="O23" s="95">
        <f t="shared" si="1"/>
        <v>0</v>
      </c>
      <c r="P23" s="95">
        <f t="shared" si="2"/>
        <v>0</v>
      </c>
      <c r="Q23" s="95">
        <f t="shared" si="2"/>
        <v>0</v>
      </c>
    </row>
    <row r="24" spans="3:17" x14ac:dyDescent="0.25">
      <c r="C24" s="139"/>
      <c r="D24" s="156"/>
      <c r="E24" s="121"/>
      <c r="F24" s="95">
        <f t="shared" si="0"/>
        <v>0</v>
      </c>
      <c r="G24" s="159"/>
      <c r="H24" s="140"/>
      <c r="I24" s="128" t="e">
        <f>VLOOKUP(H24,Presupuesto!$B$11:$C$565,2,0)</f>
        <v>#N/A</v>
      </c>
      <c r="J24" s="96" t="str">
        <f t="shared" si="3"/>
        <v>Investigación Científica</v>
      </c>
      <c r="K24" s="96" t="s">
        <v>410</v>
      </c>
      <c r="L24" s="139"/>
      <c r="M24" s="156"/>
      <c r="N24" s="121"/>
      <c r="O24" s="95">
        <f t="shared" si="1"/>
        <v>0</v>
      </c>
      <c r="P24" s="95">
        <f t="shared" si="2"/>
        <v>0</v>
      </c>
      <c r="Q24" s="95">
        <f t="shared" si="2"/>
        <v>0</v>
      </c>
    </row>
    <row r="25" spans="3:17" x14ac:dyDescent="0.25">
      <c r="C25" s="139"/>
      <c r="D25" s="156"/>
      <c r="E25" s="121"/>
      <c r="F25" s="95">
        <f t="shared" si="0"/>
        <v>0</v>
      </c>
      <c r="G25" s="159"/>
      <c r="H25" s="140"/>
      <c r="I25" s="128" t="e">
        <f>VLOOKUP(H25,Presupuesto!$B$11:$C$565,2,0)</f>
        <v>#N/A</v>
      </c>
      <c r="J25" s="96" t="str">
        <f t="shared" si="3"/>
        <v>Investigación Científica</v>
      </c>
      <c r="K25" s="96" t="s">
        <v>410</v>
      </c>
      <c r="L25" s="139"/>
      <c r="M25" s="156"/>
      <c r="N25" s="121"/>
      <c r="O25" s="95">
        <f t="shared" si="1"/>
        <v>0</v>
      </c>
      <c r="P25" s="95">
        <f t="shared" si="2"/>
        <v>0</v>
      </c>
      <c r="Q25" s="95">
        <f t="shared" si="2"/>
        <v>0</v>
      </c>
    </row>
    <row r="26" spans="3:17" x14ac:dyDescent="0.25">
      <c r="C26" s="139"/>
      <c r="D26" s="156"/>
      <c r="E26" s="121"/>
      <c r="F26" s="95">
        <f t="shared" si="0"/>
        <v>0</v>
      </c>
      <c r="G26" s="159"/>
      <c r="H26" s="140"/>
      <c r="I26" s="128" t="e">
        <f>VLOOKUP(H26,Presupuesto!$B$11:$C$565,2,0)</f>
        <v>#N/A</v>
      </c>
      <c r="J26" s="96" t="str">
        <f t="shared" si="3"/>
        <v>Investigación Científica</v>
      </c>
      <c r="K26" s="96" t="s">
        <v>410</v>
      </c>
      <c r="L26" s="139"/>
      <c r="M26" s="156"/>
      <c r="N26" s="121"/>
      <c r="O26" s="95">
        <f t="shared" si="1"/>
        <v>0</v>
      </c>
      <c r="P26" s="95">
        <f t="shared" si="2"/>
        <v>0</v>
      </c>
      <c r="Q26" s="95">
        <f t="shared" si="2"/>
        <v>0</v>
      </c>
    </row>
    <row r="27" spans="3:17" x14ac:dyDescent="0.25">
      <c r="C27" s="139"/>
      <c r="D27" s="156"/>
      <c r="E27" s="121"/>
      <c r="F27" s="95">
        <f t="shared" si="0"/>
        <v>0</v>
      </c>
      <c r="G27" s="159"/>
      <c r="H27" s="140"/>
      <c r="I27" s="128" t="e">
        <f>VLOOKUP(H27,Presupuesto!$B$11:$C$565,2,0)</f>
        <v>#N/A</v>
      </c>
      <c r="J27" s="96" t="str">
        <f t="shared" si="3"/>
        <v>Investigación Científica</v>
      </c>
      <c r="K27" s="96" t="s">
        <v>410</v>
      </c>
      <c r="L27" s="139"/>
      <c r="M27" s="156"/>
      <c r="N27" s="121"/>
      <c r="O27" s="95">
        <f t="shared" si="1"/>
        <v>0</v>
      </c>
      <c r="P27" s="95">
        <f t="shared" si="2"/>
        <v>0</v>
      </c>
      <c r="Q27" s="95">
        <f t="shared" si="2"/>
        <v>0</v>
      </c>
    </row>
    <row r="28" spans="3:17" x14ac:dyDescent="0.25">
      <c r="C28" s="139"/>
      <c r="D28" s="156"/>
      <c r="E28" s="121"/>
      <c r="F28" s="95">
        <f t="shared" si="0"/>
        <v>0</v>
      </c>
      <c r="G28" s="159"/>
      <c r="H28" s="140"/>
      <c r="I28" s="128" t="e">
        <f>VLOOKUP(H28,Presupuesto!$B$11:$C$565,2,0)</f>
        <v>#N/A</v>
      </c>
      <c r="J28" s="96" t="str">
        <f t="shared" si="3"/>
        <v>Investigación Científica</v>
      </c>
      <c r="K28" s="96" t="s">
        <v>410</v>
      </c>
      <c r="L28" s="139"/>
      <c r="M28" s="156"/>
      <c r="N28" s="121"/>
      <c r="O28" s="95">
        <f t="shared" si="1"/>
        <v>0</v>
      </c>
      <c r="P28" s="95">
        <f t="shared" si="2"/>
        <v>0</v>
      </c>
      <c r="Q28" s="95">
        <f t="shared" si="2"/>
        <v>0</v>
      </c>
    </row>
    <row r="29" spans="3:17" x14ac:dyDescent="0.25">
      <c r="C29" s="139"/>
      <c r="D29" s="156"/>
      <c r="E29" s="121"/>
      <c r="F29" s="95">
        <f t="shared" si="0"/>
        <v>0</v>
      </c>
      <c r="G29" s="159"/>
      <c r="H29" s="140"/>
      <c r="I29" s="128" t="e">
        <f>VLOOKUP(H29,Presupuesto!$B$11:$C$565,2,0)</f>
        <v>#N/A</v>
      </c>
      <c r="J29" s="96" t="str">
        <f t="shared" si="3"/>
        <v>Investigación Científica</v>
      </c>
      <c r="K29" s="96" t="s">
        <v>410</v>
      </c>
      <c r="L29" s="139"/>
      <c r="M29" s="156"/>
      <c r="N29" s="121"/>
      <c r="O29" s="95">
        <f t="shared" si="1"/>
        <v>0</v>
      </c>
      <c r="P29" s="95">
        <f t="shared" si="2"/>
        <v>0</v>
      </c>
      <c r="Q29" s="95">
        <f t="shared" si="2"/>
        <v>0</v>
      </c>
    </row>
    <row r="30" spans="3:17" x14ac:dyDescent="0.25">
      <c r="C30" s="139"/>
      <c r="D30" s="156"/>
      <c r="E30" s="121"/>
      <c r="F30" s="95">
        <f t="shared" si="0"/>
        <v>0</v>
      </c>
      <c r="G30" s="159"/>
      <c r="H30" s="140"/>
      <c r="I30" s="128" t="e">
        <f>VLOOKUP(H30,Presupuesto!$B$11:$C$565,2,0)</f>
        <v>#N/A</v>
      </c>
      <c r="J30" s="96" t="str">
        <f t="shared" si="3"/>
        <v>Investigación Científica</v>
      </c>
      <c r="K30" s="96" t="s">
        <v>410</v>
      </c>
      <c r="L30" s="139"/>
      <c r="M30" s="156"/>
      <c r="N30" s="121"/>
      <c r="O30" s="95">
        <f t="shared" si="1"/>
        <v>0</v>
      </c>
      <c r="P30" s="95">
        <f t="shared" si="2"/>
        <v>0</v>
      </c>
      <c r="Q30" s="95">
        <f t="shared" si="2"/>
        <v>0</v>
      </c>
    </row>
    <row r="31" spans="3:17" x14ac:dyDescent="0.25">
      <c r="C31" s="139"/>
      <c r="D31" s="156"/>
      <c r="E31" s="121"/>
      <c r="F31" s="95">
        <f t="shared" si="0"/>
        <v>0</v>
      </c>
      <c r="G31" s="159"/>
      <c r="H31" s="140"/>
      <c r="I31" s="128" t="e">
        <f>VLOOKUP(H31,Presupuesto!$B$11:$C$565,2,0)</f>
        <v>#N/A</v>
      </c>
      <c r="J31" s="96" t="str">
        <f t="shared" si="3"/>
        <v>Investigación Científica</v>
      </c>
      <c r="K31" s="96" t="s">
        <v>410</v>
      </c>
      <c r="L31" s="139"/>
      <c r="M31" s="156"/>
      <c r="N31" s="121"/>
      <c r="O31" s="95">
        <f t="shared" si="1"/>
        <v>0</v>
      </c>
      <c r="P31" s="95">
        <f t="shared" si="2"/>
        <v>0</v>
      </c>
      <c r="Q31" s="95">
        <f t="shared" si="2"/>
        <v>0</v>
      </c>
    </row>
    <row r="32" spans="3:17" x14ac:dyDescent="0.25">
      <c r="C32" s="139"/>
      <c r="D32" s="156"/>
      <c r="E32" s="121"/>
      <c r="F32" s="95">
        <f t="shared" si="0"/>
        <v>0</v>
      </c>
      <c r="G32" s="159"/>
      <c r="H32" s="140"/>
      <c r="I32" s="128" t="e">
        <f>VLOOKUP(H32,Presupuesto!$B$11:$C$565,2,0)</f>
        <v>#N/A</v>
      </c>
      <c r="J32" s="96" t="str">
        <f t="shared" si="3"/>
        <v>Investigación Científica</v>
      </c>
      <c r="K32" s="96" t="s">
        <v>410</v>
      </c>
      <c r="L32" s="139"/>
      <c r="M32" s="156"/>
      <c r="N32" s="121"/>
      <c r="O32" s="95">
        <f t="shared" si="1"/>
        <v>0</v>
      </c>
      <c r="P32" s="95">
        <f t="shared" si="2"/>
        <v>0</v>
      </c>
      <c r="Q32" s="95">
        <f t="shared" si="2"/>
        <v>0</v>
      </c>
    </row>
    <row r="33" spans="3:17" x14ac:dyDescent="0.25">
      <c r="C33" s="139"/>
      <c r="D33" s="156"/>
      <c r="E33" s="121"/>
      <c r="F33" s="95">
        <f t="shared" si="0"/>
        <v>0</v>
      </c>
      <c r="G33" s="159"/>
      <c r="H33" s="140"/>
      <c r="I33" s="128" t="e">
        <f>VLOOKUP(H33,Presupuesto!$B$11:$C$565,2,0)</f>
        <v>#N/A</v>
      </c>
      <c r="J33" s="96" t="str">
        <f t="shared" si="3"/>
        <v>Investigación Científica</v>
      </c>
      <c r="K33" s="96" t="s">
        <v>410</v>
      </c>
      <c r="L33" s="139"/>
      <c r="M33" s="156"/>
      <c r="N33" s="121"/>
      <c r="O33" s="95">
        <f t="shared" si="1"/>
        <v>0</v>
      </c>
      <c r="P33" s="95">
        <f t="shared" si="2"/>
        <v>0</v>
      </c>
      <c r="Q33" s="95">
        <f t="shared" si="2"/>
        <v>0</v>
      </c>
    </row>
    <row r="34" spans="3:17" x14ac:dyDescent="0.25">
      <c r="C34" s="139"/>
      <c r="D34" s="156"/>
      <c r="E34" s="121"/>
      <c r="F34" s="95">
        <f t="shared" si="0"/>
        <v>0</v>
      </c>
      <c r="G34" s="159"/>
      <c r="H34" s="140"/>
      <c r="I34" s="128" t="e">
        <f>VLOOKUP(H34,Presupuesto!$B$11:$C$565,2,0)</f>
        <v>#N/A</v>
      </c>
      <c r="J34" s="96" t="str">
        <f t="shared" si="3"/>
        <v>Investigación Científica</v>
      </c>
      <c r="K34" s="96" t="s">
        <v>410</v>
      </c>
      <c r="L34" s="139"/>
      <c r="M34" s="156"/>
      <c r="N34" s="121"/>
      <c r="O34" s="95">
        <f t="shared" si="1"/>
        <v>0</v>
      </c>
      <c r="P34" s="95">
        <f t="shared" si="2"/>
        <v>0</v>
      </c>
      <c r="Q34" s="95">
        <f t="shared" si="2"/>
        <v>0</v>
      </c>
    </row>
    <row r="35" spans="3:17" x14ac:dyDescent="0.25">
      <c r="C35" s="139"/>
      <c r="D35" s="156"/>
      <c r="E35" s="121"/>
      <c r="F35" s="95">
        <f t="shared" si="0"/>
        <v>0</v>
      </c>
      <c r="G35" s="159"/>
      <c r="H35" s="140"/>
      <c r="I35" s="128" t="e">
        <f>VLOOKUP(H35,Presupuesto!$B$11:$C$565,2,0)</f>
        <v>#N/A</v>
      </c>
      <c r="J35" s="96" t="str">
        <f t="shared" si="3"/>
        <v>Investigación Científica</v>
      </c>
      <c r="K35" s="96" t="s">
        <v>410</v>
      </c>
      <c r="L35" s="139"/>
      <c r="M35" s="156"/>
      <c r="N35" s="121"/>
      <c r="O35" s="95">
        <f t="shared" si="1"/>
        <v>0</v>
      </c>
      <c r="P35" s="95">
        <f t="shared" si="2"/>
        <v>0</v>
      </c>
      <c r="Q35" s="95">
        <f t="shared" si="2"/>
        <v>0</v>
      </c>
    </row>
    <row r="36" spans="3:17" x14ac:dyDescent="0.25">
      <c r="C36" s="139"/>
      <c r="D36" s="156"/>
      <c r="E36" s="121"/>
      <c r="F36" s="95">
        <f t="shared" si="0"/>
        <v>0</v>
      </c>
      <c r="G36" s="159"/>
      <c r="H36" s="140"/>
      <c r="I36" s="128" t="e">
        <f>VLOOKUP(H36,Presupuesto!$B$11:$C$565,2,0)</f>
        <v>#N/A</v>
      </c>
      <c r="J36" s="96" t="str">
        <f t="shared" si="3"/>
        <v>Investigación Científica</v>
      </c>
      <c r="K36" s="96" t="s">
        <v>410</v>
      </c>
      <c r="L36" s="139"/>
      <c r="M36" s="156"/>
      <c r="N36" s="121"/>
      <c r="O36" s="95">
        <f t="shared" si="1"/>
        <v>0</v>
      </c>
      <c r="P36" s="95">
        <f t="shared" si="2"/>
        <v>0</v>
      </c>
      <c r="Q36" s="95">
        <f t="shared" si="2"/>
        <v>0</v>
      </c>
    </row>
    <row r="37" spans="3:17" x14ac:dyDescent="0.25">
      <c r="C37" s="139"/>
      <c r="D37" s="156"/>
      <c r="E37" s="121"/>
      <c r="F37" s="95">
        <f t="shared" si="0"/>
        <v>0</v>
      </c>
      <c r="G37" s="159"/>
      <c r="H37" s="140"/>
      <c r="I37" s="128" t="e">
        <f>VLOOKUP(H37,Presupuesto!$B$11:$C$565,2,0)</f>
        <v>#N/A</v>
      </c>
      <c r="J37" s="96" t="str">
        <f t="shared" si="3"/>
        <v>Investigación Científica</v>
      </c>
      <c r="K37" s="96" t="s">
        <v>410</v>
      </c>
      <c r="L37" s="139"/>
      <c r="M37" s="156"/>
      <c r="N37" s="121"/>
      <c r="O37" s="95">
        <f t="shared" si="1"/>
        <v>0</v>
      </c>
      <c r="P37" s="95">
        <f t="shared" ref="P37:Q50" si="4">$O37*P$16</f>
        <v>0</v>
      </c>
      <c r="Q37" s="95">
        <f t="shared" si="4"/>
        <v>0</v>
      </c>
    </row>
    <row r="38" spans="3:17" x14ac:dyDescent="0.25">
      <c r="C38" s="141"/>
      <c r="D38" s="149"/>
      <c r="E38" s="116"/>
      <c r="F38" s="95">
        <f t="shared" si="0"/>
        <v>0</v>
      </c>
      <c r="G38" s="159"/>
      <c r="H38" s="142"/>
      <c r="I38" s="128" t="e">
        <f>VLOOKUP(H38,Presupuesto!$B$11:$C$565,2,0)</f>
        <v>#N/A</v>
      </c>
      <c r="J38" s="96" t="str">
        <f t="shared" si="3"/>
        <v>Investigación Científica</v>
      </c>
      <c r="K38" s="96" t="s">
        <v>410</v>
      </c>
      <c r="L38" s="141"/>
      <c r="M38" s="149"/>
      <c r="N38" s="116"/>
      <c r="O38" s="95">
        <f t="shared" si="1"/>
        <v>0</v>
      </c>
      <c r="P38" s="95">
        <f t="shared" si="4"/>
        <v>0</v>
      </c>
      <c r="Q38" s="95">
        <f t="shared" si="4"/>
        <v>0</v>
      </c>
    </row>
    <row r="39" spans="3:17" x14ac:dyDescent="0.25">
      <c r="C39" s="141"/>
      <c r="D39" s="149"/>
      <c r="E39" s="116"/>
      <c r="F39" s="95">
        <f t="shared" si="0"/>
        <v>0</v>
      </c>
      <c r="G39" s="159"/>
      <c r="H39" s="142"/>
      <c r="I39" s="128" t="e">
        <f>VLOOKUP(H39,Presupuesto!$B$11:$C$565,2,0)</f>
        <v>#N/A</v>
      </c>
      <c r="J39" s="96" t="str">
        <f t="shared" si="3"/>
        <v>Investigación Científica</v>
      </c>
      <c r="K39" s="96" t="s">
        <v>410</v>
      </c>
      <c r="L39" s="141"/>
      <c r="M39" s="149"/>
      <c r="N39" s="116"/>
      <c r="O39" s="95">
        <f t="shared" si="1"/>
        <v>0</v>
      </c>
      <c r="P39" s="95">
        <f t="shared" si="4"/>
        <v>0</v>
      </c>
      <c r="Q39" s="95">
        <f t="shared" si="4"/>
        <v>0</v>
      </c>
    </row>
    <row r="40" spans="3:17" x14ac:dyDescent="0.25">
      <c r="C40" s="141"/>
      <c r="D40" s="149"/>
      <c r="E40" s="116"/>
      <c r="F40" s="95">
        <f t="shared" si="0"/>
        <v>0</v>
      </c>
      <c r="G40" s="159"/>
      <c r="H40" s="142"/>
      <c r="I40" s="128" t="e">
        <f>VLOOKUP(H40,Presupuesto!$B$11:$C$565,2,0)</f>
        <v>#N/A</v>
      </c>
      <c r="J40" s="96" t="str">
        <f t="shared" si="3"/>
        <v>Investigación Científica</v>
      </c>
      <c r="K40" s="96" t="s">
        <v>410</v>
      </c>
      <c r="L40" s="141"/>
      <c r="M40" s="149"/>
      <c r="N40" s="116"/>
      <c r="O40" s="95">
        <f t="shared" si="1"/>
        <v>0</v>
      </c>
      <c r="P40" s="95">
        <f t="shared" si="4"/>
        <v>0</v>
      </c>
      <c r="Q40" s="95">
        <f t="shared" si="4"/>
        <v>0</v>
      </c>
    </row>
    <row r="41" spans="3:17" x14ac:dyDescent="0.25">
      <c r="C41" s="141"/>
      <c r="D41" s="149"/>
      <c r="E41" s="116"/>
      <c r="F41" s="95">
        <f t="shared" si="0"/>
        <v>0</v>
      </c>
      <c r="G41" s="159"/>
      <c r="H41" s="142"/>
      <c r="I41" s="128" t="e">
        <f>VLOOKUP(H41,Presupuesto!$B$11:$C$565,2,0)</f>
        <v>#N/A</v>
      </c>
      <c r="J41" s="96" t="str">
        <f t="shared" si="3"/>
        <v>Investigación Científica</v>
      </c>
      <c r="K41" s="96" t="s">
        <v>410</v>
      </c>
      <c r="L41" s="141"/>
      <c r="M41" s="149"/>
      <c r="N41" s="116"/>
      <c r="O41" s="95">
        <f t="shared" si="1"/>
        <v>0</v>
      </c>
      <c r="P41" s="95">
        <f t="shared" si="4"/>
        <v>0</v>
      </c>
      <c r="Q41" s="95">
        <f t="shared" si="4"/>
        <v>0</v>
      </c>
    </row>
    <row r="42" spans="3:17" x14ac:dyDescent="0.25">
      <c r="C42" s="141"/>
      <c r="D42" s="149"/>
      <c r="E42" s="116"/>
      <c r="F42" s="95">
        <f t="shared" si="0"/>
        <v>0</v>
      </c>
      <c r="G42" s="159"/>
      <c r="H42" s="142"/>
      <c r="I42" s="128" t="e">
        <f>VLOOKUP(H42,Presupuesto!$B$11:$C$565,2,0)</f>
        <v>#N/A</v>
      </c>
      <c r="J42" s="96" t="str">
        <f t="shared" si="3"/>
        <v>Investigación Científica</v>
      </c>
      <c r="K42" s="96" t="s">
        <v>410</v>
      </c>
      <c r="L42" s="141"/>
      <c r="M42" s="149"/>
      <c r="N42" s="116"/>
      <c r="O42" s="95">
        <f t="shared" si="1"/>
        <v>0</v>
      </c>
      <c r="P42" s="95">
        <f t="shared" si="4"/>
        <v>0</v>
      </c>
      <c r="Q42" s="95">
        <f t="shared" si="4"/>
        <v>0</v>
      </c>
    </row>
    <row r="43" spans="3:17" x14ac:dyDescent="0.25">
      <c r="C43" s="141"/>
      <c r="D43" s="149"/>
      <c r="E43" s="116"/>
      <c r="F43" s="95">
        <f t="shared" si="0"/>
        <v>0</v>
      </c>
      <c r="G43" s="159"/>
      <c r="H43" s="142"/>
      <c r="I43" s="128" t="e">
        <f>VLOOKUP(H43,Presupuesto!$B$11:$C$565,2,0)</f>
        <v>#N/A</v>
      </c>
      <c r="J43" s="96" t="str">
        <f t="shared" si="3"/>
        <v>Investigación Científica</v>
      </c>
      <c r="K43" s="96" t="s">
        <v>410</v>
      </c>
      <c r="L43" s="141"/>
      <c r="M43" s="149"/>
      <c r="N43" s="116"/>
      <c r="O43" s="95">
        <f t="shared" si="1"/>
        <v>0</v>
      </c>
      <c r="P43" s="95">
        <f t="shared" si="4"/>
        <v>0</v>
      </c>
      <c r="Q43" s="95">
        <f t="shared" si="4"/>
        <v>0</v>
      </c>
    </row>
    <row r="44" spans="3:17" x14ac:dyDescent="0.25">
      <c r="C44" s="141"/>
      <c r="D44" s="149"/>
      <c r="E44" s="116"/>
      <c r="F44" s="95">
        <f t="shared" si="0"/>
        <v>0</v>
      </c>
      <c r="G44" s="159"/>
      <c r="H44" s="142"/>
      <c r="I44" s="128" t="e">
        <f>VLOOKUP(H44,Presupuesto!$B$11:$C$565,2,0)</f>
        <v>#N/A</v>
      </c>
      <c r="J44" s="96" t="str">
        <f t="shared" si="3"/>
        <v>Investigación Científica</v>
      </c>
      <c r="K44" s="96" t="s">
        <v>410</v>
      </c>
      <c r="L44" s="141"/>
      <c r="M44" s="149"/>
      <c r="N44" s="116"/>
      <c r="O44" s="95">
        <f t="shared" si="1"/>
        <v>0</v>
      </c>
      <c r="P44" s="95">
        <f t="shared" si="4"/>
        <v>0</v>
      </c>
      <c r="Q44" s="95">
        <f t="shared" si="4"/>
        <v>0</v>
      </c>
    </row>
    <row r="45" spans="3:17" x14ac:dyDescent="0.25">
      <c r="C45" s="141"/>
      <c r="D45" s="149"/>
      <c r="E45" s="116"/>
      <c r="F45" s="95">
        <f t="shared" si="0"/>
        <v>0</v>
      </c>
      <c r="G45" s="159"/>
      <c r="H45" s="142"/>
      <c r="I45" s="128" t="e">
        <f>VLOOKUP(H45,Presupuesto!$B$11:$C$565,2,0)</f>
        <v>#N/A</v>
      </c>
      <c r="J45" s="96" t="str">
        <f t="shared" si="3"/>
        <v>Investigación Científica</v>
      </c>
      <c r="K45" s="96" t="s">
        <v>410</v>
      </c>
      <c r="L45" s="141"/>
      <c r="M45" s="149"/>
      <c r="N45" s="116"/>
      <c r="O45" s="95">
        <f t="shared" si="1"/>
        <v>0</v>
      </c>
      <c r="P45" s="95">
        <f t="shared" si="4"/>
        <v>0</v>
      </c>
      <c r="Q45" s="95">
        <f t="shared" si="4"/>
        <v>0</v>
      </c>
    </row>
    <row r="46" spans="3:17" x14ac:dyDescent="0.25">
      <c r="C46" s="143"/>
      <c r="D46" s="149"/>
      <c r="E46" s="116"/>
      <c r="F46" s="95">
        <f t="shared" si="0"/>
        <v>0</v>
      </c>
      <c r="G46" s="159"/>
      <c r="H46" s="144"/>
      <c r="I46" s="128" t="e">
        <f>VLOOKUP(H46,Presupuesto!$B$11:$C$565,2,0)</f>
        <v>#N/A</v>
      </c>
      <c r="J46" s="96" t="str">
        <f t="shared" si="3"/>
        <v>Investigación Científica</v>
      </c>
      <c r="K46" s="96" t="s">
        <v>401</v>
      </c>
      <c r="L46" s="143"/>
      <c r="M46" s="149"/>
      <c r="N46" s="116"/>
      <c r="O46" s="95">
        <f t="shared" si="1"/>
        <v>0</v>
      </c>
      <c r="P46" s="95">
        <f t="shared" si="4"/>
        <v>0</v>
      </c>
      <c r="Q46" s="95">
        <f t="shared" si="4"/>
        <v>0</v>
      </c>
    </row>
    <row r="47" spans="3:17" x14ac:dyDescent="0.25">
      <c r="C47" s="143"/>
      <c r="D47" s="149"/>
      <c r="E47" s="116"/>
      <c r="F47" s="95">
        <f t="shared" si="0"/>
        <v>0</v>
      </c>
      <c r="G47" s="159"/>
      <c r="H47" s="144"/>
      <c r="I47" s="128" t="e">
        <f>VLOOKUP(H47,Presupuesto!$B$11:$C$565,2,0)</f>
        <v>#N/A</v>
      </c>
      <c r="J47" s="96" t="str">
        <f t="shared" si="3"/>
        <v>Investigación Científica</v>
      </c>
      <c r="K47" s="96" t="s">
        <v>410</v>
      </c>
      <c r="L47" s="143"/>
      <c r="M47" s="149"/>
      <c r="N47" s="116"/>
      <c r="O47" s="95">
        <f t="shared" si="1"/>
        <v>0</v>
      </c>
      <c r="P47" s="95">
        <f t="shared" si="4"/>
        <v>0</v>
      </c>
      <c r="Q47" s="95">
        <f t="shared" si="4"/>
        <v>0</v>
      </c>
    </row>
    <row r="48" spans="3:17" x14ac:dyDescent="0.25">
      <c r="C48" s="143"/>
      <c r="D48" s="149"/>
      <c r="E48" s="116"/>
      <c r="F48" s="95">
        <f t="shared" si="0"/>
        <v>0</v>
      </c>
      <c r="G48" s="159"/>
      <c r="H48" s="144"/>
      <c r="I48" s="128" t="e">
        <f>VLOOKUP(H48,Presupuesto!$B$11:$C$565,2,0)</f>
        <v>#N/A</v>
      </c>
      <c r="J48" s="96" t="str">
        <f t="shared" si="3"/>
        <v>Investigación Científica</v>
      </c>
      <c r="K48" s="96" t="s">
        <v>410</v>
      </c>
      <c r="L48" s="143"/>
      <c r="M48" s="149"/>
      <c r="N48" s="116"/>
      <c r="O48" s="95">
        <f t="shared" si="1"/>
        <v>0</v>
      </c>
      <c r="P48" s="95">
        <f t="shared" si="4"/>
        <v>0</v>
      </c>
      <c r="Q48" s="95">
        <f t="shared" si="4"/>
        <v>0</v>
      </c>
    </row>
    <row r="49" spans="3:17" x14ac:dyDescent="0.25">
      <c r="C49" s="143"/>
      <c r="D49" s="149"/>
      <c r="E49" s="116"/>
      <c r="F49" s="95">
        <f t="shared" si="0"/>
        <v>0</v>
      </c>
      <c r="G49" s="159"/>
      <c r="H49" s="144"/>
      <c r="I49" s="128" t="e">
        <f>VLOOKUP(H49,Presupuesto!$B$11:$C$565,2,0)</f>
        <v>#N/A</v>
      </c>
      <c r="J49" s="96" t="str">
        <f t="shared" si="3"/>
        <v>Investigación Científica</v>
      </c>
      <c r="K49" s="96" t="s">
        <v>410</v>
      </c>
      <c r="L49" s="143"/>
      <c r="M49" s="149"/>
      <c r="N49" s="116"/>
      <c r="O49" s="95">
        <f t="shared" si="1"/>
        <v>0</v>
      </c>
      <c r="P49" s="95">
        <f t="shared" si="4"/>
        <v>0</v>
      </c>
      <c r="Q49" s="95">
        <f t="shared" si="4"/>
        <v>0</v>
      </c>
    </row>
    <row r="50" spans="3:17" ht="15.75" thickBot="1" x14ac:dyDescent="0.3">
      <c r="C50" s="145"/>
      <c r="D50" s="157"/>
      <c r="E50" s="101"/>
      <c r="F50" s="103">
        <f t="shared" si="0"/>
        <v>0</v>
      </c>
      <c r="G50" s="160"/>
      <c r="H50" s="146"/>
      <c r="I50" s="130" t="e">
        <f>VLOOKUP(H50,Presupuesto!$B$11:$C$565,2,0)</f>
        <v>#N/A</v>
      </c>
      <c r="J50" s="104" t="str">
        <f>$J$17</f>
        <v>Investigación Científica</v>
      </c>
      <c r="K50" s="122" t="s">
        <v>392</v>
      </c>
      <c r="L50" s="145"/>
      <c r="M50" s="157"/>
      <c r="N50" s="101"/>
      <c r="O50" s="103">
        <f t="shared" si="1"/>
        <v>0</v>
      </c>
      <c r="P50" s="103">
        <f t="shared" si="4"/>
        <v>0</v>
      </c>
      <c r="Q50" s="103">
        <f t="shared" si="4"/>
        <v>0</v>
      </c>
    </row>
    <row r="51" spans="3:17" x14ac:dyDescent="0.25">
      <c r="G51" s="84"/>
    </row>
    <row r="52" spans="3:17" ht="15.75" thickBot="1" x14ac:dyDescent="0.3">
      <c r="G52" s="84"/>
    </row>
    <row r="53" spans="3:17" ht="15.75" thickBot="1" x14ac:dyDescent="0.3">
      <c r="C53" s="155" t="s">
        <v>53</v>
      </c>
      <c r="D53" s="351">
        <f>SUM(F60:F93)</f>
        <v>0</v>
      </c>
      <c r="G53" s="77"/>
      <c r="H53" s="70"/>
      <c r="I53" s="70"/>
    </row>
    <row r="54" spans="3:17" x14ac:dyDescent="0.25">
      <c r="G54" s="77"/>
      <c r="H54" s="70"/>
      <c r="I54" s="70"/>
    </row>
    <row r="55" spans="3:17" x14ac:dyDescent="0.25">
      <c r="F55" s="70"/>
      <c r="G55" s="77"/>
      <c r="H55" s="70"/>
      <c r="I55" s="70"/>
    </row>
    <row r="56" spans="3:17" ht="15.75" x14ac:dyDescent="0.25">
      <c r="C56" s="291" t="s">
        <v>390</v>
      </c>
      <c r="D56" s="347"/>
      <c r="F56" s="70"/>
      <c r="G56" s="77"/>
      <c r="H56" s="70"/>
      <c r="I56" s="70"/>
    </row>
    <row r="57" spans="3:17" ht="18.75" x14ac:dyDescent="0.25">
      <c r="C57" s="207" t="e">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Posgrado'!$F:$G,2,FALSE),IFERROR(VLOOKUP(D56,'17. Gestión TIC'!$F:$G,2,FALSE),IFERROR(VLOOKUP(D56,'16. Desa. del Sistema Educ.Sup.'!$F:$G,2,FALSE),IFERROR(VLOOKUP(D56,'8. Cultura de Inno. Insti...'!$F:$G,2,FALSE),VLOOKUP(D56,'7. Lo Esencial de la Reforma U.'!$F:$G,2,0)))))))))))))))))</f>
        <v>#N/A</v>
      </c>
      <c r="D57" s="31"/>
      <c r="F57" s="70"/>
      <c r="G57" s="77"/>
      <c r="H57" s="70"/>
      <c r="I57" s="70"/>
    </row>
    <row r="58" spans="3:17" ht="42.75" thickBot="1" x14ac:dyDescent="0.3">
      <c r="F58" s="91"/>
      <c r="G58" s="74"/>
      <c r="H58" s="74"/>
      <c r="I58" s="74"/>
      <c r="L58" s="223"/>
      <c r="M58" s="224"/>
      <c r="N58" s="223"/>
      <c r="O58" s="223"/>
      <c r="P58" s="226" t="s">
        <v>467</v>
      </c>
      <c r="Q58" s="226" t="s">
        <v>468</v>
      </c>
    </row>
    <row r="59" spans="3:17" ht="30.75" thickBot="1" x14ac:dyDescent="0.3">
      <c r="C59" s="127" t="s">
        <v>44</v>
      </c>
      <c r="D59" s="127" t="s">
        <v>55</v>
      </c>
      <c r="E59" s="134" t="s">
        <v>57</v>
      </c>
      <c r="F59" s="133" t="s">
        <v>27</v>
      </c>
      <c r="G59" s="131" t="s">
        <v>129</v>
      </c>
      <c r="H59" s="134" t="s">
        <v>46</v>
      </c>
      <c r="I59" s="131" t="s">
        <v>130</v>
      </c>
      <c r="J59" s="131" t="s">
        <v>408</v>
      </c>
      <c r="K59" s="131" t="s">
        <v>409</v>
      </c>
      <c r="L59" s="220" t="s">
        <v>21</v>
      </c>
      <c r="M59" s="220" t="s">
        <v>55</v>
      </c>
      <c r="N59" s="221" t="s">
        <v>465</v>
      </c>
      <c r="O59" s="222" t="s">
        <v>466</v>
      </c>
      <c r="P59" s="225">
        <v>0.7</v>
      </c>
      <c r="Q59" s="225">
        <v>0.3</v>
      </c>
    </row>
    <row r="60" spans="3:17" x14ac:dyDescent="0.25">
      <c r="C60" s="139"/>
      <c r="D60" s="156"/>
      <c r="E60" s="121"/>
      <c r="F60" s="95">
        <f t="shared" ref="F60:F93" si="5">D60*E60</f>
        <v>0</v>
      </c>
      <c r="G60" s="159"/>
      <c r="H60" s="140"/>
      <c r="I60" s="128" t="e">
        <f>VLOOKUP(H60,Presupuesto!$B$11:$C$565,2,0)</f>
        <v>#N/A</v>
      </c>
      <c r="J60" s="215" t="s">
        <v>1356</v>
      </c>
      <c r="K60" s="96" t="s">
        <v>410</v>
      </c>
      <c r="L60" s="139"/>
      <c r="M60" s="156"/>
      <c r="N60" s="121"/>
      <c r="O60" s="95">
        <f t="shared" ref="O60:O93" si="6">M60*N60</f>
        <v>0</v>
      </c>
      <c r="P60" s="95">
        <f t="shared" ref="P60:Q79" si="7">$O60*P$16</f>
        <v>0</v>
      </c>
      <c r="Q60" s="95">
        <f t="shared" si="7"/>
        <v>0</v>
      </c>
    </row>
    <row r="61" spans="3:17" x14ac:dyDescent="0.25">
      <c r="C61" s="139"/>
      <c r="D61" s="156"/>
      <c r="E61" s="121"/>
      <c r="F61" s="95">
        <f t="shared" si="5"/>
        <v>0</v>
      </c>
      <c r="G61" s="159"/>
      <c r="H61" s="140"/>
      <c r="I61" s="128" t="e">
        <f>VLOOKUP(H61,Presupuesto!$B$11:$C$565,2,0)</f>
        <v>#N/A</v>
      </c>
      <c r="J61" s="96" t="str">
        <f>$J$60</f>
        <v>Investigación Científica</v>
      </c>
      <c r="K61" s="96" t="s">
        <v>410</v>
      </c>
      <c r="L61" s="139"/>
      <c r="M61" s="156"/>
      <c r="N61" s="121"/>
      <c r="O61" s="95">
        <f t="shared" si="6"/>
        <v>0</v>
      </c>
      <c r="P61" s="95">
        <f t="shared" si="7"/>
        <v>0</v>
      </c>
      <c r="Q61" s="95">
        <f t="shared" si="7"/>
        <v>0</v>
      </c>
    </row>
    <row r="62" spans="3:17" x14ac:dyDescent="0.25">
      <c r="C62" s="139"/>
      <c r="D62" s="156"/>
      <c r="E62" s="121"/>
      <c r="F62" s="95">
        <f t="shared" si="5"/>
        <v>0</v>
      </c>
      <c r="G62" s="159"/>
      <c r="H62" s="140"/>
      <c r="I62" s="128" t="e">
        <f>VLOOKUP(H62,Presupuesto!$B$11:$C$565,2,0)</f>
        <v>#N/A</v>
      </c>
      <c r="J62" s="96" t="str">
        <f t="shared" ref="J62:J93" si="8">$J$60</f>
        <v>Investigación Científica</v>
      </c>
      <c r="K62" s="96" t="s">
        <v>410</v>
      </c>
      <c r="L62" s="139"/>
      <c r="M62" s="156"/>
      <c r="N62" s="121"/>
      <c r="O62" s="95">
        <f t="shared" si="6"/>
        <v>0</v>
      </c>
      <c r="P62" s="95">
        <f t="shared" si="7"/>
        <v>0</v>
      </c>
      <c r="Q62" s="95">
        <f t="shared" si="7"/>
        <v>0</v>
      </c>
    </row>
    <row r="63" spans="3:17" x14ac:dyDescent="0.25">
      <c r="C63" s="139"/>
      <c r="D63" s="156"/>
      <c r="E63" s="121"/>
      <c r="F63" s="95">
        <f t="shared" si="5"/>
        <v>0</v>
      </c>
      <c r="G63" s="159"/>
      <c r="H63" s="140"/>
      <c r="I63" s="128" t="e">
        <f>VLOOKUP(H63,Presupuesto!$B$11:$C$565,2,0)</f>
        <v>#N/A</v>
      </c>
      <c r="J63" s="96" t="str">
        <f t="shared" si="8"/>
        <v>Investigación Científica</v>
      </c>
      <c r="K63" s="96" t="s">
        <v>410</v>
      </c>
      <c r="L63" s="139"/>
      <c r="M63" s="156"/>
      <c r="N63" s="121"/>
      <c r="O63" s="95">
        <f t="shared" si="6"/>
        <v>0</v>
      </c>
      <c r="P63" s="95">
        <f t="shared" si="7"/>
        <v>0</v>
      </c>
      <c r="Q63" s="95">
        <f t="shared" si="7"/>
        <v>0</v>
      </c>
    </row>
    <row r="64" spans="3:17" x14ac:dyDescent="0.25">
      <c r="C64" s="139"/>
      <c r="D64" s="156"/>
      <c r="E64" s="121"/>
      <c r="F64" s="95">
        <f t="shared" si="5"/>
        <v>0</v>
      </c>
      <c r="G64" s="159"/>
      <c r="H64" s="140"/>
      <c r="I64" s="128" t="e">
        <f>VLOOKUP(H64,Presupuesto!$B$11:$C$565,2,0)</f>
        <v>#N/A</v>
      </c>
      <c r="J64" s="96" t="str">
        <f t="shared" si="8"/>
        <v>Investigación Científica</v>
      </c>
      <c r="K64" s="96" t="s">
        <v>399</v>
      </c>
      <c r="L64" s="139"/>
      <c r="M64" s="156"/>
      <c r="N64" s="121"/>
      <c r="O64" s="95">
        <f t="shared" si="6"/>
        <v>0</v>
      </c>
      <c r="P64" s="95">
        <f t="shared" si="7"/>
        <v>0</v>
      </c>
      <c r="Q64" s="95">
        <f t="shared" si="7"/>
        <v>0</v>
      </c>
    </row>
    <row r="65" spans="3:17" x14ac:dyDescent="0.25">
      <c r="C65" s="139"/>
      <c r="D65" s="156"/>
      <c r="E65" s="121"/>
      <c r="F65" s="95">
        <f t="shared" si="5"/>
        <v>0</v>
      </c>
      <c r="G65" s="159"/>
      <c r="H65" s="140"/>
      <c r="I65" s="128" t="e">
        <f>VLOOKUP(H65,Presupuesto!$B$11:$C$565,2,0)</f>
        <v>#N/A</v>
      </c>
      <c r="J65" s="96" t="str">
        <f t="shared" si="8"/>
        <v>Investigación Científica</v>
      </c>
      <c r="K65" s="96" t="s">
        <v>410</v>
      </c>
      <c r="L65" s="139"/>
      <c r="M65" s="156"/>
      <c r="N65" s="121"/>
      <c r="O65" s="95">
        <f t="shared" si="6"/>
        <v>0</v>
      </c>
      <c r="P65" s="95">
        <f t="shared" si="7"/>
        <v>0</v>
      </c>
      <c r="Q65" s="95">
        <f t="shared" si="7"/>
        <v>0</v>
      </c>
    </row>
    <row r="66" spans="3:17" x14ac:dyDescent="0.25">
      <c r="C66" s="139"/>
      <c r="D66" s="156"/>
      <c r="E66" s="121"/>
      <c r="F66" s="95">
        <f t="shared" si="5"/>
        <v>0</v>
      </c>
      <c r="G66" s="159"/>
      <c r="H66" s="140"/>
      <c r="I66" s="128" t="e">
        <f>VLOOKUP(H66,Presupuesto!$B$11:$C$565,2,0)</f>
        <v>#N/A</v>
      </c>
      <c r="J66" s="96" t="str">
        <f t="shared" si="8"/>
        <v>Investigación Científica</v>
      </c>
      <c r="K66" s="96" t="s">
        <v>410</v>
      </c>
      <c r="L66" s="139"/>
      <c r="M66" s="156"/>
      <c r="N66" s="121"/>
      <c r="O66" s="95">
        <f t="shared" si="6"/>
        <v>0</v>
      </c>
      <c r="P66" s="95">
        <f t="shared" si="7"/>
        <v>0</v>
      </c>
      <c r="Q66" s="95">
        <f t="shared" si="7"/>
        <v>0</v>
      </c>
    </row>
    <row r="67" spans="3:17" x14ac:dyDescent="0.25">
      <c r="C67" s="139"/>
      <c r="D67" s="156"/>
      <c r="E67" s="121"/>
      <c r="F67" s="95">
        <f t="shared" si="5"/>
        <v>0</v>
      </c>
      <c r="G67" s="159"/>
      <c r="H67" s="140"/>
      <c r="I67" s="128" t="e">
        <f>VLOOKUP(H67,Presupuesto!$B$11:$C$565,2,0)</f>
        <v>#N/A</v>
      </c>
      <c r="J67" s="96" t="str">
        <f t="shared" si="8"/>
        <v>Investigación Científica</v>
      </c>
      <c r="K67" s="96" t="s">
        <v>410</v>
      </c>
      <c r="L67" s="139"/>
      <c r="M67" s="156"/>
      <c r="N67" s="121"/>
      <c r="O67" s="95">
        <f t="shared" si="6"/>
        <v>0</v>
      </c>
      <c r="P67" s="95">
        <f t="shared" si="7"/>
        <v>0</v>
      </c>
      <c r="Q67" s="95">
        <f t="shared" si="7"/>
        <v>0</v>
      </c>
    </row>
    <row r="68" spans="3:17" x14ac:dyDescent="0.25">
      <c r="C68" s="139"/>
      <c r="D68" s="156"/>
      <c r="E68" s="121"/>
      <c r="F68" s="95">
        <f t="shared" si="5"/>
        <v>0</v>
      </c>
      <c r="G68" s="159"/>
      <c r="H68" s="140"/>
      <c r="I68" s="128" t="e">
        <f>VLOOKUP(H68,Presupuesto!$B$11:$C$565,2,0)</f>
        <v>#N/A</v>
      </c>
      <c r="J68" s="96" t="str">
        <f t="shared" si="8"/>
        <v>Investigación Científica</v>
      </c>
      <c r="K68" s="96" t="s">
        <v>410</v>
      </c>
      <c r="L68" s="139"/>
      <c r="M68" s="156"/>
      <c r="N68" s="121"/>
      <c r="O68" s="95">
        <f t="shared" si="6"/>
        <v>0</v>
      </c>
      <c r="P68" s="95">
        <f t="shared" si="7"/>
        <v>0</v>
      </c>
      <c r="Q68" s="95">
        <f t="shared" si="7"/>
        <v>0</v>
      </c>
    </row>
    <row r="69" spans="3:17" x14ac:dyDescent="0.25">
      <c r="C69" s="139"/>
      <c r="D69" s="156"/>
      <c r="E69" s="121"/>
      <c r="F69" s="95">
        <f t="shared" si="5"/>
        <v>0</v>
      </c>
      <c r="G69" s="159"/>
      <c r="H69" s="140"/>
      <c r="I69" s="128" t="e">
        <f>VLOOKUP(H69,Presupuesto!$B$11:$C$565,2,0)</f>
        <v>#N/A</v>
      </c>
      <c r="J69" s="96" t="str">
        <f t="shared" si="8"/>
        <v>Investigación Científica</v>
      </c>
      <c r="K69" s="96" t="s">
        <v>410</v>
      </c>
      <c r="L69" s="139"/>
      <c r="M69" s="156"/>
      <c r="N69" s="121"/>
      <c r="O69" s="95">
        <f t="shared" si="6"/>
        <v>0</v>
      </c>
      <c r="P69" s="95">
        <f t="shared" si="7"/>
        <v>0</v>
      </c>
      <c r="Q69" s="95">
        <f t="shared" si="7"/>
        <v>0</v>
      </c>
    </row>
    <row r="70" spans="3:17" x14ac:dyDescent="0.25">
      <c r="C70" s="139"/>
      <c r="D70" s="156"/>
      <c r="E70" s="121"/>
      <c r="F70" s="95">
        <f t="shared" si="5"/>
        <v>0</v>
      </c>
      <c r="G70" s="159"/>
      <c r="H70" s="140"/>
      <c r="I70" s="128" t="e">
        <f>VLOOKUP(H70,Presupuesto!$B$11:$C$565,2,0)</f>
        <v>#N/A</v>
      </c>
      <c r="J70" s="96" t="str">
        <f t="shared" si="8"/>
        <v>Investigación Científica</v>
      </c>
      <c r="K70" s="96" t="s">
        <v>410</v>
      </c>
      <c r="L70" s="139"/>
      <c r="M70" s="156"/>
      <c r="N70" s="121"/>
      <c r="O70" s="95">
        <f t="shared" si="6"/>
        <v>0</v>
      </c>
      <c r="P70" s="95">
        <f t="shared" si="7"/>
        <v>0</v>
      </c>
      <c r="Q70" s="95">
        <f t="shared" si="7"/>
        <v>0</v>
      </c>
    </row>
    <row r="71" spans="3:17" x14ac:dyDescent="0.25">
      <c r="C71" s="139"/>
      <c r="D71" s="156"/>
      <c r="E71" s="121"/>
      <c r="F71" s="95">
        <f t="shared" si="5"/>
        <v>0</v>
      </c>
      <c r="G71" s="159"/>
      <c r="H71" s="140"/>
      <c r="I71" s="128" t="e">
        <f>VLOOKUP(H71,Presupuesto!$B$11:$C$565,2,0)</f>
        <v>#N/A</v>
      </c>
      <c r="J71" s="96" t="str">
        <f t="shared" si="8"/>
        <v>Investigación Científica</v>
      </c>
      <c r="K71" s="96" t="s">
        <v>410</v>
      </c>
      <c r="L71" s="139"/>
      <c r="M71" s="156"/>
      <c r="N71" s="121"/>
      <c r="O71" s="95">
        <f t="shared" si="6"/>
        <v>0</v>
      </c>
      <c r="P71" s="95">
        <f t="shared" si="7"/>
        <v>0</v>
      </c>
      <c r="Q71" s="95">
        <f t="shared" si="7"/>
        <v>0</v>
      </c>
    </row>
    <row r="72" spans="3:17" x14ac:dyDescent="0.25">
      <c r="C72" s="139"/>
      <c r="D72" s="156"/>
      <c r="E72" s="121"/>
      <c r="F72" s="95">
        <f t="shared" si="5"/>
        <v>0</v>
      </c>
      <c r="G72" s="159"/>
      <c r="H72" s="140"/>
      <c r="I72" s="128" t="e">
        <f>VLOOKUP(H72,Presupuesto!$B$11:$C$565,2,0)</f>
        <v>#N/A</v>
      </c>
      <c r="J72" s="96" t="str">
        <f t="shared" si="8"/>
        <v>Investigación Científica</v>
      </c>
      <c r="K72" s="96" t="s">
        <v>410</v>
      </c>
      <c r="L72" s="139"/>
      <c r="M72" s="156"/>
      <c r="N72" s="121"/>
      <c r="O72" s="95">
        <f t="shared" si="6"/>
        <v>0</v>
      </c>
      <c r="P72" s="95">
        <f t="shared" si="7"/>
        <v>0</v>
      </c>
      <c r="Q72" s="95">
        <f t="shared" si="7"/>
        <v>0</v>
      </c>
    </row>
    <row r="73" spans="3:17" x14ac:dyDescent="0.25">
      <c r="C73" s="139"/>
      <c r="D73" s="156"/>
      <c r="E73" s="121"/>
      <c r="F73" s="95">
        <f t="shared" si="5"/>
        <v>0</v>
      </c>
      <c r="G73" s="159"/>
      <c r="H73" s="140"/>
      <c r="I73" s="128" t="e">
        <f>VLOOKUP(H73,Presupuesto!$B$11:$C$565,2,0)</f>
        <v>#N/A</v>
      </c>
      <c r="J73" s="96" t="str">
        <f t="shared" si="8"/>
        <v>Investigación Científica</v>
      </c>
      <c r="K73" s="96" t="s">
        <v>410</v>
      </c>
      <c r="L73" s="139"/>
      <c r="M73" s="156"/>
      <c r="N73" s="121"/>
      <c r="O73" s="95">
        <f t="shared" si="6"/>
        <v>0</v>
      </c>
      <c r="P73" s="95">
        <f t="shared" si="7"/>
        <v>0</v>
      </c>
      <c r="Q73" s="95">
        <f t="shared" si="7"/>
        <v>0</v>
      </c>
    </row>
    <row r="74" spans="3:17" x14ac:dyDescent="0.25">
      <c r="C74" s="139"/>
      <c r="D74" s="156"/>
      <c r="E74" s="121"/>
      <c r="F74" s="95">
        <f t="shared" si="5"/>
        <v>0</v>
      </c>
      <c r="G74" s="159"/>
      <c r="H74" s="140"/>
      <c r="I74" s="128" t="e">
        <f>VLOOKUP(H74,Presupuesto!$B$11:$C$565,2,0)</f>
        <v>#N/A</v>
      </c>
      <c r="J74" s="96" t="str">
        <f t="shared" si="8"/>
        <v>Investigación Científica</v>
      </c>
      <c r="K74" s="96" t="s">
        <v>410</v>
      </c>
      <c r="L74" s="139"/>
      <c r="M74" s="156"/>
      <c r="N74" s="121"/>
      <c r="O74" s="95">
        <f t="shared" si="6"/>
        <v>0</v>
      </c>
      <c r="P74" s="95">
        <f t="shared" si="7"/>
        <v>0</v>
      </c>
      <c r="Q74" s="95">
        <f t="shared" si="7"/>
        <v>0</v>
      </c>
    </row>
    <row r="75" spans="3:17" x14ac:dyDescent="0.25">
      <c r="C75" s="139"/>
      <c r="D75" s="156"/>
      <c r="E75" s="121"/>
      <c r="F75" s="95">
        <f t="shared" si="5"/>
        <v>0</v>
      </c>
      <c r="G75" s="159"/>
      <c r="H75" s="140"/>
      <c r="I75" s="128" t="e">
        <f>VLOOKUP(H75,Presupuesto!$B$11:$C$565,2,0)</f>
        <v>#N/A</v>
      </c>
      <c r="J75" s="96" t="str">
        <f t="shared" si="8"/>
        <v>Investigación Científica</v>
      </c>
      <c r="K75" s="96" t="s">
        <v>410</v>
      </c>
      <c r="L75" s="139"/>
      <c r="M75" s="156"/>
      <c r="N75" s="121"/>
      <c r="O75" s="95">
        <f t="shared" si="6"/>
        <v>0</v>
      </c>
      <c r="P75" s="95">
        <f t="shared" si="7"/>
        <v>0</v>
      </c>
      <c r="Q75" s="95">
        <f t="shared" si="7"/>
        <v>0</v>
      </c>
    </row>
    <row r="76" spans="3:17" x14ac:dyDescent="0.25">
      <c r="C76" s="139"/>
      <c r="D76" s="156"/>
      <c r="E76" s="121"/>
      <c r="F76" s="95">
        <f t="shared" si="5"/>
        <v>0</v>
      </c>
      <c r="G76" s="159"/>
      <c r="H76" s="140"/>
      <c r="I76" s="128" t="e">
        <f>VLOOKUP(H76,Presupuesto!$B$11:$C$565,2,0)</f>
        <v>#N/A</v>
      </c>
      <c r="J76" s="96" t="str">
        <f t="shared" si="8"/>
        <v>Investigación Científica</v>
      </c>
      <c r="K76" s="96" t="s">
        <v>410</v>
      </c>
      <c r="L76" s="139"/>
      <c r="M76" s="156"/>
      <c r="N76" s="121"/>
      <c r="O76" s="95">
        <f t="shared" si="6"/>
        <v>0</v>
      </c>
      <c r="P76" s="95">
        <f t="shared" si="7"/>
        <v>0</v>
      </c>
      <c r="Q76" s="95">
        <f t="shared" si="7"/>
        <v>0</v>
      </c>
    </row>
    <row r="77" spans="3:17" x14ac:dyDescent="0.25">
      <c r="C77" s="139"/>
      <c r="D77" s="156"/>
      <c r="E77" s="121"/>
      <c r="F77" s="95">
        <f t="shared" si="5"/>
        <v>0</v>
      </c>
      <c r="G77" s="159"/>
      <c r="H77" s="140"/>
      <c r="I77" s="128" t="e">
        <f>VLOOKUP(H77,Presupuesto!$B$11:$C$565,2,0)</f>
        <v>#N/A</v>
      </c>
      <c r="J77" s="96" t="str">
        <f t="shared" si="8"/>
        <v>Investigación Científica</v>
      </c>
      <c r="K77" s="96" t="s">
        <v>410</v>
      </c>
      <c r="L77" s="139"/>
      <c r="M77" s="156"/>
      <c r="N77" s="121"/>
      <c r="O77" s="95">
        <f t="shared" si="6"/>
        <v>0</v>
      </c>
      <c r="P77" s="95">
        <f t="shared" si="7"/>
        <v>0</v>
      </c>
      <c r="Q77" s="95">
        <f t="shared" si="7"/>
        <v>0</v>
      </c>
    </row>
    <row r="78" spans="3:17" x14ac:dyDescent="0.25">
      <c r="C78" s="139"/>
      <c r="D78" s="156"/>
      <c r="E78" s="121"/>
      <c r="F78" s="95">
        <f t="shared" si="5"/>
        <v>0</v>
      </c>
      <c r="G78" s="159"/>
      <c r="H78" s="140"/>
      <c r="I78" s="128" t="e">
        <f>VLOOKUP(H78,Presupuesto!$B$11:$C$565,2,0)</f>
        <v>#N/A</v>
      </c>
      <c r="J78" s="96" t="str">
        <f t="shared" si="8"/>
        <v>Investigación Científica</v>
      </c>
      <c r="K78" s="96" t="s">
        <v>410</v>
      </c>
      <c r="L78" s="139"/>
      <c r="M78" s="156"/>
      <c r="N78" s="121"/>
      <c r="O78" s="95">
        <f t="shared" si="6"/>
        <v>0</v>
      </c>
      <c r="P78" s="95">
        <f t="shared" si="7"/>
        <v>0</v>
      </c>
      <c r="Q78" s="95">
        <f t="shared" si="7"/>
        <v>0</v>
      </c>
    </row>
    <row r="79" spans="3:17" x14ac:dyDescent="0.25">
      <c r="C79" s="139"/>
      <c r="D79" s="156"/>
      <c r="E79" s="121"/>
      <c r="F79" s="95">
        <f t="shared" si="5"/>
        <v>0</v>
      </c>
      <c r="G79" s="159"/>
      <c r="H79" s="140"/>
      <c r="I79" s="128" t="e">
        <f>VLOOKUP(H79,Presupuesto!$B$11:$C$565,2,0)</f>
        <v>#N/A</v>
      </c>
      <c r="J79" s="96" t="str">
        <f t="shared" si="8"/>
        <v>Investigación Científica</v>
      </c>
      <c r="K79" s="96" t="s">
        <v>410</v>
      </c>
      <c r="L79" s="139"/>
      <c r="M79" s="156"/>
      <c r="N79" s="121"/>
      <c r="O79" s="95">
        <f t="shared" si="6"/>
        <v>0</v>
      </c>
      <c r="P79" s="95">
        <f t="shared" si="7"/>
        <v>0</v>
      </c>
      <c r="Q79" s="95">
        <f t="shared" si="7"/>
        <v>0</v>
      </c>
    </row>
    <row r="80" spans="3:17" x14ac:dyDescent="0.25">
      <c r="C80" s="139"/>
      <c r="D80" s="156"/>
      <c r="E80" s="121"/>
      <c r="F80" s="95">
        <f t="shared" si="5"/>
        <v>0</v>
      </c>
      <c r="G80" s="159"/>
      <c r="H80" s="140"/>
      <c r="I80" s="128" t="e">
        <f>VLOOKUP(H80,Presupuesto!$B$11:$C$565,2,0)</f>
        <v>#N/A</v>
      </c>
      <c r="J80" s="96" t="str">
        <f t="shared" si="8"/>
        <v>Investigación Científica</v>
      </c>
      <c r="K80" s="96" t="s">
        <v>410</v>
      </c>
      <c r="L80" s="139"/>
      <c r="M80" s="156"/>
      <c r="N80" s="121"/>
      <c r="O80" s="95">
        <f t="shared" si="6"/>
        <v>0</v>
      </c>
      <c r="P80" s="95">
        <f t="shared" ref="P80:Q93" si="9">$O80*P$16</f>
        <v>0</v>
      </c>
      <c r="Q80" s="95">
        <f t="shared" si="9"/>
        <v>0</v>
      </c>
    </row>
    <row r="81" spans="3:17" x14ac:dyDescent="0.25">
      <c r="C81" s="141"/>
      <c r="D81" s="149"/>
      <c r="E81" s="116"/>
      <c r="F81" s="95">
        <f t="shared" si="5"/>
        <v>0</v>
      </c>
      <c r="G81" s="159"/>
      <c r="H81" s="142"/>
      <c r="I81" s="128" t="e">
        <f>VLOOKUP(H81,Presupuesto!$B$11:$C$565,2,0)</f>
        <v>#N/A</v>
      </c>
      <c r="J81" s="96" t="str">
        <f t="shared" si="8"/>
        <v>Investigación Científica</v>
      </c>
      <c r="K81" s="96" t="s">
        <v>410</v>
      </c>
      <c r="L81" s="141"/>
      <c r="M81" s="149"/>
      <c r="N81" s="116"/>
      <c r="O81" s="95">
        <f t="shared" si="6"/>
        <v>0</v>
      </c>
      <c r="P81" s="95">
        <f t="shared" si="9"/>
        <v>0</v>
      </c>
      <c r="Q81" s="95">
        <f t="shared" si="9"/>
        <v>0</v>
      </c>
    </row>
    <row r="82" spans="3:17" x14ac:dyDescent="0.25">
      <c r="C82" s="141"/>
      <c r="D82" s="149"/>
      <c r="E82" s="116"/>
      <c r="F82" s="95">
        <f t="shared" si="5"/>
        <v>0</v>
      </c>
      <c r="G82" s="159"/>
      <c r="H82" s="142"/>
      <c r="I82" s="128" t="e">
        <f>VLOOKUP(H82,Presupuesto!$B$11:$C$565,2,0)</f>
        <v>#N/A</v>
      </c>
      <c r="J82" s="96" t="str">
        <f t="shared" si="8"/>
        <v>Investigación Científica</v>
      </c>
      <c r="K82" s="96" t="s">
        <v>410</v>
      </c>
      <c r="L82" s="141"/>
      <c r="M82" s="149"/>
      <c r="N82" s="116"/>
      <c r="O82" s="95">
        <f t="shared" si="6"/>
        <v>0</v>
      </c>
      <c r="P82" s="95">
        <f t="shared" si="9"/>
        <v>0</v>
      </c>
      <c r="Q82" s="95">
        <f t="shared" si="9"/>
        <v>0</v>
      </c>
    </row>
    <row r="83" spans="3:17" x14ac:dyDescent="0.25">
      <c r="C83" s="141"/>
      <c r="D83" s="149"/>
      <c r="E83" s="116"/>
      <c r="F83" s="95">
        <f t="shared" si="5"/>
        <v>0</v>
      </c>
      <c r="G83" s="159"/>
      <c r="H83" s="142"/>
      <c r="I83" s="128" t="e">
        <f>VLOOKUP(H83,Presupuesto!$B$11:$C$565,2,0)</f>
        <v>#N/A</v>
      </c>
      <c r="J83" s="96" t="str">
        <f t="shared" si="8"/>
        <v>Investigación Científica</v>
      </c>
      <c r="K83" s="96" t="s">
        <v>410</v>
      </c>
      <c r="L83" s="141"/>
      <c r="M83" s="149"/>
      <c r="N83" s="116"/>
      <c r="O83" s="95">
        <f t="shared" si="6"/>
        <v>0</v>
      </c>
      <c r="P83" s="95">
        <f t="shared" si="9"/>
        <v>0</v>
      </c>
      <c r="Q83" s="95">
        <f t="shared" si="9"/>
        <v>0</v>
      </c>
    </row>
    <row r="84" spans="3:17" x14ac:dyDescent="0.25">
      <c r="C84" s="141"/>
      <c r="D84" s="149"/>
      <c r="E84" s="116"/>
      <c r="F84" s="95">
        <f t="shared" si="5"/>
        <v>0</v>
      </c>
      <c r="G84" s="159"/>
      <c r="H84" s="142"/>
      <c r="I84" s="128" t="e">
        <f>VLOOKUP(H84,Presupuesto!$B$11:$C$565,2,0)</f>
        <v>#N/A</v>
      </c>
      <c r="J84" s="96" t="str">
        <f t="shared" si="8"/>
        <v>Investigación Científica</v>
      </c>
      <c r="K84" s="96" t="s">
        <v>410</v>
      </c>
      <c r="L84" s="141"/>
      <c r="M84" s="149"/>
      <c r="N84" s="116"/>
      <c r="O84" s="95">
        <f t="shared" si="6"/>
        <v>0</v>
      </c>
      <c r="P84" s="95">
        <f t="shared" si="9"/>
        <v>0</v>
      </c>
      <c r="Q84" s="95">
        <f t="shared" si="9"/>
        <v>0</v>
      </c>
    </row>
    <row r="85" spans="3:17" x14ac:dyDescent="0.25">
      <c r="C85" s="141"/>
      <c r="D85" s="149"/>
      <c r="E85" s="116"/>
      <c r="F85" s="95">
        <f t="shared" si="5"/>
        <v>0</v>
      </c>
      <c r="G85" s="159"/>
      <c r="H85" s="142"/>
      <c r="I85" s="128" t="e">
        <f>VLOOKUP(H85,Presupuesto!$B$11:$C$565,2,0)</f>
        <v>#N/A</v>
      </c>
      <c r="J85" s="96" t="str">
        <f t="shared" si="8"/>
        <v>Investigación Científica</v>
      </c>
      <c r="K85" s="96" t="s">
        <v>410</v>
      </c>
      <c r="L85" s="141"/>
      <c r="M85" s="149"/>
      <c r="N85" s="116"/>
      <c r="O85" s="95">
        <f t="shared" si="6"/>
        <v>0</v>
      </c>
      <c r="P85" s="95">
        <f t="shared" si="9"/>
        <v>0</v>
      </c>
      <c r="Q85" s="95">
        <f t="shared" si="9"/>
        <v>0</v>
      </c>
    </row>
    <row r="86" spans="3:17" x14ac:dyDescent="0.25">
      <c r="C86" s="141"/>
      <c r="D86" s="149"/>
      <c r="E86" s="116"/>
      <c r="F86" s="95">
        <f t="shared" si="5"/>
        <v>0</v>
      </c>
      <c r="G86" s="159"/>
      <c r="H86" s="142"/>
      <c r="I86" s="128" t="e">
        <f>VLOOKUP(H86,Presupuesto!$B$11:$C$565,2,0)</f>
        <v>#N/A</v>
      </c>
      <c r="J86" s="96" t="str">
        <f t="shared" si="8"/>
        <v>Investigación Científica</v>
      </c>
      <c r="K86" s="96" t="s">
        <v>410</v>
      </c>
      <c r="L86" s="141"/>
      <c r="M86" s="149"/>
      <c r="N86" s="116"/>
      <c r="O86" s="95">
        <f t="shared" si="6"/>
        <v>0</v>
      </c>
      <c r="P86" s="95">
        <f t="shared" si="9"/>
        <v>0</v>
      </c>
      <c r="Q86" s="95">
        <f t="shared" si="9"/>
        <v>0</v>
      </c>
    </row>
    <row r="87" spans="3:17" x14ac:dyDescent="0.25">
      <c r="C87" s="141"/>
      <c r="D87" s="149"/>
      <c r="E87" s="116"/>
      <c r="F87" s="95">
        <f t="shared" si="5"/>
        <v>0</v>
      </c>
      <c r="G87" s="159"/>
      <c r="H87" s="142"/>
      <c r="I87" s="128" t="e">
        <f>VLOOKUP(H87,Presupuesto!$B$11:$C$565,2,0)</f>
        <v>#N/A</v>
      </c>
      <c r="J87" s="96" t="str">
        <f t="shared" si="8"/>
        <v>Investigación Científica</v>
      </c>
      <c r="K87" s="96" t="s">
        <v>410</v>
      </c>
      <c r="L87" s="141"/>
      <c r="M87" s="149"/>
      <c r="N87" s="116"/>
      <c r="O87" s="95">
        <f t="shared" si="6"/>
        <v>0</v>
      </c>
      <c r="P87" s="95">
        <f t="shared" si="9"/>
        <v>0</v>
      </c>
      <c r="Q87" s="95">
        <f t="shared" si="9"/>
        <v>0</v>
      </c>
    </row>
    <row r="88" spans="3:17" x14ac:dyDescent="0.25">
      <c r="C88" s="141"/>
      <c r="D88" s="149"/>
      <c r="E88" s="116"/>
      <c r="F88" s="95">
        <f t="shared" si="5"/>
        <v>0</v>
      </c>
      <c r="G88" s="159"/>
      <c r="H88" s="142"/>
      <c r="I88" s="128" t="e">
        <f>VLOOKUP(H88,Presupuesto!$B$11:$C$565,2,0)</f>
        <v>#N/A</v>
      </c>
      <c r="J88" s="96" t="str">
        <f t="shared" si="8"/>
        <v>Investigación Científica</v>
      </c>
      <c r="K88" s="96" t="s">
        <v>410</v>
      </c>
      <c r="L88" s="141"/>
      <c r="M88" s="149"/>
      <c r="N88" s="116"/>
      <c r="O88" s="95">
        <f t="shared" si="6"/>
        <v>0</v>
      </c>
      <c r="P88" s="95">
        <f t="shared" si="9"/>
        <v>0</v>
      </c>
      <c r="Q88" s="95">
        <f t="shared" si="9"/>
        <v>0</v>
      </c>
    </row>
    <row r="89" spans="3:17" x14ac:dyDescent="0.25">
      <c r="C89" s="143"/>
      <c r="D89" s="149"/>
      <c r="E89" s="116"/>
      <c r="F89" s="95">
        <f t="shared" si="5"/>
        <v>0</v>
      </c>
      <c r="G89" s="159"/>
      <c r="H89" s="144"/>
      <c r="I89" s="128" t="e">
        <f>VLOOKUP(H89,Presupuesto!$B$11:$C$565,2,0)</f>
        <v>#N/A</v>
      </c>
      <c r="J89" s="96" t="str">
        <f t="shared" si="8"/>
        <v>Investigación Científica</v>
      </c>
      <c r="K89" s="96" t="s">
        <v>401</v>
      </c>
      <c r="L89" s="143"/>
      <c r="M89" s="149"/>
      <c r="N89" s="116"/>
      <c r="O89" s="95">
        <f t="shared" si="6"/>
        <v>0</v>
      </c>
      <c r="P89" s="95">
        <f t="shared" si="9"/>
        <v>0</v>
      </c>
      <c r="Q89" s="95">
        <f t="shared" si="9"/>
        <v>0</v>
      </c>
    </row>
    <row r="90" spans="3:17" x14ac:dyDescent="0.25">
      <c r="C90" s="143"/>
      <c r="D90" s="149"/>
      <c r="E90" s="116"/>
      <c r="F90" s="95">
        <f t="shared" si="5"/>
        <v>0</v>
      </c>
      <c r="G90" s="159"/>
      <c r="H90" s="144"/>
      <c r="I90" s="128" t="e">
        <f>VLOOKUP(H90,Presupuesto!$B$11:$C$565,2,0)</f>
        <v>#N/A</v>
      </c>
      <c r="J90" s="96" t="str">
        <f t="shared" si="8"/>
        <v>Investigación Científica</v>
      </c>
      <c r="K90" s="96" t="s">
        <v>410</v>
      </c>
      <c r="L90" s="143"/>
      <c r="M90" s="149"/>
      <c r="N90" s="116"/>
      <c r="O90" s="95">
        <f t="shared" si="6"/>
        <v>0</v>
      </c>
      <c r="P90" s="95">
        <f t="shared" si="9"/>
        <v>0</v>
      </c>
      <c r="Q90" s="95">
        <f t="shared" si="9"/>
        <v>0</v>
      </c>
    </row>
    <row r="91" spans="3:17" x14ac:dyDescent="0.25">
      <c r="C91" s="143"/>
      <c r="D91" s="149"/>
      <c r="E91" s="116"/>
      <c r="F91" s="95">
        <f t="shared" si="5"/>
        <v>0</v>
      </c>
      <c r="G91" s="159"/>
      <c r="H91" s="144"/>
      <c r="I91" s="128" t="e">
        <f>VLOOKUP(H91,Presupuesto!$B$11:$C$565,2,0)</f>
        <v>#N/A</v>
      </c>
      <c r="J91" s="96" t="str">
        <f t="shared" si="8"/>
        <v>Investigación Científica</v>
      </c>
      <c r="K91" s="96" t="s">
        <v>410</v>
      </c>
      <c r="L91" s="143"/>
      <c r="M91" s="149"/>
      <c r="N91" s="116"/>
      <c r="O91" s="95">
        <f t="shared" si="6"/>
        <v>0</v>
      </c>
      <c r="P91" s="95">
        <f t="shared" si="9"/>
        <v>0</v>
      </c>
      <c r="Q91" s="95">
        <f t="shared" si="9"/>
        <v>0</v>
      </c>
    </row>
    <row r="92" spans="3:17" x14ac:dyDescent="0.25">
      <c r="C92" s="143"/>
      <c r="D92" s="149"/>
      <c r="E92" s="116"/>
      <c r="F92" s="95">
        <f t="shared" si="5"/>
        <v>0</v>
      </c>
      <c r="G92" s="159"/>
      <c r="H92" s="144"/>
      <c r="I92" s="128" t="e">
        <f>VLOOKUP(H92,Presupuesto!$B$11:$C$565,2,0)</f>
        <v>#N/A</v>
      </c>
      <c r="J92" s="96" t="str">
        <f t="shared" si="8"/>
        <v>Investigación Científica</v>
      </c>
      <c r="K92" s="96" t="s">
        <v>410</v>
      </c>
      <c r="L92" s="143"/>
      <c r="M92" s="149"/>
      <c r="N92" s="116"/>
      <c r="O92" s="95">
        <f t="shared" si="6"/>
        <v>0</v>
      </c>
      <c r="P92" s="95">
        <f t="shared" si="9"/>
        <v>0</v>
      </c>
      <c r="Q92" s="95">
        <f t="shared" si="9"/>
        <v>0</v>
      </c>
    </row>
    <row r="93" spans="3:17" ht="15.75" thickBot="1" x14ac:dyDescent="0.3">
      <c r="C93" s="145"/>
      <c r="D93" s="157"/>
      <c r="E93" s="101"/>
      <c r="F93" s="103">
        <f t="shared" si="5"/>
        <v>0</v>
      </c>
      <c r="G93" s="160"/>
      <c r="H93" s="146"/>
      <c r="I93" s="130" t="e">
        <f>VLOOKUP(H93,Presupuesto!$B$11:$C$565,2,0)</f>
        <v>#N/A</v>
      </c>
      <c r="J93" s="104" t="str">
        <f t="shared" si="8"/>
        <v>Investigación Científica</v>
      </c>
      <c r="K93" s="122" t="s">
        <v>392</v>
      </c>
      <c r="L93" s="145"/>
      <c r="M93" s="157"/>
      <c r="N93" s="101"/>
      <c r="O93" s="103">
        <f t="shared" si="6"/>
        <v>0</v>
      </c>
      <c r="P93" s="103">
        <f t="shared" si="9"/>
        <v>0</v>
      </c>
      <c r="Q93" s="103">
        <f t="shared" si="9"/>
        <v>0</v>
      </c>
    </row>
    <row r="94" spans="3:17" x14ac:dyDescent="0.25">
      <c r="G94" s="84"/>
    </row>
    <row r="95" spans="3:17" ht="15.75" thickBot="1" x14ac:dyDescent="0.3">
      <c r="G95" s="84"/>
    </row>
    <row r="96" spans="3:17" ht="15.75" thickBot="1" x14ac:dyDescent="0.3">
      <c r="C96" s="155" t="s">
        <v>53</v>
      </c>
      <c r="D96" s="351">
        <f>SUM(F103:F136)</f>
        <v>0</v>
      </c>
      <c r="G96" s="77"/>
      <c r="H96" s="70"/>
      <c r="I96" s="70"/>
    </row>
    <row r="97" spans="3:17" x14ac:dyDescent="0.25">
      <c r="G97" s="77"/>
      <c r="H97" s="70"/>
      <c r="I97" s="70"/>
    </row>
    <row r="98" spans="3:17" x14ac:dyDescent="0.25">
      <c r="F98" s="70"/>
      <c r="G98" s="77"/>
      <c r="H98" s="70"/>
      <c r="I98" s="70"/>
    </row>
    <row r="99" spans="3:17" ht="15.75" x14ac:dyDescent="0.25">
      <c r="C99" s="291" t="s">
        <v>390</v>
      </c>
      <c r="D99" s="347"/>
      <c r="F99" s="70"/>
      <c r="G99" s="77"/>
      <c r="H99" s="70"/>
      <c r="I99" s="70"/>
    </row>
    <row r="100" spans="3:17" ht="18.75" x14ac:dyDescent="0.25">
      <c r="C100" s="207" t="e">
        <f>IFERROR(VLOOKUP(D99,'1. Desarrollo e Innov. Curricu.'!$F:$G,2,FALSE),IFERROR(VLOOKUP(D99,'2. Investigación Científica'!$F:$G,2,FALSE),IFERROR(VLOOKUP(D99,'3. Vinculación Univ. Sociedad'!$F:$G,2,FALSE),IFERROR(VLOOKUP(D99,'4. Docencia y Profesorado Univ.'!$F:$G,2,FALSE),IFERROR(VLOOKUP(D99,'5. Estudiantes y Graduados'!$F:$G,2,FALSE),IFERROR(VLOOKUP(D99,'11. Gestion Administrativa'!$F:$G,2,FALSE),IFERROR(VLOOKUP(D99,'13. Gestión Académica'!$F:$G,2,FALSE),IFERROR(VLOOKUP(D99,'9. Asegura. de la Calid. y M'!$F:$G,2,FALSE),IFERROR(VLOOKUP(D99,'6. Gestión del Conocimiento'!$F:$G,2,FALSE),IFERROR(VLOOKUP(D99,'15. Gobernabilidad y Proceso...'!$F:$G,2,FALSE),IFERROR(VLOOKUP(D99,'12. Gestión del Talento Humano'!$F:$G,2,FALSE),IFERROR(VLOOKUP(D99,'14. Internacional... de la E.S.'!$F:$G,2,FALSE),IFERROR(VLOOKUP(D99,'10. Posgrado'!$F:$G,2,FALSE),IFERROR(VLOOKUP(D99,'17. Gestión TIC'!$F:$G,2,FALSE),IFERROR(VLOOKUP(D99,'16. Desa. del Sistema Educ.Sup.'!$F:$G,2,FALSE),IFERROR(VLOOKUP(D99,'8. Cultura de Inno. Insti...'!$F:$G,2,FALSE),VLOOKUP(D99,'7. Lo Esencial de la Reforma U.'!$F:$G,2,0)))))))))))))))))</f>
        <v>#N/A</v>
      </c>
      <c r="D100" s="31"/>
      <c r="F100" s="70"/>
      <c r="G100" s="77"/>
      <c r="H100" s="70"/>
      <c r="I100" s="70"/>
    </row>
    <row r="101" spans="3:17" ht="42.75" thickBot="1" x14ac:dyDescent="0.3">
      <c r="F101" s="91"/>
      <c r="G101" s="74"/>
      <c r="H101" s="74"/>
      <c r="I101" s="74"/>
      <c r="L101" s="223"/>
      <c r="M101" s="224"/>
      <c r="N101" s="223"/>
      <c r="O101" s="223"/>
      <c r="P101" s="226" t="s">
        <v>467</v>
      </c>
      <c r="Q101" s="226" t="s">
        <v>468</v>
      </c>
    </row>
    <row r="102" spans="3:17" ht="30.75" thickBot="1" x14ac:dyDescent="0.3">
      <c r="C102" s="127" t="s">
        <v>44</v>
      </c>
      <c r="D102" s="127" t="s">
        <v>55</v>
      </c>
      <c r="E102" s="134" t="s">
        <v>57</v>
      </c>
      <c r="F102" s="133" t="s">
        <v>27</v>
      </c>
      <c r="G102" s="131" t="s">
        <v>129</v>
      </c>
      <c r="H102" s="134" t="s">
        <v>46</v>
      </c>
      <c r="I102" s="131" t="s">
        <v>130</v>
      </c>
      <c r="J102" s="131" t="s">
        <v>408</v>
      </c>
      <c r="K102" s="131" t="s">
        <v>409</v>
      </c>
      <c r="L102" s="220" t="s">
        <v>21</v>
      </c>
      <c r="M102" s="220" t="s">
        <v>55</v>
      </c>
      <c r="N102" s="221" t="s">
        <v>465</v>
      </c>
      <c r="O102" s="222" t="s">
        <v>466</v>
      </c>
      <c r="P102" s="225">
        <v>0.7</v>
      </c>
      <c r="Q102" s="225">
        <v>0.3</v>
      </c>
    </row>
    <row r="103" spans="3:17" x14ac:dyDescent="0.25">
      <c r="C103" s="139"/>
      <c r="D103" s="156"/>
      <c r="E103" s="121"/>
      <c r="F103" s="95">
        <f t="shared" ref="F103:F136" si="10">D103*E103</f>
        <v>0</v>
      </c>
      <c r="G103" s="159"/>
      <c r="H103" s="140"/>
      <c r="I103" s="128" t="e">
        <f>VLOOKUP(H103,Presupuesto!$B$11:$C$565,2,0)</f>
        <v>#N/A</v>
      </c>
      <c r="J103" s="215" t="s">
        <v>1356</v>
      </c>
      <c r="K103" s="96" t="s">
        <v>410</v>
      </c>
      <c r="L103" s="139"/>
      <c r="M103" s="156"/>
      <c r="N103" s="121"/>
      <c r="O103" s="95">
        <f t="shared" ref="O103:O136" si="11">M103*N103</f>
        <v>0</v>
      </c>
      <c r="P103" s="95">
        <f t="shared" ref="P103:Q122" si="12">$O103*P$16</f>
        <v>0</v>
      </c>
      <c r="Q103" s="95">
        <f t="shared" si="12"/>
        <v>0</v>
      </c>
    </row>
    <row r="104" spans="3:17" x14ac:dyDescent="0.25">
      <c r="C104" s="139"/>
      <c r="D104" s="156"/>
      <c r="E104" s="121"/>
      <c r="F104" s="95">
        <f t="shared" si="10"/>
        <v>0</v>
      </c>
      <c r="G104" s="159"/>
      <c r="H104" s="140"/>
      <c r="I104" s="128" t="e">
        <f>VLOOKUP(H104,Presupuesto!$B$11:$C$565,2,0)</f>
        <v>#N/A</v>
      </c>
      <c r="J104" s="96" t="str">
        <f>$J$103</f>
        <v>Investigación Científica</v>
      </c>
      <c r="K104" s="96" t="s">
        <v>410</v>
      </c>
      <c r="L104" s="139"/>
      <c r="M104" s="156"/>
      <c r="N104" s="121"/>
      <c r="O104" s="95">
        <f t="shared" si="11"/>
        <v>0</v>
      </c>
      <c r="P104" s="95">
        <f t="shared" si="12"/>
        <v>0</v>
      </c>
      <c r="Q104" s="95">
        <f t="shared" si="12"/>
        <v>0</v>
      </c>
    </row>
    <row r="105" spans="3:17" x14ac:dyDescent="0.25">
      <c r="C105" s="139"/>
      <c r="D105" s="156"/>
      <c r="E105" s="121"/>
      <c r="F105" s="95">
        <f t="shared" si="10"/>
        <v>0</v>
      </c>
      <c r="G105" s="159"/>
      <c r="H105" s="140"/>
      <c r="I105" s="128" t="e">
        <f>VLOOKUP(H105,Presupuesto!$B$11:$C$565,2,0)</f>
        <v>#N/A</v>
      </c>
      <c r="J105" s="96" t="str">
        <f t="shared" ref="J105:J136" si="13">$J$103</f>
        <v>Investigación Científica</v>
      </c>
      <c r="K105" s="96" t="s">
        <v>410</v>
      </c>
      <c r="L105" s="139"/>
      <c r="M105" s="156"/>
      <c r="N105" s="121"/>
      <c r="O105" s="95">
        <f t="shared" si="11"/>
        <v>0</v>
      </c>
      <c r="P105" s="95">
        <f t="shared" si="12"/>
        <v>0</v>
      </c>
      <c r="Q105" s="95">
        <f t="shared" si="12"/>
        <v>0</v>
      </c>
    </row>
    <row r="106" spans="3:17" x14ac:dyDescent="0.25">
      <c r="C106" s="139"/>
      <c r="D106" s="156"/>
      <c r="E106" s="121"/>
      <c r="F106" s="95">
        <f t="shared" si="10"/>
        <v>0</v>
      </c>
      <c r="G106" s="159"/>
      <c r="H106" s="140"/>
      <c r="I106" s="128" t="e">
        <f>VLOOKUP(H106,Presupuesto!$B$11:$C$565,2,0)</f>
        <v>#N/A</v>
      </c>
      <c r="J106" s="96" t="str">
        <f t="shared" si="13"/>
        <v>Investigación Científica</v>
      </c>
      <c r="K106" s="96" t="s">
        <v>410</v>
      </c>
      <c r="L106" s="139"/>
      <c r="M106" s="156"/>
      <c r="N106" s="121"/>
      <c r="O106" s="95">
        <f t="shared" si="11"/>
        <v>0</v>
      </c>
      <c r="P106" s="95">
        <f t="shared" si="12"/>
        <v>0</v>
      </c>
      <c r="Q106" s="95">
        <f t="shared" si="12"/>
        <v>0</v>
      </c>
    </row>
    <row r="107" spans="3:17" x14ac:dyDescent="0.25">
      <c r="C107" s="139"/>
      <c r="D107" s="156"/>
      <c r="E107" s="121"/>
      <c r="F107" s="95">
        <f t="shared" si="10"/>
        <v>0</v>
      </c>
      <c r="G107" s="159"/>
      <c r="H107" s="140"/>
      <c r="I107" s="128" t="e">
        <f>VLOOKUP(H107,Presupuesto!$B$11:$C$565,2,0)</f>
        <v>#N/A</v>
      </c>
      <c r="J107" s="96" t="str">
        <f t="shared" si="13"/>
        <v>Investigación Científica</v>
      </c>
      <c r="K107" s="96" t="s">
        <v>399</v>
      </c>
      <c r="L107" s="139"/>
      <c r="M107" s="156"/>
      <c r="N107" s="121"/>
      <c r="O107" s="95">
        <f t="shared" si="11"/>
        <v>0</v>
      </c>
      <c r="P107" s="95">
        <f t="shared" si="12"/>
        <v>0</v>
      </c>
      <c r="Q107" s="95">
        <f t="shared" si="12"/>
        <v>0</v>
      </c>
    </row>
    <row r="108" spans="3:17" x14ac:dyDescent="0.25">
      <c r="C108" s="139"/>
      <c r="D108" s="156"/>
      <c r="E108" s="121"/>
      <c r="F108" s="95">
        <f t="shared" si="10"/>
        <v>0</v>
      </c>
      <c r="G108" s="159"/>
      <c r="H108" s="140"/>
      <c r="I108" s="128" t="e">
        <f>VLOOKUP(H108,Presupuesto!$B$11:$C$565,2,0)</f>
        <v>#N/A</v>
      </c>
      <c r="J108" s="96" t="str">
        <f t="shared" si="13"/>
        <v>Investigación Científica</v>
      </c>
      <c r="K108" s="96" t="s">
        <v>410</v>
      </c>
      <c r="L108" s="139"/>
      <c r="M108" s="156"/>
      <c r="N108" s="121"/>
      <c r="O108" s="95">
        <f t="shared" si="11"/>
        <v>0</v>
      </c>
      <c r="P108" s="95">
        <f t="shared" si="12"/>
        <v>0</v>
      </c>
      <c r="Q108" s="95">
        <f t="shared" si="12"/>
        <v>0</v>
      </c>
    </row>
    <row r="109" spans="3:17" x14ac:dyDescent="0.25">
      <c r="C109" s="139"/>
      <c r="D109" s="156"/>
      <c r="E109" s="121"/>
      <c r="F109" s="95">
        <f t="shared" si="10"/>
        <v>0</v>
      </c>
      <c r="G109" s="159"/>
      <c r="H109" s="140"/>
      <c r="I109" s="128" t="e">
        <f>VLOOKUP(H109,Presupuesto!$B$11:$C$565,2,0)</f>
        <v>#N/A</v>
      </c>
      <c r="J109" s="96" t="str">
        <f t="shared" si="13"/>
        <v>Investigación Científica</v>
      </c>
      <c r="K109" s="96" t="s">
        <v>410</v>
      </c>
      <c r="L109" s="139"/>
      <c r="M109" s="156"/>
      <c r="N109" s="121"/>
      <c r="O109" s="95">
        <f t="shared" si="11"/>
        <v>0</v>
      </c>
      <c r="P109" s="95">
        <f t="shared" si="12"/>
        <v>0</v>
      </c>
      <c r="Q109" s="95">
        <f t="shared" si="12"/>
        <v>0</v>
      </c>
    </row>
    <row r="110" spans="3:17" x14ac:dyDescent="0.25">
      <c r="C110" s="139"/>
      <c r="D110" s="156"/>
      <c r="E110" s="121"/>
      <c r="F110" s="95">
        <f t="shared" si="10"/>
        <v>0</v>
      </c>
      <c r="G110" s="159"/>
      <c r="H110" s="140"/>
      <c r="I110" s="128" t="e">
        <f>VLOOKUP(H110,Presupuesto!$B$11:$C$565,2,0)</f>
        <v>#N/A</v>
      </c>
      <c r="J110" s="96" t="str">
        <f t="shared" si="13"/>
        <v>Investigación Científica</v>
      </c>
      <c r="K110" s="96" t="s">
        <v>410</v>
      </c>
      <c r="L110" s="139"/>
      <c r="M110" s="156"/>
      <c r="N110" s="121"/>
      <c r="O110" s="95">
        <f t="shared" si="11"/>
        <v>0</v>
      </c>
      <c r="P110" s="95">
        <f t="shared" si="12"/>
        <v>0</v>
      </c>
      <c r="Q110" s="95">
        <f t="shared" si="12"/>
        <v>0</v>
      </c>
    </row>
    <row r="111" spans="3:17" x14ac:dyDescent="0.25">
      <c r="C111" s="139"/>
      <c r="D111" s="156"/>
      <c r="E111" s="121"/>
      <c r="F111" s="95">
        <f t="shared" si="10"/>
        <v>0</v>
      </c>
      <c r="G111" s="159"/>
      <c r="H111" s="140"/>
      <c r="I111" s="128" t="e">
        <f>VLOOKUP(H111,Presupuesto!$B$11:$C$565,2,0)</f>
        <v>#N/A</v>
      </c>
      <c r="J111" s="96" t="str">
        <f t="shared" si="13"/>
        <v>Investigación Científica</v>
      </c>
      <c r="K111" s="96" t="s">
        <v>410</v>
      </c>
      <c r="L111" s="139"/>
      <c r="M111" s="156"/>
      <c r="N111" s="121"/>
      <c r="O111" s="95">
        <f t="shared" si="11"/>
        <v>0</v>
      </c>
      <c r="P111" s="95">
        <f t="shared" si="12"/>
        <v>0</v>
      </c>
      <c r="Q111" s="95">
        <f t="shared" si="12"/>
        <v>0</v>
      </c>
    </row>
    <row r="112" spans="3:17" x14ac:dyDescent="0.25">
      <c r="C112" s="139"/>
      <c r="D112" s="156"/>
      <c r="E112" s="121"/>
      <c r="F112" s="95">
        <f t="shared" si="10"/>
        <v>0</v>
      </c>
      <c r="G112" s="159"/>
      <c r="H112" s="140"/>
      <c r="I112" s="128" t="e">
        <f>VLOOKUP(H112,Presupuesto!$B$11:$C$565,2,0)</f>
        <v>#N/A</v>
      </c>
      <c r="J112" s="96" t="str">
        <f t="shared" si="13"/>
        <v>Investigación Científica</v>
      </c>
      <c r="K112" s="96" t="s">
        <v>410</v>
      </c>
      <c r="L112" s="139"/>
      <c r="M112" s="156"/>
      <c r="N112" s="121"/>
      <c r="O112" s="95">
        <f t="shared" si="11"/>
        <v>0</v>
      </c>
      <c r="P112" s="95">
        <f t="shared" si="12"/>
        <v>0</v>
      </c>
      <c r="Q112" s="95">
        <f t="shared" si="12"/>
        <v>0</v>
      </c>
    </row>
    <row r="113" spans="3:17" x14ac:dyDescent="0.25">
      <c r="C113" s="139"/>
      <c r="D113" s="156"/>
      <c r="E113" s="121"/>
      <c r="F113" s="95">
        <f t="shared" si="10"/>
        <v>0</v>
      </c>
      <c r="G113" s="159"/>
      <c r="H113" s="140"/>
      <c r="I113" s="128" t="e">
        <f>VLOOKUP(H113,Presupuesto!$B$11:$C$565,2,0)</f>
        <v>#N/A</v>
      </c>
      <c r="J113" s="96" t="str">
        <f t="shared" si="13"/>
        <v>Investigación Científica</v>
      </c>
      <c r="K113" s="96" t="s">
        <v>410</v>
      </c>
      <c r="L113" s="139"/>
      <c r="M113" s="156"/>
      <c r="N113" s="121"/>
      <c r="O113" s="95">
        <f t="shared" si="11"/>
        <v>0</v>
      </c>
      <c r="P113" s="95">
        <f t="shared" si="12"/>
        <v>0</v>
      </c>
      <c r="Q113" s="95">
        <f t="shared" si="12"/>
        <v>0</v>
      </c>
    </row>
    <row r="114" spans="3:17" x14ac:dyDescent="0.25">
      <c r="C114" s="139"/>
      <c r="D114" s="156"/>
      <c r="E114" s="121"/>
      <c r="F114" s="95">
        <f t="shared" si="10"/>
        <v>0</v>
      </c>
      <c r="G114" s="159"/>
      <c r="H114" s="140"/>
      <c r="I114" s="128" t="e">
        <f>VLOOKUP(H114,Presupuesto!$B$11:$C$565,2,0)</f>
        <v>#N/A</v>
      </c>
      <c r="J114" s="96" t="str">
        <f t="shared" si="13"/>
        <v>Investigación Científica</v>
      </c>
      <c r="K114" s="96" t="s">
        <v>410</v>
      </c>
      <c r="L114" s="139"/>
      <c r="M114" s="156"/>
      <c r="N114" s="121"/>
      <c r="O114" s="95">
        <f t="shared" si="11"/>
        <v>0</v>
      </c>
      <c r="P114" s="95">
        <f t="shared" si="12"/>
        <v>0</v>
      </c>
      <c r="Q114" s="95">
        <f t="shared" si="12"/>
        <v>0</v>
      </c>
    </row>
    <row r="115" spans="3:17" x14ac:dyDescent="0.25">
      <c r="C115" s="139"/>
      <c r="D115" s="156"/>
      <c r="E115" s="121"/>
      <c r="F115" s="95">
        <f t="shared" si="10"/>
        <v>0</v>
      </c>
      <c r="G115" s="159"/>
      <c r="H115" s="140"/>
      <c r="I115" s="128" t="e">
        <f>VLOOKUP(H115,Presupuesto!$B$11:$C$565,2,0)</f>
        <v>#N/A</v>
      </c>
      <c r="J115" s="96" t="str">
        <f t="shared" si="13"/>
        <v>Investigación Científica</v>
      </c>
      <c r="K115" s="96" t="s">
        <v>410</v>
      </c>
      <c r="L115" s="139"/>
      <c r="M115" s="156"/>
      <c r="N115" s="121"/>
      <c r="O115" s="95">
        <f t="shared" si="11"/>
        <v>0</v>
      </c>
      <c r="P115" s="95">
        <f t="shared" si="12"/>
        <v>0</v>
      </c>
      <c r="Q115" s="95">
        <f t="shared" si="12"/>
        <v>0</v>
      </c>
    </row>
    <row r="116" spans="3:17" x14ac:dyDescent="0.25">
      <c r="C116" s="139"/>
      <c r="D116" s="156"/>
      <c r="E116" s="121"/>
      <c r="F116" s="95">
        <f t="shared" si="10"/>
        <v>0</v>
      </c>
      <c r="G116" s="159"/>
      <c r="H116" s="140"/>
      <c r="I116" s="128" t="e">
        <f>VLOOKUP(H116,Presupuesto!$B$11:$C$565,2,0)</f>
        <v>#N/A</v>
      </c>
      <c r="J116" s="96" t="str">
        <f t="shared" si="13"/>
        <v>Investigación Científica</v>
      </c>
      <c r="K116" s="96" t="s">
        <v>410</v>
      </c>
      <c r="L116" s="139"/>
      <c r="M116" s="156"/>
      <c r="N116" s="121"/>
      <c r="O116" s="95">
        <f t="shared" si="11"/>
        <v>0</v>
      </c>
      <c r="P116" s="95">
        <f t="shared" si="12"/>
        <v>0</v>
      </c>
      <c r="Q116" s="95">
        <f t="shared" si="12"/>
        <v>0</v>
      </c>
    </row>
    <row r="117" spans="3:17" x14ac:dyDescent="0.25">
      <c r="C117" s="139"/>
      <c r="D117" s="156"/>
      <c r="E117" s="121"/>
      <c r="F117" s="95">
        <f t="shared" si="10"/>
        <v>0</v>
      </c>
      <c r="G117" s="159"/>
      <c r="H117" s="140"/>
      <c r="I117" s="128" t="e">
        <f>VLOOKUP(H117,Presupuesto!$B$11:$C$565,2,0)</f>
        <v>#N/A</v>
      </c>
      <c r="J117" s="96" t="str">
        <f t="shared" si="13"/>
        <v>Investigación Científica</v>
      </c>
      <c r="K117" s="96" t="s">
        <v>410</v>
      </c>
      <c r="L117" s="139"/>
      <c r="M117" s="156"/>
      <c r="N117" s="121"/>
      <c r="O117" s="95">
        <f t="shared" si="11"/>
        <v>0</v>
      </c>
      <c r="P117" s="95">
        <f t="shared" si="12"/>
        <v>0</v>
      </c>
      <c r="Q117" s="95">
        <f t="shared" si="12"/>
        <v>0</v>
      </c>
    </row>
    <row r="118" spans="3:17" x14ac:dyDescent="0.25">
      <c r="C118" s="139"/>
      <c r="D118" s="156"/>
      <c r="E118" s="121"/>
      <c r="F118" s="95">
        <f t="shared" si="10"/>
        <v>0</v>
      </c>
      <c r="G118" s="159"/>
      <c r="H118" s="140"/>
      <c r="I118" s="128" t="e">
        <f>VLOOKUP(H118,Presupuesto!$B$11:$C$565,2,0)</f>
        <v>#N/A</v>
      </c>
      <c r="J118" s="96" t="str">
        <f t="shared" si="13"/>
        <v>Investigación Científica</v>
      </c>
      <c r="K118" s="96" t="s">
        <v>410</v>
      </c>
      <c r="L118" s="139"/>
      <c r="M118" s="156"/>
      <c r="N118" s="121"/>
      <c r="O118" s="95">
        <f t="shared" si="11"/>
        <v>0</v>
      </c>
      <c r="P118" s="95">
        <f t="shared" si="12"/>
        <v>0</v>
      </c>
      <c r="Q118" s="95">
        <f t="shared" si="12"/>
        <v>0</v>
      </c>
    </row>
    <row r="119" spans="3:17" x14ac:dyDescent="0.25">
      <c r="C119" s="139"/>
      <c r="D119" s="156"/>
      <c r="E119" s="121"/>
      <c r="F119" s="95">
        <f t="shared" si="10"/>
        <v>0</v>
      </c>
      <c r="G119" s="159"/>
      <c r="H119" s="140"/>
      <c r="I119" s="128" t="e">
        <f>VLOOKUP(H119,Presupuesto!$B$11:$C$565,2,0)</f>
        <v>#N/A</v>
      </c>
      <c r="J119" s="96" t="str">
        <f t="shared" si="13"/>
        <v>Investigación Científica</v>
      </c>
      <c r="K119" s="96" t="s">
        <v>410</v>
      </c>
      <c r="L119" s="139"/>
      <c r="M119" s="156"/>
      <c r="N119" s="121"/>
      <c r="O119" s="95">
        <f t="shared" si="11"/>
        <v>0</v>
      </c>
      <c r="P119" s="95">
        <f t="shared" si="12"/>
        <v>0</v>
      </c>
      <c r="Q119" s="95">
        <f t="shared" si="12"/>
        <v>0</v>
      </c>
    </row>
    <row r="120" spans="3:17" x14ac:dyDescent="0.25">
      <c r="C120" s="139"/>
      <c r="D120" s="156"/>
      <c r="E120" s="121"/>
      <c r="F120" s="95">
        <f t="shared" si="10"/>
        <v>0</v>
      </c>
      <c r="G120" s="159"/>
      <c r="H120" s="140"/>
      <c r="I120" s="128" t="e">
        <f>VLOOKUP(H120,Presupuesto!$B$11:$C$565,2,0)</f>
        <v>#N/A</v>
      </c>
      <c r="J120" s="96" t="str">
        <f t="shared" si="13"/>
        <v>Investigación Científica</v>
      </c>
      <c r="K120" s="96" t="s">
        <v>410</v>
      </c>
      <c r="L120" s="139"/>
      <c r="M120" s="156"/>
      <c r="N120" s="121"/>
      <c r="O120" s="95">
        <f t="shared" si="11"/>
        <v>0</v>
      </c>
      <c r="P120" s="95">
        <f t="shared" si="12"/>
        <v>0</v>
      </c>
      <c r="Q120" s="95">
        <f t="shared" si="12"/>
        <v>0</v>
      </c>
    </row>
    <row r="121" spans="3:17" x14ac:dyDescent="0.25">
      <c r="C121" s="139"/>
      <c r="D121" s="156"/>
      <c r="E121" s="121"/>
      <c r="F121" s="95">
        <f t="shared" si="10"/>
        <v>0</v>
      </c>
      <c r="G121" s="159"/>
      <c r="H121" s="140"/>
      <c r="I121" s="128" t="e">
        <f>VLOOKUP(H121,Presupuesto!$B$11:$C$565,2,0)</f>
        <v>#N/A</v>
      </c>
      <c r="J121" s="96" t="str">
        <f t="shared" si="13"/>
        <v>Investigación Científica</v>
      </c>
      <c r="K121" s="96" t="s">
        <v>410</v>
      </c>
      <c r="L121" s="139"/>
      <c r="M121" s="156"/>
      <c r="N121" s="121"/>
      <c r="O121" s="95">
        <f t="shared" si="11"/>
        <v>0</v>
      </c>
      <c r="P121" s="95">
        <f t="shared" si="12"/>
        <v>0</v>
      </c>
      <c r="Q121" s="95">
        <f t="shared" si="12"/>
        <v>0</v>
      </c>
    </row>
    <row r="122" spans="3:17" x14ac:dyDescent="0.25">
      <c r="C122" s="139"/>
      <c r="D122" s="156"/>
      <c r="E122" s="121"/>
      <c r="F122" s="95">
        <f t="shared" si="10"/>
        <v>0</v>
      </c>
      <c r="G122" s="159"/>
      <c r="H122" s="140"/>
      <c r="I122" s="128" t="e">
        <f>VLOOKUP(H122,Presupuesto!$B$11:$C$565,2,0)</f>
        <v>#N/A</v>
      </c>
      <c r="J122" s="96" t="str">
        <f t="shared" si="13"/>
        <v>Investigación Científica</v>
      </c>
      <c r="K122" s="96" t="s">
        <v>410</v>
      </c>
      <c r="L122" s="139"/>
      <c r="M122" s="156"/>
      <c r="N122" s="121"/>
      <c r="O122" s="95">
        <f t="shared" si="11"/>
        <v>0</v>
      </c>
      <c r="P122" s="95">
        <f t="shared" si="12"/>
        <v>0</v>
      </c>
      <c r="Q122" s="95">
        <f t="shared" si="12"/>
        <v>0</v>
      </c>
    </row>
    <row r="123" spans="3:17" x14ac:dyDescent="0.25">
      <c r="C123" s="139"/>
      <c r="D123" s="156"/>
      <c r="E123" s="121"/>
      <c r="F123" s="95">
        <f t="shared" si="10"/>
        <v>0</v>
      </c>
      <c r="G123" s="159"/>
      <c r="H123" s="140"/>
      <c r="I123" s="128" t="e">
        <f>VLOOKUP(H123,Presupuesto!$B$11:$C$565,2,0)</f>
        <v>#N/A</v>
      </c>
      <c r="J123" s="96" t="str">
        <f t="shared" si="13"/>
        <v>Investigación Científica</v>
      </c>
      <c r="K123" s="96" t="s">
        <v>410</v>
      </c>
      <c r="L123" s="139"/>
      <c r="M123" s="156"/>
      <c r="N123" s="121"/>
      <c r="O123" s="95">
        <f t="shared" si="11"/>
        <v>0</v>
      </c>
      <c r="P123" s="95">
        <f t="shared" ref="P123:Q136" si="14">$O123*P$16</f>
        <v>0</v>
      </c>
      <c r="Q123" s="95">
        <f t="shared" si="14"/>
        <v>0</v>
      </c>
    </row>
    <row r="124" spans="3:17" x14ac:dyDescent="0.25">
      <c r="C124" s="141"/>
      <c r="D124" s="149"/>
      <c r="E124" s="116"/>
      <c r="F124" s="95">
        <f t="shared" si="10"/>
        <v>0</v>
      </c>
      <c r="G124" s="159"/>
      <c r="H124" s="142"/>
      <c r="I124" s="128" t="e">
        <f>VLOOKUP(H124,Presupuesto!$B$11:$C$565,2,0)</f>
        <v>#N/A</v>
      </c>
      <c r="J124" s="96" t="str">
        <f t="shared" si="13"/>
        <v>Investigación Científica</v>
      </c>
      <c r="K124" s="96" t="s">
        <v>410</v>
      </c>
      <c r="L124" s="141"/>
      <c r="M124" s="149"/>
      <c r="N124" s="116"/>
      <c r="O124" s="95">
        <f t="shared" si="11"/>
        <v>0</v>
      </c>
      <c r="P124" s="95">
        <f t="shared" si="14"/>
        <v>0</v>
      </c>
      <c r="Q124" s="95">
        <f t="shared" si="14"/>
        <v>0</v>
      </c>
    </row>
    <row r="125" spans="3:17" x14ac:dyDescent="0.25">
      <c r="C125" s="141"/>
      <c r="D125" s="149"/>
      <c r="E125" s="116"/>
      <c r="F125" s="95">
        <f t="shared" si="10"/>
        <v>0</v>
      </c>
      <c r="G125" s="159"/>
      <c r="H125" s="142"/>
      <c r="I125" s="128" t="e">
        <f>VLOOKUP(H125,Presupuesto!$B$11:$C$565,2,0)</f>
        <v>#N/A</v>
      </c>
      <c r="J125" s="96" t="str">
        <f t="shared" si="13"/>
        <v>Investigación Científica</v>
      </c>
      <c r="K125" s="96" t="s">
        <v>410</v>
      </c>
      <c r="L125" s="141"/>
      <c r="M125" s="149"/>
      <c r="N125" s="116"/>
      <c r="O125" s="95">
        <f t="shared" si="11"/>
        <v>0</v>
      </c>
      <c r="P125" s="95">
        <f t="shared" si="14"/>
        <v>0</v>
      </c>
      <c r="Q125" s="95">
        <f t="shared" si="14"/>
        <v>0</v>
      </c>
    </row>
    <row r="126" spans="3:17" x14ac:dyDescent="0.25">
      <c r="C126" s="141"/>
      <c r="D126" s="149"/>
      <c r="E126" s="116"/>
      <c r="F126" s="95">
        <f t="shared" si="10"/>
        <v>0</v>
      </c>
      <c r="G126" s="159"/>
      <c r="H126" s="142"/>
      <c r="I126" s="128" t="e">
        <f>VLOOKUP(H126,Presupuesto!$B$11:$C$565,2,0)</f>
        <v>#N/A</v>
      </c>
      <c r="J126" s="96" t="str">
        <f t="shared" si="13"/>
        <v>Investigación Científica</v>
      </c>
      <c r="K126" s="96" t="s">
        <v>410</v>
      </c>
      <c r="L126" s="141"/>
      <c r="M126" s="149"/>
      <c r="N126" s="116"/>
      <c r="O126" s="95">
        <f t="shared" si="11"/>
        <v>0</v>
      </c>
      <c r="P126" s="95">
        <f t="shared" si="14"/>
        <v>0</v>
      </c>
      <c r="Q126" s="95">
        <f t="shared" si="14"/>
        <v>0</v>
      </c>
    </row>
    <row r="127" spans="3:17" x14ac:dyDescent="0.25">
      <c r="C127" s="141"/>
      <c r="D127" s="149"/>
      <c r="E127" s="116"/>
      <c r="F127" s="95">
        <f t="shared" si="10"/>
        <v>0</v>
      </c>
      <c r="G127" s="159"/>
      <c r="H127" s="142"/>
      <c r="I127" s="128" t="e">
        <f>VLOOKUP(H127,Presupuesto!$B$11:$C$565,2,0)</f>
        <v>#N/A</v>
      </c>
      <c r="J127" s="96" t="str">
        <f t="shared" si="13"/>
        <v>Investigación Científica</v>
      </c>
      <c r="K127" s="96" t="s">
        <v>410</v>
      </c>
      <c r="L127" s="141"/>
      <c r="M127" s="149"/>
      <c r="N127" s="116"/>
      <c r="O127" s="95">
        <f t="shared" si="11"/>
        <v>0</v>
      </c>
      <c r="P127" s="95">
        <f t="shared" si="14"/>
        <v>0</v>
      </c>
      <c r="Q127" s="95">
        <f t="shared" si="14"/>
        <v>0</v>
      </c>
    </row>
    <row r="128" spans="3:17" x14ac:dyDescent="0.25">
      <c r="C128" s="141"/>
      <c r="D128" s="149"/>
      <c r="E128" s="116"/>
      <c r="F128" s="95">
        <f t="shared" si="10"/>
        <v>0</v>
      </c>
      <c r="G128" s="159"/>
      <c r="H128" s="142"/>
      <c r="I128" s="128" t="e">
        <f>VLOOKUP(H128,Presupuesto!$B$11:$C$565,2,0)</f>
        <v>#N/A</v>
      </c>
      <c r="J128" s="96" t="str">
        <f t="shared" si="13"/>
        <v>Investigación Científica</v>
      </c>
      <c r="K128" s="96" t="s">
        <v>410</v>
      </c>
      <c r="L128" s="141"/>
      <c r="M128" s="149"/>
      <c r="N128" s="116"/>
      <c r="O128" s="95">
        <f t="shared" si="11"/>
        <v>0</v>
      </c>
      <c r="P128" s="95">
        <f t="shared" si="14"/>
        <v>0</v>
      </c>
      <c r="Q128" s="95">
        <f t="shared" si="14"/>
        <v>0</v>
      </c>
    </row>
    <row r="129" spans="3:17" x14ac:dyDescent="0.25">
      <c r="C129" s="141"/>
      <c r="D129" s="149"/>
      <c r="E129" s="116"/>
      <c r="F129" s="95">
        <f t="shared" si="10"/>
        <v>0</v>
      </c>
      <c r="G129" s="159"/>
      <c r="H129" s="142"/>
      <c r="I129" s="128" t="e">
        <f>VLOOKUP(H129,Presupuesto!$B$11:$C$565,2,0)</f>
        <v>#N/A</v>
      </c>
      <c r="J129" s="96" t="str">
        <f t="shared" si="13"/>
        <v>Investigación Científica</v>
      </c>
      <c r="K129" s="96" t="s">
        <v>410</v>
      </c>
      <c r="L129" s="141"/>
      <c r="M129" s="149"/>
      <c r="N129" s="116"/>
      <c r="O129" s="95">
        <f t="shared" si="11"/>
        <v>0</v>
      </c>
      <c r="P129" s="95">
        <f t="shared" si="14"/>
        <v>0</v>
      </c>
      <c r="Q129" s="95">
        <f t="shared" si="14"/>
        <v>0</v>
      </c>
    </row>
    <row r="130" spans="3:17" x14ac:dyDescent="0.25">
      <c r="C130" s="141"/>
      <c r="D130" s="149"/>
      <c r="E130" s="116"/>
      <c r="F130" s="95">
        <f t="shared" si="10"/>
        <v>0</v>
      </c>
      <c r="G130" s="159"/>
      <c r="H130" s="142"/>
      <c r="I130" s="128" t="e">
        <f>VLOOKUP(H130,Presupuesto!$B$11:$C$565,2,0)</f>
        <v>#N/A</v>
      </c>
      <c r="J130" s="96" t="str">
        <f t="shared" si="13"/>
        <v>Investigación Científica</v>
      </c>
      <c r="K130" s="96" t="s">
        <v>410</v>
      </c>
      <c r="L130" s="141"/>
      <c r="M130" s="149"/>
      <c r="N130" s="116"/>
      <c r="O130" s="95">
        <f t="shared" si="11"/>
        <v>0</v>
      </c>
      <c r="P130" s="95">
        <f t="shared" si="14"/>
        <v>0</v>
      </c>
      <c r="Q130" s="95">
        <f t="shared" si="14"/>
        <v>0</v>
      </c>
    </row>
    <row r="131" spans="3:17" x14ac:dyDescent="0.25">
      <c r="C131" s="141"/>
      <c r="D131" s="149"/>
      <c r="E131" s="116"/>
      <c r="F131" s="95">
        <f t="shared" si="10"/>
        <v>0</v>
      </c>
      <c r="G131" s="159"/>
      <c r="H131" s="142"/>
      <c r="I131" s="128" t="e">
        <f>VLOOKUP(H131,Presupuesto!$B$11:$C$565,2,0)</f>
        <v>#N/A</v>
      </c>
      <c r="J131" s="96" t="str">
        <f t="shared" si="13"/>
        <v>Investigación Científica</v>
      </c>
      <c r="K131" s="96" t="s">
        <v>410</v>
      </c>
      <c r="L131" s="141"/>
      <c r="M131" s="149"/>
      <c r="N131" s="116"/>
      <c r="O131" s="95">
        <f t="shared" si="11"/>
        <v>0</v>
      </c>
      <c r="P131" s="95">
        <f t="shared" si="14"/>
        <v>0</v>
      </c>
      <c r="Q131" s="95">
        <f t="shared" si="14"/>
        <v>0</v>
      </c>
    </row>
    <row r="132" spans="3:17" x14ac:dyDescent="0.25">
      <c r="C132" s="143"/>
      <c r="D132" s="149"/>
      <c r="E132" s="116"/>
      <c r="F132" s="95">
        <f t="shared" si="10"/>
        <v>0</v>
      </c>
      <c r="G132" s="159"/>
      <c r="H132" s="144"/>
      <c r="I132" s="128" t="e">
        <f>VLOOKUP(H132,Presupuesto!$B$11:$C$565,2,0)</f>
        <v>#N/A</v>
      </c>
      <c r="J132" s="96" t="str">
        <f t="shared" si="13"/>
        <v>Investigación Científica</v>
      </c>
      <c r="K132" s="96" t="s">
        <v>401</v>
      </c>
      <c r="L132" s="143"/>
      <c r="M132" s="149"/>
      <c r="N132" s="116"/>
      <c r="O132" s="95">
        <f t="shared" si="11"/>
        <v>0</v>
      </c>
      <c r="P132" s="95">
        <f t="shared" si="14"/>
        <v>0</v>
      </c>
      <c r="Q132" s="95">
        <f t="shared" si="14"/>
        <v>0</v>
      </c>
    </row>
    <row r="133" spans="3:17" x14ac:dyDescent="0.25">
      <c r="C133" s="143"/>
      <c r="D133" s="149"/>
      <c r="E133" s="116"/>
      <c r="F133" s="95">
        <f t="shared" si="10"/>
        <v>0</v>
      </c>
      <c r="G133" s="159"/>
      <c r="H133" s="144"/>
      <c r="I133" s="128" t="e">
        <f>VLOOKUP(H133,Presupuesto!$B$11:$C$565,2,0)</f>
        <v>#N/A</v>
      </c>
      <c r="J133" s="96" t="str">
        <f t="shared" si="13"/>
        <v>Investigación Científica</v>
      </c>
      <c r="K133" s="96" t="s">
        <v>410</v>
      </c>
      <c r="L133" s="143"/>
      <c r="M133" s="149"/>
      <c r="N133" s="116"/>
      <c r="O133" s="95">
        <f t="shared" si="11"/>
        <v>0</v>
      </c>
      <c r="P133" s="95">
        <f t="shared" si="14"/>
        <v>0</v>
      </c>
      <c r="Q133" s="95">
        <f t="shared" si="14"/>
        <v>0</v>
      </c>
    </row>
    <row r="134" spans="3:17" x14ac:dyDescent="0.25">
      <c r="C134" s="143"/>
      <c r="D134" s="149"/>
      <c r="E134" s="116"/>
      <c r="F134" s="95">
        <f t="shared" si="10"/>
        <v>0</v>
      </c>
      <c r="G134" s="159"/>
      <c r="H134" s="144"/>
      <c r="I134" s="128" t="e">
        <f>VLOOKUP(H134,Presupuesto!$B$11:$C$565,2,0)</f>
        <v>#N/A</v>
      </c>
      <c r="J134" s="96" t="str">
        <f t="shared" si="13"/>
        <v>Investigación Científica</v>
      </c>
      <c r="K134" s="96" t="s">
        <v>410</v>
      </c>
      <c r="L134" s="143"/>
      <c r="M134" s="149"/>
      <c r="N134" s="116"/>
      <c r="O134" s="95">
        <f t="shared" si="11"/>
        <v>0</v>
      </c>
      <c r="P134" s="95">
        <f t="shared" si="14"/>
        <v>0</v>
      </c>
      <c r="Q134" s="95">
        <f t="shared" si="14"/>
        <v>0</v>
      </c>
    </row>
    <row r="135" spans="3:17" x14ac:dyDescent="0.25">
      <c r="C135" s="143"/>
      <c r="D135" s="149"/>
      <c r="E135" s="116"/>
      <c r="F135" s="95">
        <f t="shared" si="10"/>
        <v>0</v>
      </c>
      <c r="G135" s="159"/>
      <c r="H135" s="144"/>
      <c r="I135" s="128" t="e">
        <f>VLOOKUP(H135,Presupuesto!$B$11:$C$565,2,0)</f>
        <v>#N/A</v>
      </c>
      <c r="J135" s="96" t="str">
        <f t="shared" si="13"/>
        <v>Investigación Científica</v>
      </c>
      <c r="K135" s="96" t="s">
        <v>410</v>
      </c>
      <c r="L135" s="143"/>
      <c r="M135" s="149"/>
      <c r="N135" s="116"/>
      <c r="O135" s="95">
        <f t="shared" si="11"/>
        <v>0</v>
      </c>
      <c r="P135" s="95">
        <f t="shared" si="14"/>
        <v>0</v>
      </c>
      <c r="Q135" s="95">
        <f t="shared" si="14"/>
        <v>0</v>
      </c>
    </row>
    <row r="136" spans="3:17" ht="15.75" thickBot="1" x14ac:dyDescent="0.3">
      <c r="C136" s="145"/>
      <c r="D136" s="157"/>
      <c r="E136" s="101"/>
      <c r="F136" s="103">
        <f t="shared" si="10"/>
        <v>0</v>
      </c>
      <c r="G136" s="160"/>
      <c r="H136" s="146"/>
      <c r="I136" s="130" t="e">
        <f>VLOOKUP(H136,Presupuesto!$B$11:$C$565,2,0)</f>
        <v>#N/A</v>
      </c>
      <c r="J136" s="104" t="str">
        <f t="shared" si="13"/>
        <v>Investigación Científica</v>
      </c>
      <c r="K136" s="122" t="s">
        <v>392</v>
      </c>
      <c r="L136" s="145"/>
      <c r="M136" s="157"/>
      <c r="N136" s="101"/>
      <c r="O136" s="103">
        <f t="shared" si="11"/>
        <v>0</v>
      </c>
      <c r="P136" s="103">
        <f t="shared" si="14"/>
        <v>0</v>
      </c>
      <c r="Q136" s="103">
        <f t="shared" si="14"/>
        <v>0</v>
      </c>
    </row>
    <row r="138" spans="3:17" ht="15.75" thickBot="1" x14ac:dyDescent="0.3"/>
    <row r="139" spans="3:17" ht="15.75" thickBot="1" x14ac:dyDescent="0.3">
      <c r="C139" s="155" t="s">
        <v>53</v>
      </c>
      <c r="D139" s="351">
        <f>SUM(F146:F179)</f>
        <v>0</v>
      </c>
      <c r="G139" s="77"/>
      <c r="H139" s="70"/>
      <c r="I139" s="70"/>
    </row>
    <row r="140" spans="3:17" x14ac:dyDescent="0.25">
      <c r="G140" s="77"/>
      <c r="H140" s="70"/>
      <c r="I140" s="70"/>
    </row>
    <row r="141" spans="3:17" x14ac:dyDescent="0.25">
      <c r="F141" s="70"/>
      <c r="G141" s="77"/>
      <c r="H141" s="70"/>
      <c r="I141" s="70"/>
    </row>
    <row r="142" spans="3:17" ht="15.75" x14ac:dyDescent="0.25">
      <c r="C142" s="291" t="s">
        <v>390</v>
      </c>
      <c r="D142" s="347"/>
      <c r="F142" s="70"/>
      <c r="G142" s="77"/>
      <c r="H142" s="70"/>
      <c r="I142" s="70"/>
    </row>
    <row r="143" spans="3:17" ht="18.75" x14ac:dyDescent="0.25">
      <c r="C143" s="207" t="e">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Graduados'!$F:$G,2,FALSE),IFERROR(VLOOKUP(D142,'11. Gestion Administrativa'!$F:$G,2,FALSE),IFERROR(VLOOKUP(D142,'13. Gestión Académica'!$F:$G,2,FALSE),IFERROR(VLOOKUP(D142,'9. Asegura. de la Calid. y M'!$F:$G,2,FALSE),IFERROR(VLOOKUP(D142,'6. Gestión del Conocimiento'!$F:$G,2,FALSE),IFERROR(VLOOKUP(D142,'15. Gobernabilidad y Proceso...'!$F:$G,2,FALSE),IFERROR(VLOOKUP(D142,'12. Gestión del Talento Humano'!$F:$G,2,FALSE),IFERROR(VLOOKUP(D142,'14. Internacional... de la E.S.'!$F:$G,2,FALSE),IFERROR(VLOOKUP(D142,'10. Posgrado'!$F:$G,2,FALSE),IFERROR(VLOOKUP(D142,'17. Gestión TIC'!$F:$G,2,FALSE),IFERROR(VLOOKUP(D142,'16. Desa. del Sistema Educ.Sup.'!$F:$G,2,FALSE),IFERROR(VLOOKUP(D142,'8. Cultura de Inno. Insti...'!$F:$G,2,FALSE),VLOOKUP(D142,'7. Lo Esencial de la Reforma U.'!$F:$G,2,0)))))))))))))))))</f>
        <v>#N/A</v>
      </c>
      <c r="D143" s="31"/>
      <c r="F143" s="70"/>
      <c r="G143" s="77"/>
      <c r="H143" s="70"/>
      <c r="I143" s="70"/>
    </row>
    <row r="144" spans="3:17" ht="42.75" thickBot="1" x14ac:dyDescent="0.3">
      <c r="F144" s="91"/>
      <c r="G144" s="74"/>
      <c r="H144" s="74"/>
      <c r="I144" s="74"/>
      <c r="L144" s="223"/>
      <c r="M144" s="224"/>
      <c r="N144" s="223"/>
      <c r="O144" s="223"/>
      <c r="P144" s="226" t="s">
        <v>467</v>
      </c>
      <c r="Q144" s="226" t="s">
        <v>468</v>
      </c>
    </row>
    <row r="145" spans="3:17" ht="30.75" thickBot="1" x14ac:dyDescent="0.3">
      <c r="C145" s="127" t="s">
        <v>44</v>
      </c>
      <c r="D145" s="127" t="s">
        <v>55</v>
      </c>
      <c r="E145" s="134" t="s">
        <v>57</v>
      </c>
      <c r="F145" s="133" t="s">
        <v>27</v>
      </c>
      <c r="G145" s="131" t="s">
        <v>129</v>
      </c>
      <c r="H145" s="134" t="s">
        <v>46</v>
      </c>
      <c r="I145" s="131" t="s">
        <v>130</v>
      </c>
      <c r="J145" s="131" t="s">
        <v>408</v>
      </c>
      <c r="K145" s="131" t="s">
        <v>409</v>
      </c>
      <c r="L145" s="220" t="s">
        <v>21</v>
      </c>
      <c r="M145" s="220" t="s">
        <v>55</v>
      </c>
      <c r="N145" s="221" t="s">
        <v>465</v>
      </c>
      <c r="O145" s="222" t="s">
        <v>466</v>
      </c>
      <c r="P145" s="225">
        <v>0.7</v>
      </c>
      <c r="Q145" s="225">
        <v>0.3</v>
      </c>
    </row>
    <row r="146" spans="3:17" x14ac:dyDescent="0.25">
      <c r="C146" s="139"/>
      <c r="D146" s="156"/>
      <c r="E146" s="121"/>
      <c r="F146" s="95">
        <f t="shared" ref="F146:F179" si="15">D146*E146</f>
        <v>0</v>
      </c>
      <c r="G146" s="159"/>
      <c r="H146" s="140"/>
      <c r="I146" s="128" t="e">
        <f>VLOOKUP(H146,Presupuesto!$B$11:$C$565,2,0)</f>
        <v>#N/A</v>
      </c>
      <c r="J146" s="215" t="s">
        <v>1356</v>
      </c>
      <c r="K146" s="96" t="s">
        <v>410</v>
      </c>
      <c r="L146" s="139"/>
      <c r="M146" s="156"/>
      <c r="N146" s="121"/>
      <c r="O146" s="95">
        <f t="shared" ref="O146:O179" si="16">M146*N146</f>
        <v>0</v>
      </c>
      <c r="P146" s="95">
        <f t="shared" ref="P146:Q165" si="17">$O146*P$16</f>
        <v>0</v>
      </c>
      <c r="Q146" s="95">
        <f t="shared" si="17"/>
        <v>0</v>
      </c>
    </row>
    <row r="147" spans="3:17" x14ac:dyDescent="0.25">
      <c r="C147" s="139"/>
      <c r="D147" s="156"/>
      <c r="E147" s="121"/>
      <c r="F147" s="95">
        <f t="shared" si="15"/>
        <v>0</v>
      </c>
      <c r="G147" s="159"/>
      <c r="H147" s="140"/>
      <c r="I147" s="128" t="e">
        <f>VLOOKUP(H147,Presupuesto!$B$11:$C$565,2,0)</f>
        <v>#N/A</v>
      </c>
      <c r="J147" s="96" t="str">
        <f>$J$146</f>
        <v>Investigación Científica</v>
      </c>
      <c r="K147" s="96" t="s">
        <v>410</v>
      </c>
      <c r="L147" s="139"/>
      <c r="M147" s="156"/>
      <c r="N147" s="121"/>
      <c r="O147" s="95">
        <f t="shared" si="16"/>
        <v>0</v>
      </c>
      <c r="P147" s="95">
        <f t="shared" si="17"/>
        <v>0</v>
      </c>
      <c r="Q147" s="95">
        <f t="shared" si="17"/>
        <v>0</v>
      </c>
    </row>
    <row r="148" spans="3:17" x14ac:dyDescent="0.25">
      <c r="C148" s="139"/>
      <c r="D148" s="156"/>
      <c r="E148" s="121"/>
      <c r="F148" s="95">
        <f t="shared" si="15"/>
        <v>0</v>
      </c>
      <c r="G148" s="159"/>
      <c r="H148" s="140"/>
      <c r="I148" s="128" t="e">
        <f>VLOOKUP(H148,Presupuesto!$B$11:$C$565,2,0)</f>
        <v>#N/A</v>
      </c>
      <c r="J148" s="96" t="str">
        <f t="shared" ref="J148:J179" si="18">$J$146</f>
        <v>Investigación Científica</v>
      </c>
      <c r="K148" s="96" t="s">
        <v>410</v>
      </c>
      <c r="L148" s="139"/>
      <c r="M148" s="156"/>
      <c r="N148" s="121"/>
      <c r="O148" s="95">
        <f t="shared" si="16"/>
        <v>0</v>
      </c>
      <c r="P148" s="95">
        <f t="shared" si="17"/>
        <v>0</v>
      </c>
      <c r="Q148" s="95">
        <f t="shared" si="17"/>
        <v>0</v>
      </c>
    </row>
    <row r="149" spans="3:17" x14ac:dyDescent="0.25">
      <c r="C149" s="139"/>
      <c r="D149" s="156"/>
      <c r="E149" s="121"/>
      <c r="F149" s="95">
        <f t="shared" si="15"/>
        <v>0</v>
      </c>
      <c r="G149" s="159"/>
      <c r="H149" s="140"/>
      <c r="I149" s="128" t="e">
        <f>VLOOKUP(H149,Presupuesto!$B$11:$C$565,2,0)</f>
        <v>#N/A</v>
      </c>
      <c r="J149" s="96" t="str">
        <f t="shared" si="18"/>
        <v>Investigación Científica</v>
      </c>
      <c r="K149" s="96" t="s">
        <v>410</v>
      </c>
      <c r="L149" s="139"/>
      <c r="M149" s="156"/>
      <c r="N149" s="121"/>
      <c r="O149" s="95">
        <f t="shared" si="16"/>
        <v>0</v>
      </c>
      <c r="P149" s="95">
        <f t="shared" si="17"/>
        <v>0</v>
      </c>
      <c r="Q149" s="95">
        <f t="shared" si="17"/>
        <v>0</v>
      </c>
    </row>
    <row r="150" spans="3:17" x14ac:dyDescent="0.25">
      <c r="C150" s="139"/>
      <c r="D150" s="156"/>
      <c r="E150" s="121"/>
      <c r="F150" s="95">
        <f t="shared" si="15"/>
        <v>0</v>
      </c>
      <c r="G150" s="159"/>
      <c r="H150" s="140"/>
      <c r="I150" s="128" t="e">
        <f>VLOOKUP(H150,Presupuesto!$B$11:$C$565,2,0)</f>
        <v>#N/A</v>
      </c>
      <c r="J150" s="96" t="str">
        <f t="shared" si="18"/>
        <v>Investigación Científica</v>
      </c>
      <c r="K150" s="96" t="s">
        <v>399</v>
      </c>
      <c r="L150" s="139"/>
      <c r="M150" s="156"/>
      <c r="N150" s="121"/>
      <c r="O150" s="95">
        <f t="shared" si="16"/>
        <v>0</v>
      </c>
      <c r="P150" s="95">
        <f t="shared" si="17"/>
        <v>0</v>
      </c>
      <c r="Q150" s="95">
        <f t="shared" si="17"/>
        <v>0</v>
      </c>
    </row>
    <row r="151" spans="3:17" x14ac:dyDescent="0.25">
      <c r="C151" s="139"/>
      <c r="D151" s="156"/>
      <c r="E151" s="121"/>
      <c r="F151" s="95">
        <f t="shared" si="15"/>
        <v>0</v>
      </c>
      <c r="G151" s="159"/>
      <c r="H151" s="140"/>
      <c r="I151" s="128" t="e">
        <f>VLOOKUP(H151,Presupuesto!$B$11:$C$565,2,0)</f>
        <v>#N/A</v>
      </c>
      <c r="J151" s="96" t="str">
        <f t="shared" si="18"/>
        <v>Investigación Científica</v>
      </c>
      <c r="K151" s="96" t="s">
        <v>410</v>
      </c>
      <c r="L151" s="139"/>
      <c r="M151" s="156"/>
      <c r="N151" s="121"/>
      <c r="O151" s="95">
        <f t="shared" si="16"/>
        <v>0</v>
      </c>
      <c r="P151" s="95">
        <f t="shared" si="17"/>
        <v>0</v>
      </c>
      <c r="Q151" s="95">
        <f t="shared" si="17"/>
        <v>0</v>
      </c>
    </row>
    <row r="152" spans="3:17" x14ac:dyDescent="0.25">
      <c r="C152" s="139"/>
      <c r="D152" s="156"/>
      <c r="E152" s="121"/>
      <c r="F152" s="95">
        <f t="shared" si="15"/>
        <v>0</v>
      </c>
      <c r="G152" s="159"/>
      <c r="H152" s="140"/>
      <c r="I152" s="128" t="e">
        <f>VLOOKUP(H152,Presupuesto!$B$11:$C$565,2,0)</f>
        <v>#N/A</v>
      </c>
      <c r="J152" s="96" t="str">
        <f t="shared" si="18"/>
        <v>Investigación Científica</v>
      </c>
      <c r="K152" s="96" t="s">
        <v>410</v>
      </c>
      <c r="L152" s="139"/>
      <c r="M152" s="156"/>
      <c r="N152" s="121"/>
      <c r="O152" s="95">
        <f t="shared" si="16"/>
        <v>0</v>
      </c>
      <c r="P152" s="95">
        <f t="shared" si="17"/>
        <v>0</v>
      </c>
      <c r="Q152" s="95">
        <f t="shared" si="17"/>
        <v>0</v>
      </c>
    </row>
    <row r="153" spans="3:17" x14ac:dyDescent="0.25">
      <c r="C153" s="139"/>
      <c r="D153" s="156"/>
      <c r="E153" s="121"/>
      <c r="F153" s="95">
        <f t="shared" si="15"/>
        <v>0</v>
      </c>
      <c r="G153" s="159"/>
      <c r="H153" s="140"/>
      <c r="I153" s="128" t="e">
        <f>VLOOKUP(H153,Presupuesto!$B$11:$C$565,2,0)</f>
        <v>#N/A</v>
      </c>
      <c r="J153" s="96" t="str">
        <f t="shared" si="18"/>
        <v>Investigación Científica</v>
      </c>
      <c r="K153" s="96" t="s">
        <v>410</v>
      </c>
      <c r="L153" s="139"/>
      <c r="M153" s="156"/>
      <c r="N153" s="121"/>
      <c r="O153" s="95">
        <f t="shared" si="16"/>
        <v>0</v>
      </c>
      <c r="P153" s="95">
        <f t="shared" si="17"/>
        <v>0</v>
      </c>
      <c r="Q153" s="95">
        <f t="shared" si="17"/>
        <v>0</v>
      </c>
    </row>
    <row r="154" spans="3:17" x14ac:dyDescent="0.25">
      <c r="C154" s="139"/>
      <c r="D154" s="156"/>
      <c r="E154" s="121"/>
      <c r="F154" s="95">
        <f t="shared" si="15"/>
        <v>0</v>
      </c>
      <c r="G154" s="159"/>
      <c r="H154" s="140"/>
      <c r="I154" s="128" t="e">
        <f>VLOOKUP(H154,Presupuesto!$B$11:$C$565,2,0)</f>
        <v>#N/A</v>
      </c>
      <c r="J154" s="96" t="str">
        <f t="shared" si="18"/>
        <v>Investigación Científica</v>
      </c>
      <c r="K154" s="96" t="s">
        <v>410</v>
      </c>
      <c r="L154" s="139"/>
      <c r="M154" s="156"/>
      <c r="N154" s="121"/>
      <c r="O154" s="95">
        <f t="shared" si="16"/>
        <v>0</v>
      </c>
      <c r="P154" s="95">
        <f t="shared" si="17"/>
        <v>0</v>
      </c>
      <c r="Q154" s="95">
        <f t="shared" si="17"/>
        <v>0</v>
      </c>
    </row>
    <row r="155" spans="3:17" x14ac:dyDescent="0.25">
      <c r="C155" s="139"/>
      <c r="D155" s="156"/>
      <c r="E155" s="121"/>
      <c r="F155" s="95">
        <f t="shared" si="15"/>
        <v>0</v>
      </c>
      <c r="G155" s="159"/>
      <c r="H155" s="140"/>
      <c r="I155" s="128" t="e">
        <f>VLOOKUP(H155,Presupuesto!$B$11:$C$565,2,0)</f>
        <v>#N/A</v>
      </c>
      <c r="J155" s="96" t="str">
        <f t="shared" si="18"/>
        <v>Investigación Científica</v>
      </c>
      <c r="K155" s="96" t="s">
        <v>410</v>
      </c>
      <c r="L155" s="139"/>
      <c r="M155" s="156"/>
      <c r="N155" s="121"/>
      <c r="O155" s="95">
        <f t="shared" si="16"/>
        <v>0</v>
      </c>
      <c r="P155" s="95">
        <f t="shared" si="17"/>
        <v>0</v>
      </c>
      <c r="Q155" s="95">
        <f t="shared" si="17"/>
        <v>0</v>
      </c>
    </row>
    <row r="156" spans="3:17" x14ac:dyDescent="0.25">
      <c r="C156" s="139"/>
      <c r="D156" s="156"/>
      <c r="E156" s="121"/>
      <c r="F156" s="95">
        <f t="shared" si="15"/>
        <v>0</v>
      </c>
      <c r="G156" s="159"/>
      <c r="H156" s="140"/>
      <c r="I156" s="128" t="e">
        <f>VLOOKUP(H156,Presupuesto!$B$11:$C$565,2,0)</f>
        <v>#N/A</v>
      </c>
      <c r="J156" s="96" t="str">
        <f t="shared" si="18"/>
        <v>Investigación Científica</v>
      </c>
      <c r="K156" s="96" t="s">
        <v>410</v>
      </c>
      <c r="L156" s="139"/>
      <c r="M156" s="156"/>
      <c r="N156" s="121"/>
      <c r="O156" s="95">
        <f t="shared" si="16"/>
        <v>0</v>
      </c>
      <c r="P156" s="95">
        <f t="shared" si="17"/>
        <v>0</v>
      </c>
      <c r="Q156" s="95">
        <f t="shared" si="17"/>
        <v>0</v>
      </c>
    </row>
    <row r="157" spans="3:17" x14ac:dyDescent="0.25">
      <c r="C157" s="139"/>
      <c r="D157" s="156"/>
      <c r="E157" s="121"/>
      <c r="F157" s="95">
        <f t="shared" si="15"/>
        <v>0</v>
      </c>
      <c r="G157" s="159"/>
      <c r="H157" s="140"/>
      <c r="I157" s="128" t="e">
        <f>VLOOKUP(H157,Presupuesto!$B$11:$C$565,2,0)</f>
        <v>#N/A</v>
      </c>
      <c r="J157" s="96" t="str">
        <f t="shared" si="18"/>
        <v>Investigación Científica</v>
      </c>
      <c r="K157" s="96" t="s">
        <v>410</v>
      </c>
      <c r="L157" s="139"/>
      <c r="M157" s="156"/>
      <c r="N157" s="121"/>
      <c r="O157" s="95">
        <f t="shared" si="16"/>
        <v>0</v>
      </c>
      <c r="P157" s="95">
        <f t="shared" si="17"/>
        <v>0</v>
      </c>
      <c r="Q157" s="95">
        <f t="shared" si="17"/>
        <v>0</v>
      </c>
    </row>
    <row r="158" spans="3:17" x14ac:dyDescent="0.25">
      <c r="C158" s="139"/>
      <c r="D158" s="156"/>
      <c r="E158" s="121"/>
      <c r="F158" s="95">
        <f t="shared" si="15"/>
        <v>0</v>
      </c>
      <c r="G158" s="159"/>
      <c r="H158" s="140"/>
      <c r="I158" s="128" t="e">
        <f>VLOOKUP(H158,Presupuesto!$B$11:$C$565,2,0)</f>
        <v>#N/A</v>
      </c>
      <c r="J158" s="96" t="str">
        <f t="shared" si="18"/>
        <v>Investigación Científica</v>
      </c>
      <c r="K158" s="96" t="s">
        <v>410</v>
      </c>
      <c r="L158" s="139"/>
      <c r="M158" s="156"/>
      <c r="N158" s="121"/>
      <c r="O158" s="95">
        <f t="shared" si="16"/>
        <v>0</v>
      </c>
      <c r="P158" s="95">
        <f t="shared" si="17"/>
        <v>0</v>
      </c>
      <c r="Q158" s="95">
        <f t="shared" si="17"/>
        <v>0</v>
      </c>
    </row>
    <row r="159" spans="3:17" x14ac:dyDescent="0.25">
      <c r="C159" s="139"/>
      <c r="D159" s="156"/>
      <c r="E159" s="121"/>
      <c r="F159" s="95">
        <f t="shared" si="15"/>
        <v>0</v>
      </c>
      <c r="G159" s="159"/>
      <c r="H159" s="140"/>
      <c r="I159" s="128" t="e">
        <f>VLOOKUP(H159,Presupuesto!$B$11:$C$565,2,0)</f>
        <v>#N/A</v>
      </c>
      <c r="J159" s="96" t="str">
        <f t="shared" si="18"/>
        <v>Investigación Científica</v>
      </c>
      <c r="K159" s="96" t="s">
        <v>410</v>
      </c>
      <c r="L159" s="139"/>
      <c r="M159" s="156"/>
      <c r="N159" s="121"/>
      <c r="O159" s="95">
        <f t="shared" si="16"/>
        <v>0</v>
      </c>
      <c r="P159" s="95">
        <f t="shared" si="17"/>
        <v>0</v>
      </c>
      <c r="Q159" s="95">
        <f t="shared" si="17"/>
        <v>0</v>
      </c>
    </row>
    <row r="160" spans="3:17" x14ac:dyDescent="0.25">
      <c r="C160" s="139"/>
      <c r="D160" s="156"/>
      <c r="E160" s="121"/>
      <c r="F160" s="95">
        <f t="shared" si="15"/>
        <v>0</v>
      </c>
      <c r="G160" s="159"/>
      <c r="H160" s="140"/>
      <c r="I160" s="128" t="e">
        <f>VLOOKUP(H160,Presupuesto!$B$11:$C$565,2,0)</f>
        <v>#N/A</v>
      </c>
      <c r="J160" s="96" t="str">
        <f t="shared" si="18"/>
        <v>Investigación Científica</v>
      </c>
      <c r="K160" s="96" t="s">
        <v>410</v>
      </c>
      <c r="L160" s="139"/>
      <c r="M160" s="156"/>
      <c r="N160" s="121"/>
      <c r="O160" s="95">
        <f t="shared" si="16"/>
        <v>0</v>
      </c>
      <c r="P160" s="95">
        <f t="shared" si="17"/>
        <v>0</v>
      </c>
      <c r="Q160" s="95">
        <f t="shared" si="17"/>
        <v>0</v>
      </c>
    </row>
    <row r="161" spans="3:17" x14ac:dyDescent="0.25">
      <c r="C161" s="139"/>
      <c r="D161" s="156"/>
      <c r="E161" s="121"/>
      <c r="F161" s="95">
        <f t="shared" si="15"/>
        <v>0</v>
      </c>
      <c r="G161" s="159"/>
      <c r="H161" s="140"/>
      <c r="I161" s="128" t="e">
        <f>VLOOKUP(H161,Presupuesto!$B$11:$C$565,2,0)</f>
        <v>#N/A</v>
      </c>
      <c r="J161" s="96" t="str">
        <f t="shared" si="18"/>
        <v>Investigación Científica</v>
      </c>
      <c r="K161" s="96" t="s">
        <v>410</v>
      </c>
      <c r="L161" s="139"/>
      <c r="M161" s="156"/>
      <c r="N161" s="121"/>
      <c r="O161" s="95">
        <f t="shared" si="16"/>
        <v>0</v>
      </c>
      <c r="P161" s="95">
        <f t="shared" si="17"/>
        <v>0</v>
      </c>
      <c r="Q161" s="95">
        <f t="shared" si="17"/>
        <v>0</v>
      </c>
    </row>
    <row r="162" spans="3:17" x14ac:dyDescent="0.25">
      <c r="C162" s="139"/>
      <c r="D162" s="156"/>
      <c r="E162" s="121"/>
      <c r="F162" s="95">
        <f t="shared" si="15"/>
        <v>0</v>
      </c>
      <c r="G162" s="159"/>
      <c r="H162" s="140"/>
      <c r="I162" s="128" t="e">
        <f>VLOOKUP(H162,Presupuesto!$B$11:$C$565,2,0)</f>
        <v>#N/A</v>
      </c>
      <c r="J162" s="96" t="str">
        <f t="shared" si="18"/>
        <v>Investigación Científica</v>
      </c>
      <c r="K162" s="96" t="s">
        <v>410</v>
      </c>
      <c r="L162" s="139"/>
      <c r="M162" s="156"/>
      <c r="N162" s="121"/>
      <c r="O162" s="95">
        <f t="shared" si="16"/>
        <v>0</v>
      </c>
      <c r="P162" s="95">
        <f t="shared" si="17"/>
        <v>0</v>
      </c>
      <c r="Q162" s="95">
        <f t="shared" si="17"/>
        <v>0</v>
      </c>
    </row>
    <row r="163" spans="3:17" x14ac:dyDescent="0.25">
      <c r="C163" s="139"/>
      <c r="D163" s="156"/>
      <c r="E163" s="121"/>
      <c r="F163" s="95">
        <f t="shared" si="15"/>
        <v>0</v>
      </c>
      <c r="G163" s="159"/>
      <c r="H163" s="140"/>
      <c r="I163" s="128" t="e">
        <f>VLOOKUP(H163,Presupuesto!$B$11:$C$565,2,0)</f>
        <v>#N/A</v>
      </c>
      <c r="J163" s="96" t="str">
        <f t="shared" si="18"/>
        <v>Investigación Científica</v>
      </c>
      <c r="K163" s="96" t="s">
        <v>410</v>
      </c>
      <c r="L163" s="139"/>
      <c r="M163" s="156"/>
      <c r="N163" s="121"/>
      <c r="O163" s="95">
        <f t="shared" si="16"/>
        <v>0</v>
      </c>
      <c r="P163" s="95">
        <f t="shared" si="17"/>
        <v>0</v>
      </c>
      <c r="Q163" s="95">
        <f t="shared" si="17"/>
        <v>0</v>
      </c>
    </row>
    <row r="164" spans="3:17" x14ac:dyDescent="0.25">
      <c r="C164" s="139"/>
      <c r="D164" s="156"/>
      <c r="E164" s="121"/>
      <c r="F164" s="95">
        <f t="shared" si="15"/>
        <v>0</v>
      </c>
      <c r="G164" s="159"/>
      <c r="H164" s="140"/>
      <c r="I164" s="128" t="e">
        <f>VLOOKUP(H164,Presupuesto!$B$11:$C$565,2,0)</f>
        <v>#N/A</v>
      </c>
      <c r="J164" s="96" t="str">
        <f t="shared" si="18"/>
        <v>Investigación Científica</v>
      </c>
      <c r="K164" s="96" t="s">
        <v>410</v>
      </c>
      <c r="L164" s="139"/>
      <c r="M164" s="156"/>
      <c r="N164" s="121"/>
      <c r="O164" s="95">
        <f t="shared" si="16"/>
        <v>0</v>
      </c>
      <c r="P164" s="95">
        <f t="shared" si="17"/>
        <v>0</v>
      </c>
      <c r="Q164" s="95">
        <f t="shared" si="17"/>
        <v>0</v>
      </c>
    </row>
    <row r="165" spans="3:17" x14ac:dyDescent="0.25">
      <c r="C165" s="139"/>
      <c r="D165" s="156"/>
      <c r="E165" s="121"/>
      <c r="F165" s="95">
        <f t="shared" si="15"/>
        <v>0</v>
      </c>
      <c r="G165" s="159"/>
      <c r="H165" s="140"/>
      <c r="I165" s="128" t="e">
        <f>VLOOKUP(H165,Presupuesto!$B$11:$C$565,2,0)</f>
        <v>#N/A</v>
      </c>
      <c r="J165" s="96" t="str">
        <f t="shared" si="18"/>
        <v>Investigación Científica</v>
      </c>
      <c r="K165" s="96" t="s">
        <v>410</v>
      </c>
      <c r="L165" s="139"/>
      <c r="M165" s="156"/>
      <c r="N165" s="121"/>
      <c r="O165" s="95">
        <f t="shared" si="16"/>
        <v>0</v>
      </c>
      <c r="P165" s="95">
        <f t="shared" si="17"/>
        <v>0</v>
      </c>
      <c r="Q165" s="95">
        <f t="shared" si="17"/>
        <v>0</v>
      </c>
    </row>
    <row r="166" spans="3:17" x14ac:dyDescent="0.25">
      <c r="C166" s="139"/>
      <c r="D166" s="156"/>
      <c r="E166" s="121"/>
      <c r="F166" s="95">
        <f t="shared" si="15"/>
        <v>0</v>
      </c>
      <c r="G166" s="159"/>
      <c r="H166" s="140"/>
      <c r="I166" s="128" t="e">
        <f>VLOOKUP(H166,Presupuesto!$B$11:$C$565,2,0)</f>
        <v>#N/A</v>
      </c>
      <c r="J166" s="96" t="str">
        <f t="shared" si="18"/>
        <v>Investigación Científica</v>
      </c>
      <c r="K166" s="96" t="s">
        <v>410</v>
      </c>
      <c r="L166" s="139"/>
      <c r="M166" s="156"/>
      <c r="N166" s="121"/>
      <c r="O166" s="95">
        <f t="shared" si="16"/>
        <v>0</v>
      </c>
      <c r="P166" s="95">
        <f t="shared" ref="P166:Q179" si="19">$O166*P$16</f>
        <v>0</v>
      </c>
      <c r="Q166" s="95">
        <f t="shared" si="19"/>
        <v>0</v>
      </c>
    </row>
    <row r="167" spans="3:17" x14ac:dyDescent="0.25">
      <c r="C167" s="141"/>
      <c r="D167" s="149"/>
      <c r="E167" s="116"/>
      <c r="F167" s="95">
        <f t="shared" si="15"/>
        <v>0</v>
      </c>
      <c r="G167" s="159"/>
      <c r="H167" s="142"/>
      <c r="I167" s="128" t="e">
        <f>VLOOKUP(H167,Presupuesto!$B$11:$C$565,2,0)</f>
        <v>#N/A</v>
      </c>
      <c r="J167" s="96" t="str">
        <f t="shared" si="18"/>
        <v>Investigación Científica</v>
      </c>
      <c r="K167" s="96" t="s">
        <v>410</v>
      </c>
      <c r="L167" s="141"/>
      <c r="M167" s="149"/>
      <c r="N167" s="116"/>
      <c r="O167" s="95">
        <f t="shared" si="16"/>
        <v>0</v>
      </c>
      <c r="P167" s="95">
        <f t="shared" si="19"/>
        <v>0</v>
      </c>
      <c r="Q167" s="95">
        <f t="shared" si="19"/>
        <v>0</v>
      </c>
    </row>
    <row r="168" spans="3:17" x14ac:dyDescent="0.25">
      <c r="C168" s="141"/>
      <c r="D168" s="149"/>
      <c r="E168" s="116"/>
      <c r="F168" s="95">
        <f t="shared" si="15"/>
        <v>0</v>
      </c>
      <c r="G168" s="159"/>
      <c r="H168" s="142"/>
      <c r="I168" s="128" t="e">
        <f>VLOOKUP(H168,Presupuesto!$B$11:$C$565,2,0)</f>
        <v>#N/A</v>
      </c>
      <c r="J168" s="96" t="str">
        <f t="shared" si="18"/>
        <v>Investigación Científica</v>
      </c>
      <c r="K168" s="96" t="s">
        <v>410</v>
      </c>
      <c r="L168" s="141"/>
      <c r="M168" s="149"/>
      <c r="N168" s="116"/>
      <c r="O168" s="95">
        <f t="shared" si="16"/>
        <v>0</v>
      </c>
      <c r="P168" s="95">
        <f t="shared" si="19"/>
        <v>0</v>
      </c>
      <c r="Q168" s="95">
        <f t="shared" si="19"/>
        <v>0</v>
      </c>
    </row>
    <row r="169" spans="3:17" x14ac:dyDescent="0.25">
      <c r="C169" s="141"/>
      <c r="D169" s="149"/>
      <c r="E169" s="116"/>
      <c r="F169" s="95">
        <f t="shared" si="15"/>
        <v>0</v>
      </c>
      <c r="G169" s="159"/>
      <c r="H169" s="142"/>
      <c r="I169" s="128" t="e">
        <f>VLOOKUP(H169,Presupuesto!$B$11:$C$565,2,0)</f>
        <v>#N/A</v>
      </c>
      <c r="J169" s="96" t="str">
        <f t="shared" si="18"/>
        <v>Investigación Científica</v>
      </c>
      <c r="K169" s="96" t="s">
        <v>410</v>
      </c>
      <c r="L169" s="141"/>
      <c r="M169" s="149"/>
      <c r="N169" s="116"/>
      <c r="O169" s="95">
        <f t="shared" si="16"/>
        <v>0</v>
      </c>
      <c r="P169" s="95">
        <f t="shared" si="19"/>
        <v>0</v>
      </c>
      <c r="Q169" s="95">
        <f t="shared" si="19"/>
        <v>0</v>
      </c>
    </row>
    <row r="170" spans="3:17" x14ac:dyDescent="0.25">
      <c r="C170" s="141"/>
      <c r="D170" s="149"/>
      <c r="E170" s="116"/>
      <c r="F170" s="95">
        <f t="shared" si="15"/>
        <v>0</v>
      </c>
      <c r="G170" s="159"/>
      <c r="H170" s="142"/>
      <c r="I170" s="128" t="e">
        <f>VLOOKUP(H170,Presupuesto!$B$11:$C$565,2,0)</f>
        <v>#N/A</v>
      </c>
      <c r="J170" s="96" t="str">
        <f t="shared" si="18"/>
        <v>Investigación Científica</v>
      </c>
      <c r="K170" s="96" t="s">
        <v>410</v>
      </c>
      <c r="L170" s="141"/>
      <c r="M170" s="149"/>
      <c r="N170" s="116"/>
      <c r="O170" s="95">
        <f t="shared" si="16"/>
        <v>0</v>
      </c>
      <c r="P170" s="95">
        <f t="shared" si="19"/>
        <v>0</v>
      </c>
      <c r="Q170" s="95">
        <f t="shared" si="19"/>
        <v>0</v>
      </c>
    </row>
    <row r="171" spans="3:17" x14ac:dyDescent="0.25">
      <c r="C171" s="141"/>
      <c r="D171" s="149"/>
      <c r="E171" s="116"/>
      <c r="F171" s="95">
        <f t="shared" si="15"/>
        <v>0</v>
      </c>
      <c r="G171" s="159"/>
      <c r="H171" s="142"/>
      <c r="I171" s="128" t="e">
        <f>VLOOKUP(H171,Presupuesto!$B$11:$C$565,2,0)</f>
        <v>#N/A</v>
      </c>
      <c r="J171" s="96" t="str">
        <f t="shared" si="18"/>
        <v>Investigación Científica</v>
      </c>
      <c r="K171" s="96" t="s">
        <v>410</v>
      </c>
      <c r="L171" s="141"/>
      <c r="M171" s="149"/>
      <c r="N171" s="116"/>
      <c r="O171" s="95">
        <f t="shared" si="16"/>
        <v>0</v>
      </c>
      <c r="P171" s="95">
        <f t="shared" si="19"/>
        <v>0</v>
      </c>
      <c r="Q171" s="95">
        <f t="shared" si="19"/>
        <v>0</v>
      </c>
    </row>
    <row r="172" spans="3:17" x14ac:dyDescent="0.25">
      <c r="C172" s="141"/>
      <c r="D172" s="149"/>
      <c r="E172" s="116"/>
      <c r="F172" s="95">
        <f t="shared" si="15"/>
        <v>0</v>
      </c>
      <c r="G172" s="159"/>
      <c r="H172" s="142"/>
      <c r="I172" s="128" t="e">
        <f>VLOOKUP(H172,Presupuesto!$B$11:$C$565,2,0)</f>
        <v>#N/A</v>
      </c>
      <c r="J172" s="96" t="str">
        <f t="shared" si="18"/>
        <v>Investigación Científica</v>
      </c>
      <c r="K172" s="96" t="s">
        <v>410</v>
      </c>
      <c r="L172" s="141"/>
      <c r="M172" s="149"/>
      <c r="N172" s="116"/>
      <c r="O172" s="95">
        <f t="shared" si="16"/>
        <v>0</v>
      </c>
      <c r="P172" s="95">
        <f t="shared" si="19"/>
        <v>0</v>
      </c>
      <c r="Q172" s="95">
        <f t="shared" si="19"/>
        <v>0</v>
      </c>
    </row>
    <row r="173" spans="3:17" x14ac:dyDescent="0.25">
      <c r="C173" s="141"/>
      <c r="D173" s="149"/>
      <c r="E173" s="116"/>
      <c r="F173" s="95">
        <f t="shared" si="15"/>
        <v>0</v>
      </c>
      <c r="G173" s="159"/>
      <c r="H173" s="142"/>
      <c r="I173" s="128" t="e">
        <f>VLOOKUP(H173,Presupuesto!$B$11:$C$565,2,0)</f>
        <v>#N/A</v>
      </c>
      <c r="J173" s="96" t="str">
        <f t="shared" si="18"/>
        <v>Investigación Científica</v>
      </c>
      <c r="K173" s="96" t="s">
        <v>410</v>
      </c>
      <c r="L173" s="141"/>
      <c r="M173" s="149"/>
      <c r="N173" s="116"/>
      <c r="O173" s="95">
        <f t="shared" si="16"/>
        <v>0</v>
      </c>
      <c r="P173" s="95">
        <f t="shared" si="19"/>
        <v>0</v>
      </c>
      <c r="Q173" s="95">
        <f t="shared" si="19"/>
        <v>0</v>
      </c>
    </row>
    <row r="174" spans="3:17" x14ac:dyDescent="0.25">
      <c r="C174" s="141"/>
      <c r="D174" s="149"/>
      <c r="E174" s="116"/>
      <c r="F174" s="95">
        <f t="shared" si="15"/>
        <v>0</v>
      </c>
      <c r="G174" s="159"/>
      <c r="H174" s="142"/>
      <c r="I174" s="128" t="e">
        <f>VLOOKUP(H174,Presupuesto!$B$11:$C$565,2,0)</f>
        <v>#N/A</v>
      </c>
      <c r="J174" s="96" t="str">
        <f t="shared" si="18"/>
        <v>Investigación Científica</v>
      </c>
      <c r="K174" s="96" t="s">
        <v>410</v>
      </c>
      <c r="L174" s="141"/>
      <c r="M174" s="149"/>
      <c r="N174" s="116"/>
      <c r="O174" s="95">
        <f t="shared" si="16"/>
        <v>0</v>
      </c>
      <c r="P174" s="95">
        <f t="shared" si="19"/>
        <v>0</v>
      </c>
      <c r="Q174" s="95">
        <f t="shared" si="19"/>
        <v>0</v>
      </c>
    </row>
    <row r="175" spans="3:17" x14ac:dyDescent="0.25">
      <c r="C175" s="143"/>
      <c r="D175" s="149"/>
      <c r="E175" s="116"/>
      <c r="F175" s="95">
        <f t="shared" si="15"/>
        <v>0</v>
      </c>
      <c r="G175" s="159"/>
      <c r="H175" s="144"/>
      <c r="I175" s="128" t="e">
        <f>VLOOKUP(H175,Presupuesto!$B$11:$C$565,2,0)</f>
        <v>#N/A</v>
      </c>
      <c r="J175" s="96" t="str">
        <f t="shared" si="18"/>
        <v>Investigación Científica</v>
      </c>
      <c r="K175" s="96" t="s">
        <v>401</v>
      </c>
      <c r="L175" s="143"/>
      <c r="M175" s="149"/>
      <c r="N175" s="116"/>
      <c r="O175" s="95">
        <f t="shared" si="16"/>
        <v>0</v>
      </c>
      <c r="P175" s="95">
        <f t="shared" si="19"/>
        <v>0</v>
      </c>
      <c r="Q175" s="95">
        <f t="shared" si="19"/>
        <v>0</v>
      </c>
    </row>
    <row r="176" spans="3:17" x14ac:dyDescent="0.25">
      <c r="C176" s="143"/>
      <c r="D176" s="149"/>
      <c r="E176" s="116"/>
      <c r="F176" s="95">
        <f t="shared" si="15"/>
        <v>0</v>
      </c>
      <c r="G176" s="159"/>
      <c r="H176" s="144"/>
      <c r="I176" s="128" t="e">
        <f>VLOOKUP(H176,Presupuesto!$B$11:$C$565,2,0)</f>
        <v>#N/A</v>
      </c>
      <c r="J176" s="96" t="str">
        <f t="shared" si="18"/>
        <v>Investigación Científica</v>
      </c>
      <c r="K176" s="96" t="s">
        <v>410</v>
      </c>
      <c r="L176" s="143"/>
      <c r="M176" s="149"/>
      <c r="N176" s="116"/>
      <c r="O176" s="95">
        <f t="shared" si="16"/>
        <v>0</v>
      </c>
      <c r="P176" s="95">
        <f t="shared" si="19"/>
        <v>0</v>
      </c>
      <c r="Q176" s="95">
        <f t="shared" si="19"/>
        <v>0</v>
      </c>
    </row>
    <row r="177" spans="3:17" x14ac:dyDescent="0.25">
      <c r="C177" s="143"/>
      <c r="D177" s="149"/>
      <c r="E177" s="116"/>
      <c r="F177" s="95">
        <f t="shared" si="15"/>
        <v>0</v>
      </c>
      <c r="G177" s="159"/>
      <c r="H177" s="144"/>
      <c r="I177" s="128" t="e">
        <f>VLOOKUP(H177,Presupuesto!$B$11:$C$565,2,0)</f>
        <v>#N/A</v>
      </c>
      <c r="J177" s="96" t="str">
        <f t="shared" si="18"/>
        <v>Investigación Científica</v>
      </c>
      <c r="K177" s="96" t="s">
        <v>410</v>
      </c>
      <c r="L177" s="143"/>
      <c r="M177" s="149"/>
      <c r="N177" s="116"/>
      <c r="O177" s="95">
        <f t="shared" si="16"/>
        <v>0</v>
      </c>
      <c r="P177" s="95">
        <f t="shared" si="19"/>
        <v>0</v>
      </c>
      <c r="Q177" s="95">
        <f t="shared" si="19"/>
        <v>0</v>
      </c>
    </row>
    <row r="178" spans="3:17" x14ac:dyDescent="0.25">
      <c r="C178" s="143"/>
      <c r="D178" s="149"/>
      <c r="E178" s="116"/>
      <c r="F178" s="95">
        <f t="shared" si="15"/>
        <v>0</v>
      </c>
      <c r="G178" s="159"/>
      <c r="H178" s="144"/>
      <c r="I178" s="128" t="e">
        <f>VLOOKUP(H178,Presupuesto!$B$11:$C$565,2,0)</f>
        <v>#N/A</v>
      </c>
      <c r="J178" s="96" t="str">
        <f t="shared" si="18"/>
        <v>Investigación Científica</v>
      </c>
      <c r="K178" s="96" t="s">
        <v>410</v>
      </c>
      <c r="L178" s="143"/>
      <c r="M178" s="149"/>
      <c r="N178" s="116"/>
      <c r="O178" s="95">
        <f t="shared" si="16"/>
        <v>0</v>
      </c>
      <c r="P178" s="95">
        <f t="shared" si="19"/>
        <v>0</v>
      </c>
      <c r="Q178" s="95">
        <f t="shared" si="19"/>
        <v>0</v>
      </c>
    </row>
    <row r="179" spans="3:17" ht="15.75" thickBot="1" x14ac:dyDescent="0.3">
      <c r="C179" s="145"/>
      <c r="D179" s="157"/>
      <c r="E179" s="101"/>
      <c r="F179" s="103">
        <f t="shared" si="15"/>
        <v>0</v>
      </c>
      <c r="G179" s="160"/>
      <c r="H179" s="146"/>
      <c r="I179" s="130" t="e">
        <f>VLOOKUP(H179,Presupuesto!$B$11:$C$565,2,0)</f>
        <v>#N/A</v>
      </c>
      <c r="J179" s="104" t="str">
        <f t="shared" si="18"/>
        <v>Investigación Científica</v>
      </c>
      <c r="K179" s="122" t="s">
        <v>392</v>
      </c>
      <c r="L179" s="145"/>
      <c r="M179" s="157"/>
      <c r="N179" s="101"/>
      <c r="O179" s="103">
        <f t="shared" si="16"/>
        <v>0</v>
      </c>
      <c r="P179" s="103">
        <f t="shared" si="19"/>
        <v>0</v>
      </c>
      <c r="Q179" s="103">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7"/>
  <sheetViews>
    <sheetView topLeftCell="K13" zoomScale="80" zoomScaleNormal="80" workbookViewId="0">
      <selection activeCell="U9" sqref="U9:U14"/>
    </sheetView>
  </sheetViews>
  <sheetFormatPr baseColWidth="10" defaultColWidth="11.5703125" defaultRowHeight="15" x14ac:dyDescent="0.25"/>
  <cols>
    <col min="1" max="1" width="58.7109375" style="84" customWidth="1"/>
    <col min="2" max="2" width="22.7109375" style="84" customWidth="1"/>
    <col min="3" max="3" width="32.28515625" style="84" customWidth="1"/>
    <col min="4" max="4" width="46.140625" style="434" customWidth="1"/>
    <col min="5" max="5" width="28.7109375" style="84" customWidth="1"/>
    <col min="6" max="6" width="20.85546875" style="75" customWidth="1"/>
    <col min="7" max="7" width="57.42578125" style="84" customWidth="1"/>
    <col min="8" max="8" width="15.28515625" style="84" customWidth="1"/>
    <col min="9" max="9" width="13.7109375" style="84" bestFit="1" customWidth="1"/>
    <col min="10" max="10" width="15.28515625" style="84" customWidth="1"/>
    <col min="11" max="11" width="18.85546875" style="84" customWidth="1"/>
    <col min="12" max="12" width="12.7109375" style="84" bestFit="1" customWidth="1"/>
    <col min="13" max="13" width="13.7109375" style="84" bestFit="1" customWidth="1"/>
    <col min="14" max="15" width="12.7109375" style="84" bestFit="1" customWidth="1"/>
    <col min="16" max="16" width="15.28515625" style="84" customWidth="1"/>
    <col min="17" max="17" width="18.28515625" style="84" customWidth="1"/>
    <col min="18" max="18" width="26.28515625" style="84" customWidth="1"/>
    <col min="19" max="19" width="28.7109375" style="84" customWidth="1"/>
    <col min="20" max="20" width="20.140625" style="84" customWidth="1"/>
    <col min="21" max="21" width="23.28515625" style="84" customWidth="1"/>
    <col min="22" max="16384" width="11.5703125" style="84"/>
  </cols>
  <sheetData>
    <row r="1" spans="1:21" ht="18" customHeight="1" x14ac:dyDescent="0.25">
      <c r="B1" s="474" t="s">
        <v>1655</v>
      </c>
      <c r="C1" s="475" t="s">
        <v>1656</v>
      </c>
      <c r="D1" s="204"/>
      <c r="E1" s="204"/>
      <c r="F1" s="237"/>
      <c r="H1" s="205" t="s">
        <v>1340</v>
      </c>
      <c r="I1" s="204"/>
      <c r="J1" s="204"/>
      <c r="K1" s="204"/>
      <c r="L1" s="204"/>
      <c r="M1" s="204"/>
      <c r="N1" s="204"/>
      <c r="O1" s="204"/>
      <c r="P1" s="204"/>
      <c r="Q1" s="204"/>
      <c r="R1" s="204"/>
      <c r="S1" s="204"/>
      <c r="T1" s="204"/>
      <c r="U1" s="204"/>
    </row>
    <row r="2" spans="1:21" ht="18" customHeight="1" x14ac:dyDescent="0.25">
      <c r="A2" s="297" t="s">
        <v>1339</v>
      </c>
      <c r="B2" s="204"/>
      <c r="C2" s="204"/>
      <c r="D2" s="204"/>
      <c r="E2" s="204"/>
      <c r="F2" s="237"/>
      <c r="H2" s="205"/>
      <c r="I2" s="204"/>
      <c r="J2" s="204"/>
      <c r="K2" s="204"/>
      <c r="L2" s="204"/>
      <c r="M2" s="204"/>
      <c r="N2" s="204"/>
      <c r="O2" s="204"/>
      <c r="P2" s="204"/>
      <c r="Q2" s="204"/>
      <c r="R2" s="204"/>
      <c r="S2" s="204"/>
      <c r="T2" s="204"/>
      <c r="U2" s="204"/>
    </row>
    <row r="3" spans="1:21" ht="18" customHeight="1" x14ac:dyDescent="0.25">
      <c r="A3" s="297" t="s">
        <v>1341</v>
      </c>
      <c r="B3" s="204"/>
      <c r="C3" s="204"/>
      <c r="D3" s="204"/>
      <c r="E3" s="204"/>
      <c r="F3" s="237"/>
      <c r="H3" s="205"/>
      <c r="I3" s="204"/>
      <c r="J3" s="204"/>
      <c r="K3" s="204"/>
      <c r="L3" s="204"/>
      <c r="M3" s="204"/>
      <c r="N3" s="204"/>
      <c r="O3" s="204"/>
      <c r="P3" s="204"/>
      <c r="Q3" s="204"/>
      <c r="R3" s="204"/>
      <c r="S3" s="204"/>
      <c r="T3" s="204"/>
      <c r="U3" s="204"/>
    </row>
    <row r="4" spans="1:21" ht="18" customHeight="1" x14ac:dyDescent="0.25">
      <c r="A4" s="297" t="s">
        <v>1370</v>
      </c>
      <c r="B4" s="204"/>
      <c r="C4" s="204"/>
      <c r="D4" s="204"/>
      <c r="E4" s="204"/>
      <c r="F4" s="237"/>
      <c r="H4" s="205"/>
      <c r="I4" s="204"/>
      <c r="J4" s="204"/>
      <c r="K4" s="204"/>
      <c r="L4" s="204"/>
      <c r="M4" s="204"/>
      <c r="N4" s="204"/>
      <c r="O4" s="204"/>
      <c r="P4" s="204"/>
      <c r="Q4" s="204"/>
      <c r="R4" s="204"/>
      <c r="S4" s="204"/>
      <c r="T4" s="204"/>
      <c r="U4" s="204"/>
    </row>
    <row r="5" spans="1:21" ht="14.45" customHeight="1" x14ac:dyDescent="0.25">
      <c r="A5" s="754" t="s">
        <v>96</v>
      </c>
      <c r="B5" s="753" t="s">
        <v>110</v>
      </c>
      <c r="C5" s="756" t="s">
        <v>1504</v>
      </c>
      <c r="D5" s="756" t="s">
        <v>1505</v>
      </c>
      <c r="E5" s="756" t="s">
        <v>86</v>
      </c>
      <c r="F5" s="756" t="s">
        <v>390</v>
      </c>
      <c r="G5" s="756" t="s">
        <v>87</v>
      </c>
      <c r="H5" s="759" t="s">
        <v>99</v>
      </c>
      <c r="I5" s="765"/>
      <c r="J5" s="765"/>
      <c r="K5" s="765"/>
      <c r="L5" s="765"/>
      <c r="M5" s="765"/>
      <c r="N5" s="765"/>
      <c r="O5" s="760"/>
      <c r="P5" s="761" t="s">
        <v>100</v>
      </c>
      <c r="Q5" s="762"/>
      <c r="R5" s="753" t="s">
        <v>102</v>
      </c>
      <c r="S5" s="753" t="s">
        <v>109</v>
      </c>
      <c r="T5" s="753" t="s">
        <v>108</v>
      </c>
      <c r="U5" s="750" t="s">
        <v>88</v>
      </c>
    </row>
    <row r="6" spans="1:21" ht="14.45" customHeight="1" x14ac:dyDescent="0.25">
      <c r="A6" s="754"/>
      <c r="B6" s="754"/>
      <c r="C6" s="757"/>
      <c r="D6" s="757"/>
      <c r="E6" s="757"/>
      <c r="F6" s="757"/>
      <c r="G6" s="757"/>
      <c r="H6" s="759" t="s">
        <v>103</v>
      </c>
      <c r="I6" s="760"/>
      <c r="J6" s="759" t="s">
        <v>104</v>
      </c>
      <c r="K6" s="760"/>
      <c r="L6" s="759" t="s">
        <v>105</v>
      </c>
      <c r="M6" s="760"/>
      <c r="N6" s="759" t="s">
        <v>106</v>
      </c>
      <c r="O6" s="760"/>
      <c r="P6" s="763"/>
      <c r="Q6" s="764"/>
      <c r="R6" s="754"/>
      <c r="S6" s="754"/>
      <c r="T6" s="754"/>
      <c r="U6" s="751"/>
    </row>
    <row r="7" spans="1:21" ht="25.5" x14ac:dyDescent="0.25">
      <c r="A7" s="755"/>
      <c r="B7" s="755"/>
      <c r="C7" s="758"/>
      <c r="D7" s="758"/>
      <c r="E7" s="758"/>
      <c r="F7" s="758"/>
      <c r="G7" s="758"/>
      <c r="H7" s="409" t="s">
        <v>107</v>
      </c>
      <c r="I7" s="409" t="s">
        <v>12</v>
      </c>
      <c r="J7" s="409" t="s">
        <v>107</v>
      </c>
      <c r="K7" s="409" t="s">
        <v>12</v>
      </c>
      <c r="L7" s="409" t="s">
        <v>107</v>
      </c>
      <c r="M7" s="409" t="s">
        <v>12</v>
      </c>
      <c r="N7" s="409" t="s">
        <v>107</v>
      </c>
      <c r="O7" s="409" t="s">
        <v>12</v>
      </c>
      <c r="P7" s="409" t="s">
        <v>107</v>
      </c>
      <c r="Q7" s="409" t="s">
        <v>12</v>
      </c>
      <c r="R7" s="755"/>
      <c r="S7" s="755"/>
      <c r="T7" s="755"/>
      <c r="U7" s="752"/>
    </row>
    <row r="8" spans="1:21" ht="15.75" x14ac:dyDescent="0.25">
      <c r="A8" s="410"/>
      <c r="B8" s="411"/>
      <c r="C8" s="412"/>
      <c r="D8" s="412"/>
      <c r="E8" s="412"/>
      <c r="F8" s="413"/>
      <c r="G8" s="412"/>
      <c r="H8" s="414"/>
      <c r="I8" s="414"/>
      <c r="J8" s="414"/>
      <c r="K8" s="414"/>
      <c r="L8" s="414"/>
      <c r="M8" s="414"/>
      <c r="N8" s="414"/>
      <c r="O8" s="414"/>
      <c r="P8" s="414"/>
      <c r="Q8" s="414"/>
      <c r="R8" s="415"/>
      <c r="S8" s="415"/>
      <c r="T8" s="415"/>
      <c r="U8" s="416"/>
    </row>
    <row r="9" spans="1:21" ht="98.25" customHeight="1" x14ac:dyDescent="0.25">
      <c r="A9" s="771" t="s">
        <v>1371</v>
      </c>
      <c r="B9" s="769" t="s">
        <v>1372</v>
      </c>
      <c r="C9" s="509" t="s">
        <v>1655</v>
      </c>
      <c r="D9" s="487" t="s">
        <v>1667</v>
      </c>
      <c r="E9" s="488" t="s">
        <v>1668</v>
      </c>
      <c r="F9" s="495" t="s">
        <v>1669</v>
      </c>
      <c r="G9" s="489" t="s">
        <v>1670</v>
      </c>
      <c r="H9" s="496">
        <v>0.25</v>
      </c>
      <c r="I9" s="202"/>
      <c r="J9" s="496">
        <v>0.25</v>
      </c>
      <c r="K9" s="202"/>
      <c r="L9" s="496">
        <v>0.25</v>
      </c>
      <c r="M9" s="202"/>
      <c r="N9" s="496">
        <v>0.25</v>
      </c>
      <c r="O9" s="202"/>
      <c r="P9" s="507">
        <f t="shared" ref="P9:P14" si="0">H9+J9+L9+N9</f>
        <v>1</v>
      </c>
      <c r="Q9" s="357">
        <f>I9+K9+M9+O9</f>
        <v>0</v>
      </c>
      <c r="R9" s="497" t="s">
        <v>1691</v>
      </c>
      <c r="S9" s="497" t="s">
        <v>1692</v>
      </c>
      <c r="T9" s="497" t="s">
        <v>1693</v>
      </c>
      <c r="U9" s="497" t="s">
        <v>1694</v>
      </c>
    </row>
    <row r="10" spans="1:21" ht="111.75" customHeight="1" x14ac:dyDescent="0.25">
      <c r="A10" s="772"/>
      <c r="B10" s="770"/>
      <c r="C10" s="509" t="s">
        <v>1655</v>
      </c>
      <c r="D10" s="487" t="s">
        <v>1671</v>
      </c>
      <c r="E10" s="490" t="s">
        <v>1672</v>
      </c>
      <c r="F10" s="495" t="s">
        <v>1673</v>
      </c>
      <c r="G10" s="491" t="s">
        <v>1674</v>
      </c>
      <c r="H10" s="496">
        <v>0.25</v>
      </c>
      <c r="I10" s="612">
        <v>2312</v>
      </c>
      <c r="J10" s="496">
        <v>0.25</v>
      </c>
      <c r="K10" s="612">
        <v>2312</v>
      </c>
      <c r="L10" s="496">
        <v>0.25</v>
      </c>
      <c r="M10" s="612">
        <v>2313</v>
      </c>
      <c r="N10" s="496">
        <v>0.25</v>
      </c>
      <c r="O10" s="612">
        <v>2313</v>
      </c>
      <c r="P10" s="507">
        <f t="shared" si="0"/>
        <v>1</v>
      </c>
      <c r="Q10" s="613">
        <f>'1. TALLERES SEMINARIOS'!D12+'1. TALLERES SEMINARIOS'!D130</f>
        <v>11412</v>
      </c>
      <c r="R10" s="498" t="s">
        <v>1695</v>
      </c>
      <c r="S10" s="497" t="s">
        <v>1696</v>
      </c>
      <c r="T10" s="497" t="s">
        <v>1697</v>
      </c>
      <c r="U10" s="497" t="s">
        <v>1694</v>
      </c>
    </row>
    <row r="11" spans="1:21" ht="101.25" customHeight="1" x14ac:dyDescent="0.25">
      <c r="A11" s="772"/>
      <c r="B11" s="770"/>
      <c r="C11" s="509" t="s">
        <v>1655</v>
      </c>
      <c r="D11" s="492" t="s">
        <v>1675</v>
      </c>
      <c r="E11" s="488" t="s">
        <v>1676</v>
      </c>
      <c r="F11" s="495" t="s">
        <v>1677</v>
      </c>
      <c r="G11" s="491" t="s">
        <v>1678</v>
      </c>
      <c r="H11" s="496">
        <v>0.25</v>
      </c>
      <c r="I11" s="202"/>
      <c r="J11" s="496">
        <v>0.25</v>
      </c>
      <c r="K11" s="202"/>
      <c r="L11" s="496">
        <v>0.25</v>
      </c>
      <c r="M11" s="202"/>
      <c r="N11" s="496">
        <v>0.25</v>
      </c>
      <c r="O11" s="202"/>
      <c r="P11" s="507">
        <f t="shared" si="0"/>
        <v>1</v>
      </c>
      <c r="Q11" s="357">
        <f t="shared" ref="Q11:Q23" si="1">I11+K11+M11+O11</f>
        <v>0</v>
      </c>
      <c r="R11" s="498" t="s">
        <v>1698</v>
      </c>
      <c r="S11" s="497" t="s">
        <v>1699</v>
      </c>
      <c r="T11" s="497" t="s">
        <v>1700</v>
      </c>
      <c r="U11" s="497" t="s">
        <v>1694</v>
      </c>
    </row>
    <row r="12" spans="1:21" ht="108.75" customHeight="1" x14ac:dyDescent="0.25">
      <c r="A12" s="772"/>
      <c r="B12" s="770"/>
      <c r="C12" s="509" t="s">
        <v>1655</v>
      </c>
      <c r="D12" s="493" t="s">
        <v>1679</v>
      </c>
      <c r="E12" s="490" t="s">
        <v>1680</v>
      </c>
      <c r="F12" s="495" t="s">
        <v>1681</v>
      </c>
      <c r="G12" s="491" t="s">
        <v>1682</v>
      </c>
      <c r="H12" s="496">
        <v>0.25</v>
      </c>
      <c r="I12" s="202"/>
      <c r="J12" s="496">
        <v>0.25</v>
      </c>
      <c r="K12" s="202"/>
      <c r="L12" s="496">
        <v>0.25</v>
      </c>
      <c r="M12" s="202"/>
      <c r="N12" s="496">
        <v>0.25</v>
      </c>
      <c r="O12" s="202"/>
      <c r="P12" s="507">
        <f t="shared" si="0"/>
        <v>1</v>
      </c>
      <c r="Q12" s="357">
        <f t="shared" si="1"/>
        <v>0</v>
      </c>
      <c r="R12" s="498" t="s">
        <v>1701</v>
      </c>
      <c r="S12" s="497" t="s">
        <v>1702</v>
      </c>
      <c r="T12" s="497" t="s">
        <v>1703</v>
      </c>
      <c r="U12" s="497" t="s">
        <v>1694</v>
      </c>
    </row>
    <row r="13" spans="1:21" ht="96" customHeight="1" x14ac:dyDescent="0.25">
      <c r="A13" s="772"/>
      <c r="B13" s="770"/>
      <c r="C13" s="509" t="s">
        <v>1655</v>
      </c>
      <c r="D13" s="492" t="s">
        <v>1683</v>
      </c>
      <c r="E13" s="490" t="s">
        <v>1684</v>
      </c>
      <c r="F13" s="495" t="s">
        <v>1685</v>
      </c>
      <c r="G13" s="494" t="s">
        <v>1686</v>
      </c>
      <c r="H13" s="496">
        <v>0.25</v>
      </c>
      <c r="I13" s="612">
        <v>2468</v>
      </c>
      <c r="J13" s="496">
        <v>0.25</v>
      </c>
      <c r="K13" s="612">
        <v>2469</v>
      </c>
      <c r="L13" s="496">
        <v>0.25</v>
      </c>
      <c r="M13" s="612">
        <v>2469</v>
      </c>
      <c r="N13" s="496">
        <v>0.25</v>
      </c>
      <c r="O13" s="612">
        <v>2469</v>
      </c>
      <c r="P13" s="507">
        <f t="shared" si="0"/>
        <v>1</v>
      </c>
      <c r="Q13" s="613">
        <f>+'5. ACTIVIDADES ESPECIALES'!D315</f>
        <v>9875</v>
      </c>
      <c r="R13" s="497" t="s">
        <v>1704</v>
      </c>
      <c r="S13" s="497" t="s">
        <v>1705</v>
      </c>
      <c r="T13" s="497" t="s">
        <v>1703</v>
      </c>
      <c r="U13" s="497" t="s">
        <v>1694</v>
      </c>
    </row>
    <row r="14" spans="1:21" ht="175.5" customHeight="1" x14ac:dyDescent="0.25">
      <c r="A14" s="772"/>
      <c r="B14" s="770"/>
      <c r="C14" s="509" t="s">
        <v>1655</v>
      </c>
      <c r="D14" s="492" t="s">
        <v>1687</v>
      </c>
      <c r="E14" s="488" t="s">
        <v>1688</v>
      </c>
      <c r="F14" s="495" t="s">
        <v>1689</v>
      </c>
      <c r="G14" s="494" t="s">
        <v>1690</v>
      </c>
      <c r="H14" s="496">
        <v>0.25</v>
      </c>
      <c r="I14" s="612">
        <v>56800</v>
      </c>
      <c r="J14" s="496">
        <v>0.25</v>
      </c>
      <c r="K14" s="612">
        <v>56800</v>
      </c>
      <c r="L14" s="496">
        <v>0.25</v>
      </c>
      <c r="M14" s="612">
        <v>56800</v>
      </c>
      <c r="N14" s="496">
        <v>0.25</v>
      </c>
      <c r="O14" s="612">
        <v>56801</v>
      </c>
      <c r="P14" s="507">
        <f t="shared" si="0"/>
        <v>1</v>
      </c>
      <c r="Q14" s="613">
        <f>+'5. ACTIVIDADES ESPECIALES'!D337</f>
        <v>227201.43</v>
      </c>
      <c r="R14" s="497" t="s">
        <v>1706</v>
      </c>
      <c r="S14" s="499" t="s">
        <v>1707</v>
      </c>
      <c r="T14" s="499" t="s">
        <v>1708</v>
      </c>
      <c r="U14" s="499" t="s">
        <v>1709</v>
      </c>
    </row>
    <row r="15" spans="1:21" ht="15.75" hidden="1" x14ac:dyDescent="0.25">
      <c r="A15" s="766" t="s">
        <v>1373</v>
      </c>
      <c r="B15" s="766" t="s">
        <v>1372</v>
      </c>
      <c r="C15" s="330"/>
      <c r="D15" s="330"/>
      <c r="E15" s="310"/>
      <c r="F15" s="71"/>
      <c r="G15" s="71"/>
      <c r="H15" s="71"/>
      <c r="I15" s="331"/>
      <c r="J15" s="71"/>
      <c r="K15" s="71"/>
      <c r="L15" s="71"/>
      <c r="M15" s="331"/>
      <c r="N15" s="71"/>
      <c r="O15" s="71"/>
      <c r="P15" s="357">
        <f t="shared" ref="P15:P23" si="2">H15+J15+L15+N15</f>
        <v>0</v>
      </c>
      <c r="Q15" s="357">
        <f t="shared" si="1"/>
        <v>0</v>
      </c>
      <c r="R15" s="71"/>
      <c r="S15" s="71"/>
      <c r="T15" s="71"/>
      <c r="U15" s="71"/>
    </row>
    <row r="16" spans="1:21" ht="15.75" hidden="1" x14ac:dyDescent="0.25">
      <c r="A16" s="767"/>
      <c r="B16" s="767"/>
      <c r="C16" s="330"/>
      <c r="D16" s="330"/>
      <c r="E16" s="310"/>
      <c r="F16" s="71"/>
      <c r="G16" s="71"/>
      <c r="H16" s="71"/>
      <c r="I16" s="331"/>
      <c r="J16" s="71"/>
      <c r="K16" s="71"/>
      <c r="L16" s="71"/>
      <c r="M16" s="331"/>
      <c r="N16" s="71"/>
      <c r="O16" s="71"/>
      <c r="P16" s="357">
        <f t="shared" si="2"/>
        <v>0</v>
      </c>
      <c r="Q16" s="357">
        <f t="shared" si="1"/>
        <v>0</v>
      </c>
      <c r="R16" s="71"/>
      <c r="S16" s="71"/>
      <c r="T16" s="71"/>
      <c r="U16" s="71"/>
    </row>
    <row r="17" spans="1:21" ht="15.75" hidden="1" x14ac:dyDescent="0.25">
      <c r="A17" s="767"/>
      <c r="B17" s="767"/>
      <c r="C17" s="330"/>
      <c r="D17" s="330"/>
      <c r="E17" s="310"/>
      <c r="F17" s="71"/>
      <c r="G17" s="71"/>
      <c r="H17" s="71"/>
      <c r="I17" s="331"/>
      <c r="J17" s="71"/>
      <c r="K17" s="71"/>
      <c r="L17" s="71"/>
      <c r="M17" s="331"/>
      <c r="N17" s="71"/>
      <c r="O17" s="71"/>
      <c r="P17" s="357">
        <f t="shared" si="2"/>
        <v>0</v>
      </c>
      <c r="Q17" s="357">
        <f t="shared" si="1"/>
        <v>0</v>
      </c>
      <c r="R17" s="71"/>
      <c r="S17" s="71"/>
      <c r="T17" s="71"/>
      <c r="U17" s="71"/>
    </row>
    <row r="18" spans="1:21" ht="15.75" hidden="1" x14ac:dyDescent="0.25">
      <c r="A18" s="767"/>
      <c r="B18" s="767"/>
      <c r="C18" s="330"/>
      <c r="D18" s="330"/>
      <c r="E18" s="310"/>
      <c r="F18" s="71"/>
      <c r="G18" s="71"/>
      <c r="H18" s="71"/>
      <c r="I18" s="331"/>
      <c r="J18" s="71"/>
      <c r="K18" s="71"/>
      <c r="L18" s="71"/>
      <c r="M18" s="331"/>
      <c r="N18" s="71"/>
      <c r="O18" s="71"/>
      <c r="P18" s="357">
        <f t="shared" si="2"/>
        <v>0</v>
      </c>
      <c r="Q18" s="357">
        <f t="shared" si="1"/>
        <v>0</v>
      </c>
      <c r="R18" s="71"/>
      <c r="S18" s="71"/>
      <c r="T18" s="71"/>
      <c r="U18" s="71"/>
    </row>
    <row r="19" spans="1:21" ht="15.75" hidden="1" x14ac:dyDescent="0.25">
      <c r="A19" s="767"/>
      <c r="B19" s="767"/>
      <c r="C19" s="330"/>
      <c r="D19" s="330"/>
      <c r="E19" s="310"/>
      <c r="F19" s="71"/>
      <c r="G19" s="71"/>
      <c r="H19" s="71"/>
      <c r="I19" s="331"/>
      <c r="J19" s="71"/>
      <c r="K19" s="71"/>
      <c r="L19" s="71"/>
      <c r="M19" s="331"/>
      <c r="N19" s="71"/>
      <c r="O19" s="71"/>
      <c r="P19" s="357">
        <f t="shared" si="2"/>
        <v>0</v>
      </c>
      <c r="Q19" s="357">
        <f t="shared" si="1"/>
        <v>0</v>
      </c>
      <c r="R19" s="71"/>
      <c r="S19" s="71"/>
      <c r="T19" s="71"/>
      <c r="U19" s="71"/>
    </row>
    <row r="20" spans="1:21" ht="15.75" hidden="1" x14ac:dyDescent="0.25">
      <c r="A20" s="767"/>
      <c r="B20" s="767"/>
      <c r="C20" s="330"/>
      <c r="D20" s="330"/>
      <c r="E20" s="310"/>
      <c r="F20" s="71"/>
      <c r="G20" s="71"/>
      <c r="H20" s="71"/>
      <c r="I20" s="331"/>
      <c r="J20" s="71"/>
      <c r="K20" s="71"/>
      <c r="L20" s="71"/>
      <c r="M20" s="331"/>
      <c r="N20" s="71"/>
      <c r="O20" s="71"/>
      <c r="P20" s="357">
        <f t="shared" si="2"/>
        <v>0</v>
      </c>
      <c r="Q20" s="357">
        <f t="shared" si="1"/>
        <v>0</v>
      </c>
      <c r="R20" s="71"/>
      <c r="S20" s="71"/>
      <c r="T20" s="71"/>
      <c r="U20" s="71"/>
    </row>
    <row r="21" spans="1:21" ht="15.75" hidden="1" x14ac:dyDescent="0.25">
      <c r="A21" s="767"/>
      <c r="B21" s="767"/>
      <c r="C21" s="330"/>
      <c r="D21" s="330"/>
      <c r="E21" s="310"/>
      <c r="F21" s="71"/>
      <c r="G21" s="71"/>
      <c r="H21" s="201"/>
      <c r="I21" s="71"/>
      <c r="J21" s="71"/>
      <c r="K21" s="71"/>
      <c r="L21" s="71"/>
      <c r="M21" s="71"/>
      <c r="N21" s="71"/>
      <c r="O21" s="71"/>
      <c r="P21" s="357">
        <f t="shared" si="2"/>
        <v>0</v>
      </c>
      <c r="Q21" s="357">
        <f t="shared" si="1"/>
        <v>0</v>
      </c>
      <c r="R21" s="71"/>
      <c r="S21" s="71"/>
      <c r="T21" s="71"/>
      <c r="U21" s="71"/>
    </row>
    <row r="22" spans="1:21" ht="15.75" hidden="1" x14ac:dyDescent="0.25">
      <c r="A22" s="767"/>
      <c r="B22" s="767"/>
      <c r="C22" s="330"/>
      <c r="D22" s="330"/>
      <c r="E22" s="330"/>
      <c r="F22" s="71"/>
      <c r="G22" s="71"/>
      <c r="H22" s="71"/>
      <c r="I22" s="71"/>
      <c r="J22" s="71"/>
      <c r="K22" s="71"/>
      <c r="L22" s="71"/>
      <c r="M22" s="71"/>
      <c r="N22" s="71"/>
      <c r="O22" s="71"/>
      <c r="P22" s="357">
        <f t="shared" si="2"/>
        <v>0</v>
      </c>
      <c r="Q22" s="357">
        <f t="shared" si="1"/>
        <v>0</v>
      </c>
      <c r="R22" s="71"/>
      <c r="S22" s="71"/>
      <c r="T22" s="71"/>
      <c r="U22" s="71"/>
    </row>
    <row r="23" spans="1:21" ht="15.75" hidden="1" x14ac:dyDescent="0.25">
      <c r="A23" s="768"/>
      <c r="B23" s="768"/>
      <c r="C23" s="330"/>
      <c r="D23" s="330"/>
      <c r="E23" s="330"/>
      <c r="F23" s="71"/>
      <c r="G23" s="71"/>
      <c r="H23" s="71"/>
      <c r="I23" s="71"/>
      <c r="J23" s="71"/>
      <c r="K23" s="71"/>
      <c r="L23" s="71"/>
      <c r="M23" s="71"/>
      <c r="N23" s="71"/>
      <c r="O23" s="71"/>
      <c r="P23" s="357">
        <f t="shared" si="2"/>
        <v>0</v>
      </c>
      <c r="Q23" s="357">
        <f t="shared" si="1"/>
        <v>0</v>
      </c>
      <c r="R23" s="71"/>
      <c r="S23" s="71"/>
      <c r="T23" s="71"/>
      <c r="U23" s="72"/>
    </row>
    <row r="24" spans="1:21" ht="15.6" customHeight="1" x14ac:dyDescent="0.25">
      <c r="A24" s="284"/>
      <c r="B24" s="285"/>
      <c r="C24" s="284" t="s">
        <v>1348</v>
      </c>
      <c r="D24" s="285"/>
      <c r="E24" s="285"/>
      <c r="F24" s="285"/>
      <c r="G24" s="286"/>
      <c r="H24" s="580">
        <f t="shared" ref="H24:Q24" si="3">SUM(H9:H23)</f>
        <v>1.5</v>
      </c>
      <c r="I24" s="228">
        <f t="shared" si="3"/>
        <v>61580</v>
      </c>
      <c r="J24" s="580">
        <f t="shared" si="3"/>
        <v>1.5</v>
      </c>
      <c r="K24" s="228">
        <f t="shared" si="3"/>
        <v>61581</v>
      </c>
      <c r="L24" s="580">
        <f t="shared" si="3"/>
        <v>1.5</v>
      </c>
      <c r="M24" s="228">
        <f t="shared" si="3"/>
        <v>61582</v>
      </c>
      <c r="N24" s="580">
        <f t="shared" si="3"/>
        <v>1.5</v>
      </c>
      <c r="O24" s="228">
        <f t="shared" si="3"/>
        <v>61583</v>
      </c>
      <c r="P24" s="580">
        <f t="shared" si="3"/>
        <v>6</v>
      </c>
      <c r="Q24" s="228">
        <f t="shared" si="3"/>
        <v>248488.43</v>
      </c>
      <c r="R24" s="203"/>
      <c r="S24" s="203"/>
      <c r="T24" s="203"/>
      <c r="U24" s="206"/>
    </row>
    <row r="25" spans="1:21" x14ac:dyDescent="0.25">
      <c r="F25" s="84"/>
    </row>
    <row r="26" spans="1:21" x14ac:dyDescent="0.25">
      <c r="F26" s="84"/>
    </row>
    <row r="27" spans="1:21" x14ac:dyDescent="0.25">
      <c r="C27" s="151"/>
      <c r="F27" s="84"/>
    </row>
    <row r="28" spans="1:21" x14ac:dyDescent="0.25">
      <c r="C28" s="473"/>
      <c r="F28" s="84"/>
    </row>
    <row r="29" spans="1:21" x14ac:dyDescent="0.25">
      <c r="C29" s="151"/>
      <c r="F29" s="84"/>
    </row>
    <row r="30" spans="1:21" x14ac:dyDescent="0.25">
      <c r="F30" s="84"/>
    </row>
    <row r="31" spans="1:21" x14ac:dyDescent="0.25">
      <c r="F31" s="84"/>
    </row>
    <row r="32" spans="1:21" x14ac:dyDescent="0.25">
      <c r="F32" s="84"/>
    </row>
    <row r="33" spans="6:6" x14ac:dyDescent="0.25">
      <c r="F33" s="84"/>
    </row>
    <row r="34" spans="6:6" x14ac:dyDescent="0.25">
      <c r="F34" s="84"/>
    </row>
    <row r="35" spans="6:6" x14ac:dyDescent="0.25">
      <c r="F35" s="84"/>
    </row>
    <row r="36" spans="6:6" x14ac:dyDescent="0.25">
      <c r="F36" s="84"/>
    </row>
    <row r="37" spans="6:6" x14ac:dyDescent="0.25">
      <c r="F37" s="84"/>
    </row>
    <row r="38" spans="6:6" x14ac:dyDescent="0.25">
      <c r="F38" s="84"/>
    </row>
    <row r="39" spans="6:6" x14ac:dyDescent="0.25">
      <c r="F39" s="84"/>
    </row>
    <row r="40" spans="6:6" x14ac:dyDescent="0.25">
      <c r="F40" s="84"/>
    </row>
    <row r="41" spans="6:6" x14ac:dyDescent="0.25">
      <c r="F41" s="84"/>
    </row>
    <row r="42" spans="6:6" x14ac:dyDescent="0.25">
      <c r="F42" s="84"/>
    </row>
    <row r="43" spans="6:6" x14ac:dyDescent="0.25">
      <c r="F43" s="84"/>
    </row>
    <row r="44" spans="6:6" x14ac:dyDescent="0.25">
      <c r="F44" s="84"/>
    </row>
    <row r="45" spans="6:6" x14ac:dyDescent="0.25">
      <c r="F45" s="84"/>
    </row>
    <row r="46" spans="6:6" x14ac:dyDescent="0.25">
      <c r="F46" s="84"/>
    </row>
    <row r="47" spans="6:6" x14ac:dyDescent="0.25">
      <c r="F47" s="84"/>
    </row>
    <row r="48" spans="6:6" x14ac:dyDescent="0.25">
      <c r="F48" s="84"/>
    </row>
    <row r="49" spans="6:6" x14ac:dyDescent="0.25">
      <c r="F49" s="84"/>
    </row>
    <row r="50" spans="6:6" x14ac:dyDescent="0.25">
      <c r="F50" s="84"/>
    </row>
    <row r="51" spans="6:6" x14ac:dyDescent="0.25">
      <c r="F51" s="84"/>
    </row>
    <row r="52" spans="6:6" x14ac:dyDescent="0.25">
      <c r="F52" s="84"/>
    </row>
    <row r="53" spans="6:6" x14ac:dyDescent="0.25">
      <c r="F53" s="84"/>
    </row>
    <row r="54" spans="6:6" x14ac:dyDescent="0.25">
      <c r="F54" s="84"/>
    </row>
    <row r="55" spans="6:6" x14ac:dyDescent="0.25">
      <c r="F55" s="84"/>
    </row>
    <row r="56" spans="6:6" x14ac:dyDescent="0.25">
      <c r="F56" s="84"/>
    </row>
    <row r="57" spans="6:6" x14ac:dyDescent="0.25">
      <c r="F57" s="84"/>
    </row>
    <row r="58" spans="6:6" x14ac:dyDescent="0.25">
      <c r="F58" s="84"/>
    </row>
    <row r="59" spans="6:6" x14ac:dyDescent="0.25">
      <c r="F59" s="84"/>
    </row>
    <row r="60" spans="6:6" x14ac:dyDescent="0.25">
      <c r="F60" s="84"/>
    </row>
    <row r="61" spans="6:6" x14ac:dyDescent="0.25">
      <c r="F61" s="84"/>
    </row>
    <row r="62" spans="6:6" x14ac:dyDescent="0.25">
      <c r="F62" s="84"/>
    </row>
    <row r="63" spans="6:6" x14ac:dyDescent="0.25">
      <c r="F63" s="84"/>
    </row>
    <row r="64" spans="6:6" x14ac:dyDescent="0.25">
      <c r="F64" s="84"/>
    </row>
    <row r="65" spans="6:6" x14ac:dyDescent="0.25">
      <c r="F65" s="84"/>
    </row>
    <row r="66" spans="6:6" x14ac:dyDescent="0.25">
      <c r="F66" s="84"/>
    </row>
    <row r="67" spans="6:6" x14ac:dyDescent="0.25">
      <c r="F67" s="84"/>
    </row>
    <row r="68" spans="6:6" x14ac:dyDescent="0.25">
      <c r="F68" s="84"/>
    </row>
    <row r="69" spans="6:6" x14ac:dyDescent="0.25">
      <c r="F69" s="84"/>
    </row>
    <row r="70" spans="6:6" x14ac:dyDescent="0.25">
      <c r="F70" s="84"/>
    </row>
    <row r="71" spans="6:6" x14ac:dyDescent="0.25">
      <c r="F71" s="84"/>
    </row>
    <row r="72" spans="6:6" x14ac:dyDescent="0.25">
      <c r="F72" s="84"/>
    </row>
    <row r="73" spans="6:6" x14ac:dyDescent="0.25">
      <c r="F73" s="84"/>
    </row>
    <row r="74" spans="6:6" x14ac:dyDescent="0.25">
      <c r="F74" s="84"/>
    </row>
    <row r="75" spans="6:6" x14ac:dyDescent="0.25">
      <c r="F75" s="84"/>
    </row>
    <row r="76" spans="6:6" x14ac:dyDescent="0.25">
      <c r="F76" s="84"/>
    </row>
    <row r="77" spans="6:6" x14ac:dyDescent="0.25">
      <c r="F77" s="84"/>
    </row>
    <row r="78" spans="6:6" x14ac:dyDescent="0.25">
      <c r="F78" s="84"/>
    </row>
    <row r="79" spans="6:6" x14ac:dyDescent="0.25">
      <c r="F79" s="84"/>
    </row>
    <row r="80" spans="6:6" x14ac:dyDescent="0.25">
      <c r="F80" s="84"/>
    </row>
    <row r="81" spans="6:6" x14ac:dyDescent="0.25">
      <c r="F81" s="84"/>
    </row>
    <row r="82" spans="6:6" x14ac:dyDescent="0.25">
      <c r="F82" s="84"/>
    </row>
    <row r="83" spans="6:6" x14ac:dyDescent="0.25">
      <c r="F83" s="84"/>
    </row>
    <row r="84" spans="6:6" x14ac:dyDescent="0.25">
      <c r="F84" s="84"/>
    </row>
    <row r="85" spans="6:6" x14ac:dyDescent="0.25">
      <c r="F85" s="84"/>
    </row>
    <row r="86" spans="6:6" x14ac:dyDescent="0.25">
      <c r="F86" s="84"/>
    </row>
    <row r="87" spans="6:6" x14ac:dyDescent="0.25">
      <c r="F87" s="84"/>
    </row>
  </sheetData>
  <mergeCells count="21">
    <mergeCell ref="A5:A7"/>
    <mergeCell ref="B5:B7"/>
    <mergeCell ref="B15:B23"/>
    <mergeCell ref="B9:B14"/>
    <mergeCell ref="A9:A14"/>
    <mergeCell ref="A15:A23"/>
    <mergeCell ref="C5:C7"/>
    <mergeCell ref="J6:K6"/>
    <mergeCell ref="E5:E7"/>
    <mergeCell ref="G5:G7"/>
    <mergeCell ref="H5:O5"/>
    <mergeCell ref="D5:D7"/>
    <mergeCell ref="U5:U7"/>
    <mergeCell ref="R5:R7"/>
    <mergeCell ref="F5:F7"/>
    <mergeCell ref="T5:T7"/>
    <mergeCell ref="S5:S7"/>
    <mergeCell ref="H6:I6"/>
    <mergeCell ref="L6:M6"/>
    <mergeCell ref="N6:O6"/>
    <mergeCell ref="P5:Q6"/>
  </mergeCells>
  <conditionalFormatting sqref="F9:F14">
    <cfRule type="duplicateValues" dxfId="1" priority="1"/>
  </conditionalFormatting>
  <conditionalFormatting sqref="F15:F23">
    <cfRule type="duplicateValues" dxfId="0" priority="18"/>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C23">
      <formula1>$B$1:$C$1</formula1>
    </dataValidation>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4"/>
  <sheetViews>
    <sheetView showGridLines="0" topLeftCell="J1" zoomScale="80" zoomScaleNormal="80" workbookViewId="0">
      <pane ySplit="6" topLeftCell="A13" activePane="bottomLeft" state="frozen"/>
      <selection sqref="A1:V1"/>
      <selection pane="bottomLeft" activeCell="U16" sqref="U16"/>
    </sheetView>
  </sheetViews>
  <sheetFormatPr baseColWidth="10" defaultColWidth="12.5703125" defaultRowHeight="12" x14ac:dyDescent="0.25"/>
  <cols>
    <col min="1" max="1" width="35.140625" style="253" customWidth="1"/>
    <col min="2" max="2" width="48.140625" style="247" customWidth="1"/>
    <col min="3" max="4" width="32.42578125" style="247" customWidth="1"/>
    <col min="5" max="5" width="32.7109375" style="247" customWidth="1"/>
    <col min="6" max="6" width="27.42578125" style="254" customWidth="1"/>
    <col min="7" max="7" width="50.28515625" style="247" customWidth="1"/>
    <col min="8" max="8" width="15.28515625" style="247" customWidth="1"/>
    <col min="9" max="9" width="15.85546875" style="247" customWidth="1"/>
    <col min="10" max="10" width="15.28515625" style="247" customWidth="1"/>
    <col min="11" max="11" width="15.42578125" style="247" customWidth="1"/>
    <col min="12" max="12" width="15.28515625" style="247" customWidth="1"/>
    <col min="13" max="13" width="14.85546875" style="247" customWidth="1"/>
    <col min="14" max="14" width="15.28515625" style="247" customWidth="1"/>
    <col min="15" max="15" width="17.5703125" style="247" customWidth="1"/>
    <col min="16" max="16" width="15.28515625" style="362" customWidth="1"/>
    <col min="17" max="17" width="16.28515625" style="362" bestFit="1" customWidth="1"/>
    <col min="18" max="18" width="27.140625" style="247" customWidth="1"/>
    <col min="19" max="20" width="21.85546875" style="247" customWidth="1"/>
    <col min="21" max="21" width="28.42578125" style="247" customWidth="1"/>
    <col min="22" max="16384" width="12.5703125" style="247"/>
  </cols>
  <sheetData>
    <row r="1" spans="1:28" s="241" customFormat="1" ht="18.75" x14ac:dyDescent="0.25">
      <c r="B1" s="278"/>
      <c r="C1" s="278"/>
      <c r="D1" s="278"/>
      <c r="E1" s="278"/>
      <c r="F1" s="278"/>
      <c r="G1" s="278"/>
      <c r="H1" s="278" t="s">
        <v>1377</v>
      </c>
      <c r="I1" s="278"/>
      <c r="L1" s="477" t="s">
        <v>1506</v>
      </c>
      <c r="M1" s="477" t="s">
        <v>1507</v>
      </c>
      <c r="N1" s="477" t="s">
        <v>1508</v>
      </c>
      <c r="O1" s="477" t="s">
        <v>1509</v>
      </c>
      <c r="P1" s="477" t="s">
        <v>1510</v>
      </c>
      <c r="Q1" s="477" t="s">
        <v>1511</v>
      </c>
      <c r="R1" s="477" t="s">
        <v>1512</v>
      </c>
      <c r="S1" s="477" t="s">
        <v>1513</v>
      </c>
      <c r="T1" s="477" t="s">
        <v>1514</v>
      </c>
      <c r="U1" s="477" t="s">
        <v>1515</v>
      </c>
      <c r="V1" s="477" t="s">
        <v>1516</v>
      </c>
      <c r="W1" s="477" t="s">
        <v>1517</v>
      </c>
      <c r="X1" s="477" t="s">
        <v>1518</v>
      </c>
      <c r="Y1" s="477" t="s">
        <v>1519</v>
      </c>
      <c r="Z1" s="477" t="s">
        <v>1520</v>
      </c>
      <c r="AA1" s="477" t="s">
        <v>1521</v>
      </c>
      <c r="AB1" s="477" t="s">
        <v>1522</v>
      </c>
    </row>
    <row r="2" spans="1:28" s="241" customFormat="1" ht="18.75" x14ac:dyDescent="0.25">
      <c r="A2" s="298" t="s">
        <v>1339</v>
      </c>
      <c r="B2" s="278"/>
      <c r="C2" s="278"/>
      <c r="D2" s="278"/>
      <c r="E2" s="278"/>
      <c r="F2" s="278"/>
      <c r="G2" s="278"/>
      <c r="H2" s="278"/>
      <c r="I2" s="278"/>
      <c r="J2" s="278"/>
      <c r="K2" s="278"/>
      <c r="L2" s="278"/>
      <c r="M2" s="278"/>
      <c r="N2" s="278"/>
      <c r="O2" s="278"/>
      <c r="P2" s="358"/>
      <c r="Q2" s="358"/>
      <c r="R2" s="278"/>
      <c r="S2" s="278"/>
      <c r="T2" s="278"/>
      <c r="U2" s="278"/>
    </row>
    <row r="3" spans="1:28" s="241" customFormat="1" ht="21" customHeight="1" x14ac:dyDescent="0.25">
      <c r="A3" s="242" t="s">
        <v>1374</v>
      </c>
      <c r="B3" s="243"/>
      <c r="C3" s="243"/>
      <c r="D3" s="243"/>
      <c r="E3" s="243"/>
      <c r="F3" s="244"/>
      <c r="G3" s="243"/>
      <c r="H3" s="243"/>
      <c r="I3" s="243"/>
      <c r="J3" s="243"/>
      <c r="K3" s="243"/>
      <c r="L3" s="243"/>
      <c r="M3" s="243"/>
      <c r="N3" s="243"/>
      <c r="O3" s="243"/>
      <c r="P3" s="359"/>
      <c r="Q3" s="359"/>
      <c r="R3" s="243"/>
      <c r="S3" s="243"/>
      <c r="T3" s="243"/>
      <c r="U3" s="243"/>
    </row>
    <row r="4" spans="1:28" s="67" customFormat="1" ht="23.25" customHeight="1" x14ac:dyDescent="0.25">
      <c r="A4" s="754" t="s">
        <v>96</v>
      </c>
      <c r="B4" s="753" t="s">
        <v>110</v>
      </c>
      <c r="C4" s="756" t="s">
        <v>1504</v>
      </c>
      <c r="D4" s="756" t="s">
        <v>1505</v>
      </c>
      <c r="E4" s="756" t="s">
        <v>86</v>
      </c>
      <c r="F4" s="756" t="s">
        <v>390</v>
      </c>
      <c r="G4" s="756" t="s">
        <v>87</v>
      </c>
      <c r="H4" s="759" t="s">
        <v>99</v>
      </c>
      <c r="I4" s="765"/>
      <c r="J4" s="765"/>
      <c r="K4" s="765"/>
      <c r="L4" s="765"/>
      <c r="M4" s="765"/>
      <c r="N4" s="765"/>
      <c r="O4" s="760"/>
      <c r="P4" s="761" t="s">
        <v>100</v>
      </c>
      <c r="Q4" s="762"/>
      <c r="R4" s="753" t="s">
        <v>102</v>
      </c>
      <c r="S4" s="753" t="s">
        <v>109</v>
      </c>
      <c r="T4" s="753" t="s">
        <v>108</v>
      </c>
      <c r="U4" s="750" t="s">
        <v>88</v>
      </c>
    </row>
    <row r="5" spans="1:28" s="67" customFormat="1" ht="15" customHeight="1" x14ac:dyDescent="0.25">
      <c r="A5" s="754"/>
      <c r="B5" s="754"/>
      <c r="C5" s="757"/>
      <c r="D5" s="757"/>
      <c r="E5" s="757"/>
      <c r="F5" s="757"/>
      <c r="G5" s="757"/>
      <c r="H5" s="759" t="s">
        <v>103</v>
      </c>
      <c r="I5" s="760"/>
      <c r="J5" s="759" t="s">
        <v>104</v>
      </c>
      <c r="K5" s="760"/>
      <c r="L5" s="759" t="s">
        <v>105</v>
      </c>
      <c r="M5" s="760"/>
      <c r="N5" s="759" t="s">
        <v>106</v>
      </c>
      <c r="O5" s="760"/>
      <c r="P5" s="763"/>
      <c r="Q5" s="764"/>
      <c r="R5" s="754"/>
      <c r="S5" s="754"/>
      <c r="T5" s="754"/>
      <c r="U5" s="751"/>
    </row>
    <row r="6" spans="1:28" s="67" customFormat="1" ht="24" customHeight="1" x14ac:dyDescent="0.25">
      <c r="A6" s="755"/>
      <c r="B6" s="755"/>
      <c r="C6" s="758"/>
      <c r="D6" s="758"/>
      <c r="E6" s="758"/>
      <c r="F6" s="758"/>
      <c r="G6" s="758"/>
      <c r="H6" s="409" t="s">
        <v>107</v>
      </c>
      <c r="I6" s="409" t="s">
        <v>12</v>
      </c>
      <c r="J6" s="409" t="s">
        <v>107</v>
      </c>
      <c r="K6" s="409" t="s">
        <v>12</v>
      </c>
      <c r="L6" s="409" t="s">
        <v>107</v>
      </c>
      <c r="M6" s="409" t="s">
        <v>12</v>
      </c>
      <c r="N6" s="409" t="s">
        <v>107</v>
      </c>
      <c r="O6" s="409" t="s">
        <v>12</v>
      </c>
      <c r="P6" s="409" t="s">
        <v>107</v>
      </c>
      <c r="Q6" s="409" t="s">
        <v>12</v>
      </c>
      <c r="R6" s="755"/>
      <c r="S6" s="755"/>
      <c r="T6" s="755"/>
      <c r="U6" s="752"/>
    </row>
    <row r="7" spans="1:28" s="67" customFormat="1" ht="15.75" x14ac:dyDescent="0.25">
      <c r="A7" s="410"/>
      <c r="B7" s="411"/>
      <c r="C7" s="412"/>
      <c r="D7" s="412"/>
      <c r="E7" s="412"/>
      <c r="F7" s="413"/>
      <c r="G7" s="412"/>
      <c r="H7" s="414"/>
      <c r="I7" s="414"/>
      <c r="J7" s="414"/>
      <c r="K7" s="414"/>
      <c r="L7" s="414"/>
      <c r="M7" s="414"/>
      <c r="N7" s="414"/>
      <c r="O7" s="414"/>
      <c r="P7" s="414"/>
      <c r="Q7" s="414"/>
      <c r="R7" s="415"/>
      <c r="S7" s="415"/>
      <c r="T7" s="415"/>
      <c r="U7" s="416"/>
    </row>
    <row r="8" spans="1:28" ht="89.25" customHeight="1" x14ac:dyDescent="0.25">
      <c r="A8" s="773" t="s">
        <v>1375</v>
      </c>
      <c r="B8" s="773" t="s">
        <v>1436</v>
      </c>
      <c r="C8" s="598" t="s">
        <v>1506</v>
      </c>
      <c r="D8" s="500" t="s">
        <v>1710</v>
      </c>
      <c r="E8" s="501" t="s">
        <v>1711</v>
      </c>
      <c r="F8" s="502" t="s">
        <v>1712</v>
      </c>
      <c r="G8" s="491" t="s">
        <v>1713</v>
      </c>
      <c r="H8" s="506">
        <v>0.25</v>
      </c>
      <c r="I8" s="614">
        <v>1254</v>
      </c>
      <c r="J8" s="506">
        <v>0.25</v>
      </c>
      <c r="K8" s="614">
        <v>1254</v>
      </c>
      <c r="L8" s="506">
        <v>0.25</v>
      </c>
      <c r="M8" s="614">
        <v>1254</v>
      </c>
      <c r="N8" s="506">
        <v>0.25</v>
      </c>
      <c r="O8" s="614">
        <v>1254</v>
      </c>
      <c r="P8" s="507">
        <f t="shared" ref="P8:P16" si="0">H8+J8+L8+N8</f>
        <v>1</v>
      </c>
      <c r="Q8" s="626">
        <f>+'1. TALLERES SEMINARIOS'!D149</f>
        <v>5016</v>
      </c>
      <c r="R8" s="508" t="s">
        <v>1729</v>
      </c>
      <c r="S8" s="499" t="s">
        <v>1730</v>
      </c>
      <c r="T8" s="499" t="s">
        <v>1731</v>
      </c>
      <c r="U8" s="499" t="s">
        <v>1732</v>
      </c>
    </row>
    <row r="9" spans="1:28" ht="90.75" customHeight="1" x14ac:dyDescent="0.25">
      <c r="A9" s="774"/>
      <c r="B9" s="774"/>
      <c r="C9" s="598" t="s">
        <v>1506</v>
      </c>
      <c r="D9" s="500" t="s">
        <v>1714</v>
      </c>
      <c r="E9" s="501" t="s">
        <v>1715</v>
      </c>
      <c r="F9" s="502" t="s">
        <v>1716</v>
      </c>
      <c r="G9" s="491" t="s">
        <v>1983</v>
      </c>
      <c r="H9" s="506">
        <v>0.25</v>
      </c>
      <c r="I9" s="614">
        <v>25000</v>
      </c>
      <c r="J9" s="506">
        <v>0.25</v>
      </c>
      <c r="K9" s="614">
        <v>25000</v>
      </c>
      <c r="L9" s="506">
        <v>0.25</v>
      </c>
      <c r="M9" s="614">
        <v>25000</v>
      </c>
      <c r="N9" s="506">
        <v>0.25</v>
      </c>
      <c r="O9" s="614">
        <v>25000</v>
      </c>
      <c r="P9" s="507">
        <f t="shared" si="0"/>
        <v>1</v>
      </c>
      <c r="Q9" s="626">
        <f>+'6. Becas'!D143</f>
        <v>100000</v>
      </c>
      <c r="R9" s="499" t="s">
        <v>1733</v>
      </c>
      <c r="S9" s="509" t="s">
        <v>1734</v>
      </c>
      <c r="T9" s="499" t="s">
        <v>1697</v>
      </c>
      <c r="U9" s="510" t="s">
        <v>1735</v>
      </c>
    </row>
    <row r="10" spans="1:28" ht="91.5" customHeight="1" x14ac:dyDescent="0.25">
      <c r="A10" s="774"/>
      <c r="B10" s="774"/>
      <c r="C10" s="598" t="s">
        <v>1510</v>
      </c>
      <c r="D10" s="492" t="s">
        <v>1717</v>
      </c>
      <c r="E10" s="488" t="s">
        <v>1718</v>
      </c>
      <c r="F10" s="502" t="s">
        <v>1719</v>
      </c>
      <c r="G10" s="491" t="s">
        <v>1720</v>
      </c>
      <c r="H10" s="506">
        <v>0.25</v>
      </c>
      <c r="I10" s="495"/>
      <c r="J10" s="506">
        <v>0.25</v>
      </c>
      <c r="K10" s="578"/>
      <c r="L10" s="506">
        <v>0.25</v>
      </c>
      <c r="M10" s="579"/>
      <c r="N10" s="506">
        <v>0.25</v>
      </c>
      <c r="O10" s="579"/>
      <c r="P10" s="507">
        <f t="shared" si="0"/>
        <v>1</v>
      </c>
      <c r="Q10" s="360">
        <f t="shared" ref="Q10:Q14" si="1">I10+K10+M10+O10</f>
        <v>0</v>
      </c>
      <c r="R10" s="499" t="s">
        <v>1736</v>
      </c>
      <c r="S10" s="499" t="s">
        <v>1737</v>
      </c>
      <c r="T10" s="509" t="s">
        <v>1697</v>
      </c>
      <c r="U10" s="511" t="s">
        <v>1738</v>
      </c>
    </row>
    <row r="11" spans="1:28" ht="106.5" customHeight="1" x14ac:dyDescent="0.25">
      <c r="A11" s="774"/>
      <c r="B11" s="774"/>
      <c r="C11" s="598" t="s">
        <v>1521</v>
      </c>
      <c r="D11" s="503" t="s">
        <v>1721</v>
      </c>
      <c r="E11" s="501" t="s">
        <v>1722</v>
      </c>
      <c r="F11" s="504" t="s">
        <v>1723</v>
      </c>
      <c r="G11" s="505" t="s">
        <v>1724</v>
      </c>
      <c r="H11" s="506"/>
      <c r="I11" s="495"/>
      <c r="J11" s="506">
        <v>1</v>
      </c>
      <c r="K11" s="578">
        <v>50000</v>
      </c>
      <c r="L11" s="506"/>
      <c r="M11" s="579"/>
      <c r="N11" s="506"/>
      <c r="O11" s="579"/>
      <c r="P11" s="507">
        <f t="shared" si="0"/>
        <v>1</v>
      </c>
      <c r="Q11" s="626">
        <f>'5. ACTIVIDADES ESPECIALES'!D450</f>
        <v>50000.012499999997</v>
      </c>
      <c r="R11" s="499" t="s">
        <v>1739</v>
      </c>
      <c r="S11" s="499" t="s">
        <v>1740</v>
      </c>
      <c r="T11" s="499" t="s">
        <v>1741</v>
      </c>
      <c r="U11" s="510" t="s">
        <v>1735</v>
      </c>
    </row>
    <row r="12" spans="1:28" ht="132" customHeight="1" x14ac:dyDescent="0.25">
      <c r="A12" s="774"/>
      <c r="B12" s="774"/>
      <c r="C12" s="598" t="s">
        <v>1514</v>
      </c>
      <c r="D12" s="500" t="s">
        <v>1725</v>
      </c>
      <c r="E12" s="500" t="s">
        <v>1726</v>
      </c>
      <c r="F12" s="502" t="s">
        <v>1727</v>
      </c>
      <c r="G12" s="499" t="s">
        <v>1728</v>
      </c>
      <c r="H12" s="506">
        <v>0.25</v>
      </c>
      <c r="I12" s="614">
        <v>67664</v>
      </c>
      <c r="J12" s="506">
        <v>0.25</v>
      </c>
      <c r="K12" s="614">
        <v>67664</v>
      </c>
      <c r="L12" s="506">
        <v>0.25</v>
      </c>
      <c r="M12" s="614">
        <v>67664</v>
      </c>
      <c r="N12" s="506">
        <v>0.25</v>
      </c>
      <c r="O12" s="614">
        <v>67664</v>
      </c>
      <c r="P12" s="507">
        <f t="shared" si="0"/>
        <v>1</v>
      </c>
      <c r="Q12" s="626">
        <f>'5. ACTIVIDADES ESPECIALES'!D228+'5. ACTIVIDADES ESPECIALES'!D502</f>
        <v>270657.52</v>
      </c>
      <c r="R12" s="499" t="s">
        <v>1742</v>
      </c>
      <c r="S12" s="499" t="s">
        <v>1743</v>
      </c>
      <c r="T12" s="499" t="s">
        <v>1697</v>
      </c>
      <c r="U12" s="510" t="s">
        <v>1735</v>
      </c>
    </row>
    <row r="13" spans="1:28" ht="136.5" customHeight="1" x14ac:dyDescent="0.25">
      <c r="A13" s="774"/>
      <c r="B13" s="775" t="s">
        <v>1437</v>
      </c>
      <c r="C13" s="599" t="s">
        <v>1520</v>
      </c>
      <c r="D13" s="500" t="s">
        <v>1744</v>
      </c>
      <c r="E13" s="500" t="s">
        <v>1745</v>
      </c>
      <c r="F13" s="502" t="s">
        <v>1746</v>
      </c>
      <c r="G13" s="491" t="s">
        <v>1747</v>
      </c>
      <c r="H13" s="506">
        <v>0.25</v>
      </c>
      <c r="I13" s="614">
        <v>29711</v>
      </c>
      <c r="J13" s="506">
        <v>0.25</v>
      </c>
      <c r="K13" s="614">
        <v>29711</v>
      </c>
      <c r="L13" s="506">
        <v>0.25</v>
      </c>
      <c r="M13" s="614">
        <v>29711</v>
      </c>
      <c r="N13" s="506">
        <v>0.25</v>
      </c>
      <c r="O13" s="614">
        <v>29711</v>
      </c>
      <c r="P13" s="507">
        <f t="shared" si="0"/>
        <v>1</v>
      </c>
      <c r="Q13" s="626">
        <f>+'4. EQUIPO TECNOLÓGICOS'!D209+'5. ACTIVIDADES ESPECIALES'!D469</f>
        <v>186644</v>
      </c>
      <c r="R13" s="499" t="s">
        <v>1760</v>
      </c>
      <c r="S13" s="499" t="s">
        <v>1761</v>
      </c>
      <c r="T13" s="499" t="s">
        <v>1700</v>
      </c>
      <c r="U13" s="499" t="s">
        <v>1738</v>
      </c>
    </row>
    <row r="14" spans="1:28" ht="147.75" customHeight="1" x14ac:dyDescent="0.25">
      <c r="A14" s="774"/>
      <c r="B14" s="775"/>
      <c r="C14" s="598" t="s">
        <v>1522</v>
      </c>
      <c r="D14" s="512" t="s">
        <v>1748</v>
      </c>
      <c r="E14" s="500" t="s">
        <v>1749</v>
      </c>
      <c r="F14" s="502" t="s">
        <v>1750</v>
      </c>
      <c r="G14" s="491" t="s">
        <v>1751</v>
      </c>
      <c r="H14" s="506">
        <v>0.25</v>
      </c>
      <c r="I14" s="495"/>
      <c r="J14" s="506">
        <v>0.25</v>
      </c>
      <c r="K14" s="495"/>
      <c r="L14" s="506">
        <v>0.25</v>
      </c>
      <c r="M14" s="579"/>
      <c r="N14" s="506">
        <v>0.25</v>
      </c>
      <c r="O14" s="579"/>
      <c r="P14" s="507">
        <f t="shared" si="0"/>
        <v>1</v>
      </c>
      <c r="Q14" s="360">
        <f t="shared" si="1"/>
        <v>0</v>
      </c>
      <c r="R14" s="511" t="s">
        <v>1762</v>
      </c>
      <c r="S14" s="511" t="s">
        <v>1763</v>
      </c>
      <c r="T14" s="517" t="s">
        <v>1741</v>
      </c>
      <c r="U14" s="511" t="s">
        <v>1738</v>
      </c>
    </row>
    <row r="15" spans="1:28" ht="103.5" customHeight="1" x14ac:dyDescent="0.25">
      <c r="A15" s="774"/>
      <c r="B15" s="775"/>
      <c r="C15" s="598" t="s">
        <v>1515</v>
      </c>
      <c r="D15" s="513" t="s">
        <v>1752</v>
      </c>
      <c r="E15" s="514" t="s">
        <v>1753</v>
      </c>
      <c r="F15" s="502" t="s">
        <v>1754</v>
      </c>
      <c r="G15" s="515" t="s">
        <v>1755</v>
      </c>
      <c r="H15" s="506">
        <v>0.25</v>
      </c>
      <c r="I15" s="614">
        <v>14866</v>
      </c>
      <c r="J15" s="506">
        <v>0.25</v>
      </c>
      <c r="K15" s="614">
        <v>14866</v>
      </c>
      <c r="L15" s="506">
        <v>0.25</v>
      </c>
      <c r="M15" s="614">
        <v>14866</v>
      </c>
      <c r="N15" s="506">
        <v>0.25</v>
      </c>
      <c r="O15" s="614">
        <v>14866</v>
      </c>
      <c r="P15" s="507">
        <f t="shared" si="0"/>
        <v>1</v>
      </c>
      <c r="Q15" s="626">
        <f>'1. TALLERES SEMINARIOS'!D31+'1. TALLERES SEMINARIOS'!D208</f>
        <v>59463.333333333336</v>
      </c>
      <c r="R15" s="518" t="s">
        <v>1764</v>
      </c>
      <c r="S15" s="518" t="s">
        <v>1765</v>
      </c>
      <c r="T15" s="518" t="s">
        <v>1766</v>
      </c>
      <c r="U15" s="518" t="s">
        <v>1767</v>
      </c>
    </row>
    <row r="16" spans="1:28" ht="112.5" customHeight="1" x14ac:dyDescent="0.25">
      <c r="A16" s="774"/>
      <c r="B16" s="775"/>
      <c r="C16" s="598" t="s">
        <v>1512</v>
      </c>
      <c r="D16" s="516" t="s">
        <v>1756</v>
      </c>
      <c r="E16" s="501" t="s">
        <v>1757</v>
      </c>
      <c r="F16" s="502" t="s">
        <v>1758</v>
      </c>
      <c r="G16" s="494" t="s">
        <v>1759</v>
      </c>
      <c r="H16" s="506">
        <v>0.25</v>
      </c>
      <c r="I16" s="614">
        <v>36250</v>
      </c>
      <c r="J16" s="506">
        <v>0.25</v>
      </c>
      <c r="K16" s="614">
        <v>36250</v>
      </c>
      <c r="L16" s="506">
        <v>0.25</v>
      </c>
      <c r="M16" s="614">
        <v>36250</v>
      </c>
      <c r="N16" s="506">
        <v>0.25</v>
      </c>
      <c r="O16" s="614">
        <v>36250</v>
      </c>
      <c r="P16" s="507">
        <f t="shared" si="0"/>
        <v>1</v>
      </c>
      <c r="Q16" s="626">
        <f>'5. ACTIVIDADES ESPECIALES'!D10+'5. ACTIVIDADES ESPECIALES'!D486</f>
        <v>145000</v>
      </c>
      <c r="R16" s="499" t="s">
        <v>1768</v>
      </c>
      <c r="S16" s="499" t="s">
        <v>1769</v>
      </c>
      <c r="T16" s="499" t="s">
        <v>1770</v>
      </c>
      <c r="U16" s="499" t="s">
        <v>1771</v>
      </c>
    </row>
    <row r="17" spans="1:21" ht="15.75" x14ac:dyDescent="0.25">
      <c r="A17" s="281"/>
      <c r="B17" s="282"/>
      <c r="C17" s="281" t="s">
        <v>1376</v>
      </c>
      <c r="D17" s="282"/>
      <c r="E17" s="282"/>
      <c r="F17" s="282"/>
      <c r="G17" s="283"/>
      <c r="H17" s="577">
        <f t="shared" ref="H17:Q17" si="2">SUM(H8:H16)</f>
        <v>2</v>
      </c>
      <c r="I17" s="248">
        <f t="shared" si="2"/>
        <v>174745</v>
      </c>
      <c r="J17" s="577">
        <f t="shared" si="2"/>
        <v>3</v>
      </c>
      <c r="K17" s="248">
        <f t="shared" si="2"/>
        <v>224745</v>
      </c>
      <c r="L17" s="577">
        <f t="shared" si="2"/>
        <v>2</v>
      </c>
      <c r="M17" s="248">
        <f t="shared" si="2"/>
        <v>174745</v>
      </c>
      <c r="N17" s="577">
        <f t="shared" si="2"/>
        <v>2</v>
      </c>
      <c r="O17" s="248">
        <f t="shared" si="2"/>
        <v>174745</v>
      </c>
      <c r="P17" s="577">
        <f t="shared" si="2"/>
        <v>9</v>
      </c>
      <c r="Q17" s="248">
        <f t="shared" si="2"/>
        <v>816780.86583333334</v>
      </c>
      <c r="R17" s="249"/>
      <c r="S17" s="249"/>
      <c r="T17" s="249"/>
      <c r="U17" s="249"/>
    </row>
    <row r="18" spans="1:21" ht="15.75" x14ac:dyDescent="0.25">
      <c r="A18" s="250"/>
      <c r="B18" s="251"/>
      <c r="C18" s="251"/>
      <c r="D18" s="251"/>
      <c r="E18" s="251"/>
      <c r="F18" s="252"/>
      <c r="G18" s="251"/>
      <c r="H18" s="251"/>
      <c r="I18" s="251"/>
      <c r="J18" s="251"/>
      <c r="K18" s="251"/>
      <c r="L18" s="251"/>
      <c r="M18" s="251"/>
      <c r="N18" s="251"/>
      <c r="O18" s="251"/>
      <c r="P18" s="361"/>
      <c r="Q18" s="361"/>
      <c r="R18" s="251"/>
      <c r="S18" s="251"/>
      <c r="T18" s="251"/>
      <c r="U18" s="251"/>
    </row>
    <row r="19" spans="1:21" ht="15.75" x14ac:dyDescent="0.25">
      <c r="A19" s="250"/>
      <c r="B19" s="251"/>
      <c r="C19" s="251"/>
      <c r="D19" s="251"/>
      <c r="E19" s="251"/>
      <c r="F19" s="252"/>
      <c r="G19" s="251"/>
      <c r="H19" s="251"/>
      <c r="I19" s="251"/>
      <c r="J19" s="251"/>
      <c r="K19" s="251"/>
      <c r="L19" s="251" t="s">
        <v>2029</v>
      </c>
      <c r="M19" s="251"/>
      <c r="N19" s="251"/>
      <c r="O19" s="251"/>
      <c r="P19" s="361"/>
      <c r="Q19" s="361"/>
      <c r="R19" s="251"/>
      <c r="S19" s="251"/>
      <c r="T19" s="251"/>
      <c r="U19" s="251"/>
    </row>
    <row r="20" spans="1:21" ht="15.75" x14ac:dyDescent="0.25">
      <c r="A20" s="250"/>
      <c r="B20" s="251"/>
      <c r="C20" s="251"/>
      <c r="D20" s="251"/>
      <c r="E20" s="251"/>
      <c r="F20" s="252"/>
      <c r="G20" s="251"/>
      <c r="H20" s="251"/>
      <c r="I20" s="251"/>
      <c r="J20" s="251"/>
      <c r="K20" s="251"/>
      <c r="L20" s="251"/>
      <c r="M20" s="251"/>
      <c r="N20" s="251"/>
      <c r="O20" s="251"/>
      <c r="P20" s="361"/>
      <c r="Q20" s="361"/>
      <c r="R20" s="251"/>
      <c r="S20" s="251"/>
      <c r="T20" s="251"/>
      <c r="U20" s="251"/>
    </row>
    <row r="21" spans="1:21" ht="15.75" x14ac:dyDescent="0.25">
      <c r="A21" s="250"/>
      <c r="B21" s="251"/>
      <c r="C21" s="251"/>
      <c r="D21" s="251"/>
      <c r="E21" s="251"/>
      <c r="F21" s="252"/>
      <c r="G21" s="251"/>
      <c r="H21" s="251"/>
      <c r="I21" s="251"/>
      <c r="J21" s="251"/>
      <c r="K21" s="251"/>
      <c r="L21" s="251"/>
      <c r="M21" s="251"/>
      <c r="N21" s="251"/>
      <c r="O21" s="251"/>
      <c r="P21" s="361"/>
      <c r="Q21" s="361"/>
      <c r="R21" s="251"/>
      <c r="S21" s="251"/>
      <c r="T21" s="251"/>
      <c r="U21" s="251"/>
    </row>
    <row r="22" spans="1:21" ht="15.75" x14ac:dyDescent="0.25">
      <c r="A22" s="250"/>
      <c r="B22" s="251"/>
      <c r="C22" s="251"/>
      <c r="D22" s="251"/>
      <c r="E22" s="251"/>
      <c r="F22" s="252"/>
      <c r="G22" s="251"/>
      <c r="H22" s="251"/>
      <c r="I22" s="251"/>
      <c r="J22" s="251"/>
      <c r="K22" s="251"/>
      <c r="L22" s="251"/>
      <c r="M22" s="251"/>
      <c r="N22" s="251"/>
      <c r="O22" s="251"/>
      <c r="P22" s="361"/>
      <c r="Q22" s="361"/>
      <c r="R22" s="251"/>
      <c r="S22" s="251"/>
      <c r="T22" s="251"/>
      <c r="U22" s="251"/>
    </row>
    <row r="23" spans="1:21" ht="15.75" x14ac:dyDescent="0.25">
      <c r="A23" s="250"/>
      <c r="B23" s="251"/>
      <c r="C23" s="251"/>
      <c r="D23" s="251"/>
      <c r="E23" s="251"/>
      <c r="F23" s="252"/>
      <c r="G23" s="251"/>
      <c r="H23" s="251"/>
      <c r="I23" s="251"/>
      <c r="J23" s="251"/>
      <c r="K23" s="251"/>
      <c r="L23" s="251"/>
      <c r="M23" s="251"/>
      <c r="N23" s="251"/>
      <c r="O23" s="251"/>
      <c r="P23" s="361"/>
      <c r="Q23" s="361"/>
      <c r="R23" s="251"/>
      <c r="S23" s="251"/>
      <c r="T23" s="251"/>
      <c r="U23" s="251"/>
    </row>
    <row r="24" spans="1:21" ht="15" x14ac:dyDescent="0.25">
      <c r="C24" s="476"/>
    </row>
    <row r="36" spans="1:6" x14ac:dyDescent="0.25">
      <c r="A36" s="247"/>
      <c r="F36" s="247"/>
    </row>
    <row r="37" spans="1:6" x14ac:dyDescent="0.25">
      <c r="A37" s="247"/>
      <c r="F37" s="247"/>
    </row>
    <row r="38" spans="1:6" x14ac:dyDescent="0.25">
      <c r="A38" s="247"/>
      <c r="F38" s="247"/>
    </row>
    <row r="39" spans="1:6" x14ac:dyDescent="0.25">
      <c r="A39" s="247"/>
      <c r="F39" s="247"/>
    </row>
    <row r="40" spans="1:6" x14ac:dyDescent="0.25">
      <c r="A40" s="247"/>
      <c r="F40" s="247"/>
    </row>
    <row r="41" spans="1:6" x14ac:dyDescent="0.25">
      <c r="A41" s="247"/>
      <c r="F41" s="247"/>
    </row>
    <row r="42" spans="1:6" x14ac:dyDescent="0.25">
      <c r="A42" s="247"/>
      <c r="F42" s="247"/>
    </row>
    <row r="43" spans="1:6" x14ac:dyDescent="0.25">
      <c r="A43" s="247"/>
      <c r="F43" s="247"/>
    </row>
    <row r="44" spans="1:6" x14ac:dyDescent="0.25">
      <c r="A44" s="247"/>
      <c r="F44" s="247"/>
    </row>
    <row r="45" spans="1:6" x14ac:dyDescent="0.25">
      <c r="A45" s="247"/>
      <c r="F45" s="247"/>
    </row>
    <row r="46" spans="1:6" x14ac:dyDescent="0.25">
      <c r="A46" s="247"/>
      <c r="F46" s="247"/>
    </row>
    <row r="47" spans="1:6" x14ac:dyDescent="0.25">
      <c r="A47" s="247"/>
      <c r="F47" s="247"/>
    </row>
    <row r="48" spans="1:6" x14ac:dyDescent="0.25">
      <c r="A48" s="247"/>
      <c r="F48" s="247"/>
    </row>
    <row r="49" spans="1:6" x14ac:dyDescent="0.25">
      <c r="A49" s="247"/>
      <c r="F49" s="247"/>
    </row>
    <row r="50" spans="1:6" x14ac:dyDescent="0.25">
      <c r="A50" s="247"/>
      <c r="F50" s="247"/>
    </row>
    <row r="51" spans="1:6" x14ac:dyDescent="0.25">
      <c r="A51" s="247"/>
      <c r="F51" s="247"/>
    </row>
    <row r="52" spans="1:6" x14ac:dyDescent="0.25">
      <c r="A52" s="247"/>
      <c r="F52" s="247"/>
    </row>
    <row r="53" spans="1:6" x14ac:dyDescent="0.25">
      <c r="A53" s="247"/>
      <c r="F53" s="247"/>
    </row>
    <row r="54" spans="1:6" x14ac:dyDescent="0.25">
      <c r="A54" s="247"/>
      <c r="F54" s="247"/>
    </row>
    <row r="55" spans="1:6" x14ac:dyDescent="0.25">
      <c r="A55" s="247"/>
      <c r="F55" s="247"/>
    </row>
    <row r="56" spans="1:6" x14ac:dyDescent="0.25">
      <c r="A56" s="247"/>
      <c r="F56" s="247"/>
    </row>
    <row r="57" spans="1:6" x14ac:dyDescent="0.25">
      <c r="A57" s="247"/>
      <c r="F57" s="247"/>
    </row>
    <row r="58" spans="1:6" x14ac:dyDescent="0.25">
      <c r="A58" s="247"/>
      <c r="F58" s="247"/>
    </row>
    <row r="59" spans="1:6" x14ac:dyDescent="0.25">
      <c r="A59" s="247"/>
      <c r="F59" s="247"/>
    </row>
    <row r="60" spans="1:6" x14ac:dyDescent="0.25">
      <c r="A60" s="247"/>
      <c r="F60" s="247"/>
    </row>
    <row r="61" spans="1:6" x14ac:dyDescent="0.25">
      <c r="A61" s="247"/>
      <c r="F61" s="247"/>
    </row>
    <row r="62" spans="1:6" x14ac:dyDescent="0.25">
      <c r="A62" s="247"/>
      <c r="F62" s="247"/>
    </row>
    <row r="63" spans="1:6" x14ac:dyDescent="0.25">
      <c r="A63" s="247"/>
      <c r="F63" s="247"/>
    </row>
    <row r="64" spans="1:6" x14ac:dyDescent="0.25">
      <c r="A64" s="247"/>
      <c r="F64" s="247"/>
    </row>
    <row r="65" spans="1:6" x14ac:dyDescent="0.25">
      <c r="A65" s="247"/>
      <c r="F65" s="247"/>
    </row>
    <row r="66" spans="1:6" x14ac:dyDescent="0.25">
      <c r="A66" s="247"/>
      <c r="F66" s="247"/>
    </row>
    <row r="67" spans="1:6" x14ac:dyDescent="0.25">
      <c r="A67" s="247"/>
      <c r="F67" s="247"/>
    </row>
    <row r="68" spans="1:6" x14ac:dyDescent="0.25">
      <c r="A68" s="247"/>
      <c r="F68" s="247"/>
    </row>
    <row r="69" spans="1:6" x14ac:dyDescent="0.25">
      <c r="A69" s="247"/>
      <c r="F69" s="247"/>
    </row>
    <row r="70" spans="1:6" x14ac:dyDescent="0.25">
      <c r="A70" s="247"/>
      <c r="F70" s="247"/>
    </row>
    <row r="71" spans="1:6" x14ac:dyDescent="0.25">
      <c r="A71" s="247"/>
      <c r="F71" s="247"/>
    </row>
    <row r="72" spans="1:6" x14ac:dyDescent="0.25">
      <c r="A72" s="247"/>
      <c r="F72" s="247"/>
    </row>
    <row r="73" spans="1:6" x14ac:dyDescent="0.25">
      <c r="A73" s="247"/>
      <c r="F73" s="247"/>
    </row>
    <row r="74" spans="1:6" x14ac:dyDescent="0.25">
      <c r="A74" s="247"/>
      <c r="F74" s="247"/>
    </row>
    <row r="75" spans="1:6" x14ac:dyDescent="0.25">
      <c r="A75" s="247"/>
      <c r="F75" s="247"/>
    </row>
    <row r="76" spans="1:6" x14ac:dyDescent="0.25">
      <c r="A76" s="247"/>
      <c r="F76" s="247"/>
    </row>
    <row r="77" spans="1:6" x14ac:dyDescent="0.25">
      <c r="A77" s="247"/>
      <c r="F77" s="247"/>
    </row>
    <row r="78" spans="1:6" x14ac:dyDescent="0.25">
      <c r="A78" s="247"/>
      <c r="F78" s="247"/>
    </row>
    <row r="79" spans="1:6" x14ac:dyDescent="0.25">
      <c r="A79" s="247"/>
      <c r="F79" s="247"/>
    </row>
    <row r="80" spans="1:6" x14ac:dyDescent="0.25">
      <c r="A80" s="247"/>
      <c r="F80" s="247"/>
    </row>
    <row r="81" spans="1:6" x14ac:dyDescent="0.25">
      <c r="A81" s="247"/>
      <c r="F81" s="247"/>
    </row>
    <row r="82" spans="1:6" x14ac:dyDescent="0.25">
      <c r="A82" s="247"/>
      <c r="F82" s="247"/>
    </row>
    <row r="83" spans="1:6" x14ac:dyDescent="0.25">
      <c r="A83" s="247"/>
      <c r="F83" s="247"/>
    </row>
    <row r="84" spans="1:6" x14ac:dyDescent="0.25">
      <c r="A84" s="247"/>
      <c r="F84" s="247"/>
    </row>
    <row r="85" spans="1:6" x14ac:dyDescent="0.25">
      <c r="A85" s="247"/>
      <c r="F85" s="247"/>
    </row>
    <row r="86" spans="1:6" x14ac:dyDescent="0.25">
      <c r="A86" s="247"/>
      <c r="F86" s="247"/>
    </row>
    <row r="87" spans="1:6" x14ac:dyDescent="0.25">
      <c r="A87" s="247"/>
      <c r="F87" s="247"/>
    </row>
    <row r="88" spans="1:6" x14ac:dyDescent="0.25">
      <c r="A88" s="247"/>
      <c r="F88" s="247"/>
    </row>
    <row r="89" spans="1:6" x14ac:dyDescent="0.25">
      <c r="A89" s="247"/>
      <c r="F89" s="247"/>
    </row>
    <row r="90" spans="1:6" x14ac:dyDescent="0.25">
      <c r="A90" s="247"/>
      <c r="F90" s="247"/>
    </row>
    <row r="91" spans="1:6" x14ac:dyDescent="0.25">
      <c r="A91" s="247"/>
      <c r="F91" s="247"/>
    </row>
    <row r="92" spans="1:6" x14ac:dyDescent="0.25">
      <c r="A92" s="247"/>
      <c r="F92" s="247"/>
    </row>
    <row r="93" spans="1:6" x14ac:dyDescent="0.25">
      <c r="A93" s="247"/>
      <c r="F93" s="247"/>
    </row>
    <row r="94" spans="1:6" x14ac:dyDescent="0.25">
      <c r="A94" s="247"/>
      <c r="F94" s="247"/>
    </row>
    <row r="95" spans="1:6" x14ac:dyDescent="0.25">
      <c r="A95" s="247"/>
      <c r="F95" s="247"/>
    </row>
    <row r="96" spans="1:6" x14ac:dyDescent="0.25">
      <c r="A96" s="247"/>
      <c r="F96" s="247"/>
    </row>
    <row r="97" spans="1:6" x14ac:dyDescent="0.25">
      <c r="A97" s="247"/>
      <c r="F97" s="247"/>
    </row>
    <row r="98" spans="1:6" x14ac:dyDescent="0.25">
      <c r="A98" s="247"/>
      <c r="F98" s="247"/>
    </row>
    <row r="99" spans="1:6" x14ac:dyDescent="0.25">
      <c r="A99" s="247"/>
      <c r="F99" s="247"/>
    </row>
    <row r="100" spans="1:6" x14ac:dyDescent="0.25">
      <c r="A100" s="247"/>
      <c r="F100" s="247"/>
    </row>
    <row r="101" spans="1:6" x14ac:dyDescent="0.25">
      <c r="A101" s="247"/>
      <c r="F101" s="247"/>
    </row>
    <row r="102" spans="1:6" x14ac:dyDescent="0.25">
      <c r="A102" s="247"/>
      <c r="F102" s="247"/>
    </row>
    <row r="103" spans="1:6" x14ac:dyDescent="0.25">
      <c r="A103" s="247"/>
      <c r="F103" s="247"/>
    </row>
    <row r="104" spans="1:6" x14ac:dyDescent="0.25">
      <c r="A104" s="247"/>
      <c r="F104" s="247"/>
    </row>
  </sheetData>
  <mergeCells count="20">
    <mergeCell ref="A8:A16"/>
    <mergeCell ref="C4:C6"/>
    <mergeCell ref="B8:B12"/>
    <mergeCell ref="B13:B16"/>
    <mergeCell ref="F4:F6"/>
    <mergeCell ref="A4:A6"/>
    <mergeCell ref="E4:E6"/>
    <mergeCell ref="G4:G6"/>
    <mergeCell ref="B4:B6"/>
    <mergeCell ref="D4:D6"/>
    <mergeCell ref="J5:K5"/>
    <mergeCell ref="L5:M5"/>
    <mergeCell ref="N5:O5"/>
    <mergeCell ref="U4:U6"/>
    <mergeCell ref="H4:O4"/>
    <mergeCell ref="S4:S6"/>
    <mergeCell ref="T4:T6"/>
    <mergeCell ref="P4:Q5"/>
    <mergeCell ref="R4:R6"/>
    <mergeCell ref="H5:I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16">
      <formula1>$L$1:$AB$1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1"/>
  <sheetViews>
    <sheetView showGridLines="0" topLeftCell="H1" zoomScale="80" zoomScaleNormal="80" workbookViewId="0">
      <pane ySplit="7" topLeftCell="A8" activePane="bottomLeft" state="frozen"/>
      <selection activeCell="A7" sqref="A7"/>
      <selection pane="bottomLeft" activeCell="U24" sqref="U24"/>
    </sheetView>
  </sheetViews>
  <sheetFormatPr baseColWidth="10" defaultColWidth="11.42578125" defaultRowHeight="12.75" x14ac:dyDescent="0.25"/>
  <cols>
    <col min="1" max="1" width="49.140625" style="255" customWidth="1"/>
    <col min="2" max="2" width="38.5703125" style="255" customWidth="1"/>
    <col min="3" max="3" width="33.7109375" style="255" customWidth="1"/>
    <col min="4" max="4" width="34.28515625" style="255" customWidth="1"/>
    <col min="5" max="5" width="32.85546875" style="255" customWidth="1"/>
    <col min="6" max="6" width="23.42578125" style="254" customWidth="1"/>
    <col min="7" max="7" width="42.42578125" style="255" customWidth="1"/>
    <col min="8" max="8" width="15.28515625" style="255" customWidth="1"/>
    <col min="9" max="9" width="16" style="255" customWidth="1"/>
    <col min="10" max="10" width="15.28515625" style="255" customWidth="1"/>
    <col min="11" max="11" width="18.5703125" style="255" customWidth="1"/>
    <col min="12" max="12" width="15.28515625" style="255" customWidth="1"/>
    <col min="13" max="13" width="15.85546875" style="255" customWidth="1"/>
    <col min="14" max="14" width="15.28515625" style="255" customWidth="1"/>
    <col min="15" max="15" width="15" style="255" customWidth="1"/>
    <col min="16" max="16" width="15.28515625" style="255" customWidth="1"/>
    <col min="17" max="17" width="17" style="255" bestFit="1" customWidth="1"/>
    <col min="18" max="18" width="21.5703125" style="255" customWidth="1"/>
    <col min="19" max="19" width="19.140625" style="253" customWidth="1"/>
    <col min="20" max="20" width="16.140625" style="253" customWidth="1"/>
    <col min="21" max="21" width="22.28515625" style="255" customWidth="1"/>
    <col min="22" max="16384" width="11.42578125" style="255"/>
  </cols>
  <sheetData>
    <row r="1" spans="1:36" ht="18.75" customHeight="1" x14ac:dyDescent="0.25">
      <c r="F1" s="278"/>
      <c r="H1" s="274" t="s">
        <v>90</v>
      </c>
      <c r="J1" s="274"/>
      <c r="K1" s="274"/>
      <c r="L1" s="274"/>
      <c r="M1" s="478" t="s">
        <v>1546</v>
      </c>
      <c r="N1" s="478" t="s">
        <v>1545</v>
      </c>
      <c r="O1" s="478" t="s">
        <v>1544</v>
      </c>
      <c r="P1" s="478" t="s">
        <v>1543</v>
      </c>
      <c r="Q1" s="478" t="s">
        <v>1542</v>
      </c>
      <c r="R1" s="478" t="s">
        <v>1541</v>
      </c>
      <c r="S1" s="478" t="s">
        <v>1540</v>
      </c>
      <c r="T1" s="478" t="s">
        <v>1539</v>
      </c>
      <c r="U1" s="478" t="s">
        <v>1538</v>
      </c>
      <c r="V1" s="478" t="s">
        <v>1523</v>
      </c>
      <c r="W1" s="478" t="s">
        <v>1524</v>
      </c>
      <c r="X1" s="478" t="s">
        <v>1525</v>
      </c>
      <c r="Y1" s="478" t="s">
        <v>1526</v>
      </c>
      <c r="Z1" s="478" t="s">
        <v>1527</v>
      </c>
      <c r="AA1" s="478" t="s">
        <v>1528</v>
      </c>
      <c r="AB1" s="478" t="s">
        <v>1529</v>
      </c>
      <c r="AC1" s="478" t="s">
        <v>1530</v>
      </c>
      <c r="AD1" s="478" t="s">
        <v>1531</v>
      </c>
      <c r="AE1" s="478" t="s">
        <v>1532</v>
      </c>
      <c r="AF1" s="478" t="s">
        <v>1533</v>
      </c>
      <c r="AG1" s="478" t="s">
        <v>1534</v>
      </c>
      <c r="AH1" s="478" t="s">
        <v>1535</v>
      </c>
      <c r="AI1" s="478" t="s">
        <v>1536</v>
      </c>
      <c r="AJ1" s="478" t="s">
        <v>1537</v>
      </c>
    </row>
    <row r="2" spans="1:36" ht="18.75" x14ac:dyDescent="0.25">
      <c r="A2" s="261" t="s">
        <v>1345</v>
      </c>
      <c r="F2" s="278"/>
      <c r="H2" s="274"/>
      <c r="J2" s="274"/>
      <c r="K2" s="274"/>
      <c r="L2" s="274"/>
      <c r="M2" s="274"/>
      <c r="N2" s="274"/>
      <c r="O2" s="274"/>
      <c r="P2" s="274"/>
      <c r="Q2" s="274"/>
      <c r="R2" s="274"/>
      <c r="S2" s="274"/>
      <c r="T2" s="274"/>
      <c r="U2" s="274"/>
      <c r="V2" s="274"/>
      <c r="W2" s="274"/>
      <c r="X2" s="274"/>
      <c r="Y2" s="274"/>
      <c r="Z2" s="274"/>
      <c r="AA2" s="274"/>
    </row>
    <row r="3" spans="1:36" ht="18.75" x14ac:dyDescent="0.25">
      <c r="A3" s="303" t="s">
        <v>1444</v>
      </c>
      <c r="F3" s="278"/>
      <c r="H3" s="274"/>
      <c r="J3" s="274"/>
      <c r="K3" s="274"/>
      <c r="L3" s="274"/>
      <c r="M3" s="274"/>
      <c r="N3" s="274"/>
      <c r="O3" s="274"/>
      <c r="P3" s="274"/>
      <c r="Q3" s="274"/>
      <c r="R3" s="274"/>
      <c r="S3" s="274"/>
      <c r="T3" s="274"/>
      <c r="U3" s="274"/>
      <c r="V3" s="274"/>
      <c r="W3" s="274"/>
      <c r="X3" s="274"/>
      <c r="Y3" s="274"/>
      <c r="Z3" s="274"/>
      <c r="AA3" s="274"/>
    </row>
    <row r="4" spans="1:36" ht="15" x14ac:dyDescent="0.25">
      <c r="A4" s="350" t="s">
        <v>1445</v>
      </c>
      <c r="B4" s="261"/>
      <c r="C4" s="261"/>
      <c r="D4" s="261"/>
      <c r="E4" s="261"/>
      <c r="F4" s="244"/>
      <c r="G4" s="261"/>
      <c r="H4" s="261"/>
      <c r="I4" s="261"/>
      <c r="J4" s="261"/>
      <c r="K4" s="261"/>
      <c r="L4" s="261"/>
      <c r="M4" s="261"/>
      <c r="N4" s="261"/>
      <c r="O4" s="261"/>
      <c r="P4" s="261"/>
      <c r="Q4" s="261"/>
      <c r="R4" s="261"/>
      <c r="S4" s="261"/>
      <c r="T4" s="261"/>
      <c r="U4" s="261"/>
    </row>
    <row r="5" spans="1:36" s="66" customFormat="1" ht="23.25" customHeight="1" x14ac:dyDescent="0.25">
      <c r="A5" s="754" t="s">
        <v>96</v>
      </c>
      <c r="B5" s="753" t="s">
        <v>110</v>
      </c>
      <c r="C5" s="756" t="s">
        <v>1504</v>
      </c>
      <c r="D5" s="756" t="s">
        <v>1505</v>
      </c>
      <c r="E5" s="756" t="s">
        <v>86</v>
      </c>
      <c r="F5" s="756" t="s">
        <v>390</v>
      </c>
      <c r="G5" s="756" t="s">
        <v>87</v>
      </c>
      <c r="H5" s="759" t="s">
        <v>99</v>
      </c>
      <c r="I5" s="765"/>
      <c r="J5" s="765"/>
      <c r="K5" s="765"/>
      <c r="L5" s="765"/>
      <c r="M5" s="765"/>
      <c r="N5" s="765"/>
      <c r="O5" s="760"/>
      <c r="P5" s="761" t="s">
        <v>100</v>
      </c>
      <c r="Q5" s="762"/>
      <c r="R5" s="753" t="s">
        <v>102</v>
      </c>
      <c r="S5" s="753" t="s">
        <v>109</v>
      </c>
      <c r="T5" s="753" t="s">
        <v>108</v>
      </c>
      <c r="U5" s="750" t="s">
        <v>88</v>
      </c>
    </row>
    <row r="6" spans="1:36" s="66" customFormat="1" ht="15" customHeight="1" x14ac:dyDescent="0.25">
      <c r="A6" s="754"/>
      <c r="B6" s="754"/>
      <c r="C6" s="757"/>
      <c r="D6" s="757"/>
      <c r="E6" s="757"/>
      <c r="F6" s="757"/>
      <c r="G6" s="757"/>
      <c r="H6" s="759" t="s">
        <v>103</v>
      </c>
      <c r="I6" s="760"/>
      <c r="J6" s="759" t="s">
        <v>104</v>
      </c>
      <c r="K6" s="760"/>
      <c r="L6" s="759" t="s">
        <v>105</v>
      </c>
      <c r="M6" s="760"/>
      <c r="N6" s="759" t="s">
        <v>106</v>
      </c>
      <c r="O6" s="760"/>
      <c r="P6" s="763"/>
      <c r="Q6" s="764"/>
      <c r="R6" s="754"/>
      <c r="S6" s="754"/>
      <c r="T6" s="754"/>
      <c r="U6" s="751"/>
    </row>
    <row r="7" spans="1:36" s="66" customFormat="1" ht="24" customHeight="1" x14ac:dyDescent="0.25">
      <c r="A7" s="755"/>
      <c r="B7" s="755"/>
      <c r="C7" s="758"/>
      <c r="D7" s="758"/>
      <c r="E7" s="758"/>
      <c r="F7" s="758"/>
      <c r="G7" s="758"/>
      <c r="H7" s="409" t="s">
        <v>107</v>
      </c>
      <c r="I7" s="409" t="s">
        <v>12</v>
      </c>
      <c r="J7" s="409" t="s">
        <v>107</v>
      </c>
      <c r="K7" s="409" t="s">
        <v>12</v>
      </c>
      <c r="L7" s="409" t="s">
        <v>107</v>
      </c>
      <c r="M7" s="409" t="s">
        <v>12</v>
      </c>
      <c r="N7" s="409" t="s">
        <v>107</v>
      </c>
      <c r="O7" s="409" t="s">
        <v>12</v>
      </c>
      <c r="P7" s="409" t="s">
        <v>107</v>
      </c>
      <c r="Q7" s="409" t="s">
        <v>12</v>
      </c>
      <c r="R7" s="755"/>
      <c r="S7" s="755"/>
      <c r="T7" s="755"/>
      <c r="U7" s="752"/>
    </row>
    <row r="8" spans="1:36" ht="15.75" customHeight="1" x14ac:dyDescent="0.25">
      <c r="A8" s="410"/>
      <c r="B8" s="411"/>
      <c r="C8" s="412"/>
      <c r="D8" s="412"/>
      <c r="E8" s="412"/>
      <c r="F8" s="413"/>
      <c r="G8" s="412"/>
      <c r="H8" s="414"/>
      <c r="I8" s="414"/>
      <c r="J8" s="414"/>
      <c r="K8" s="414"/>
      <c r="L8" s="414"/>
      <c r="M8" s="414"/>
      <c r="N8" s="414"/>
      <c r="O8" s="414"/>
      <c r="P8" s="414"/>
      <c r="Q8" s="414"/>
      <c r="R8" s="415"/>
      <c r="S8" s="415"/>
      <c r="T8" s="415"/>
      <c r="U8" s="416"/>
    </row>
    <row r="9" spans="1:36" ht="115.5" customHeight="1" x14ac:dyDescent="0.25">
      <c r="A9" s="777" t="s">
        <v>1440</v>
      </c>
      <c r="B9" s="775" t="s">
        <v>1438</v>
      </c>
      <c r="C9" s="598" t="s">
        <v>1546</v>
      </c>
      <c r="D9" s="519" t="s">
        <v>1772</v>
      </c>
      <c r="E9" s="520" t="s">
        <v>1773</v>
      </c>
      <c r="F9" s="521" t="s">
        <v>1982</v>
      </c>
      <c r="G9" s="522" t="s">
        <v>1774</v>
      </c>
      <c r="H9" s="525">
        <v>0.25</v>
      </c>
      <c r="I9" s="614">
        <v>23250</v>
      </c>
      <c r="J9" s="525">
        <v>0.25</v>
      </c>
      <c r="K9" s="614">
        <v>23250</v>
      </c>
      <c r="L9" s="525">
        <v>0.25</v>
      </c>
      <c r="M9" s="614">
        <v>23250</v>
      </c>
      <c r="N9" s="525">
        <v>0.25</v>
      </c>
      <c r="O9" s="614">
        <v>23250</v>
      </c>
      <c r="P9" s="525">
        <f t="shared" ref="P9:P24" si="0">H9+J9+L9+N9</f>
        <v>1</v>
      </c>
      <c r="Q9" s="680">
        <f>'1. TALLERES SEMINARIOS'!D169+'1. TALLERES SEMINARIOS'!D189</f>
        <v>93000</v>
      </c>
      <c r="R9" s="526" t="s">
        <v>1733</v>
      </c>
      <c r="S9" s="526" t="s">
        <v>1777</v>
      </c>
      <c r="T9" s="526" t="s">
        <v>1697</v>
      </c>
      <c r="U9" s="527" t="s">
        <v>1778</v>
      </c>
    </row>
    <row r="10" spans="1:36" ht="103.5" customHeight="1" x14ac:dyDescent="0.25">
      <c r="A10" s="778"/>
      <c r="B10" s="775"/>
      <c r="C10" s="598" t="s">
        <v>1545</v>
      </c>
      <c r="D10" s="523" t="s">
        <v>1775</v>
      </c>
      <c r="E10" s="512" t="s">
        <v>1776</v>
      </c>
      <c r="F10" s="521" t="s">
        <v>1981</v>
      </c>
      <c r="G10" s="524" t="s">
        <v>2113</v>
      </c>
      <c r="H10" s="525"/>
      <c r="I10" s="333"/>
      <c r="J10" s="525">
        <v>0.25</v>
      </c>
      <c r="K10" s="679">
        <v>16990</v>
      </c>
      <c r="L10" s="709">
        <v>0.5</v>
      </c>
      <c r="M10" s="679">
        <v>33982</v>
      </c>
      <c r="N10" s="709">
        <v>0.25</v>
      </c>
      <c r="O10" s="679">
        <v>16990</v>
      </c>
      <c r="P10" s="525">
        <f t="shared" si="0"/>
        <v>1</v>
      </c>
      <c r="Q10" s="680">
        <f>'1. TALLERES SEMINARIOS'!D50+'1. TALLERES SEMINARIOS'!D109+'1. TALLERES SEMINARIOS'!D274</f>
        <v>67961.666666666672</v>
      </c>
      <c r="R10" s="518" t="s">
        <v>1779</v>
      </c>
      <c r="S10" s="518" t="s">
        <v>1780</v>
      </c>
      <c r="T10" s="518" t="s">
        <v>1700</v>
      </c>
      <c r="U10" s="528" t="s">
        <v>1778</v>
      </c>
    </row>
    <row r="11" spans="1:36" ht="15.75" hidden="1" customHeight="1" x14ac:dyDescent="0.25">
      <c r="A11" s="773" t="s">
        <v>1439</v>
      </c>
      <c r="B11" s="773" t="s">
        <v>1441</v>
      </c>
      <c r="C11" s="502"/>
      <c r="D11" s="296"/>
      <c r="E11" s="245"/>
      <c r="F11" s="296"/>
      <c r="G11" s="296"/>
      <c r="H11" s="245"/>
      <c r="I11" s="333"/>
      <c r="J11" s="333"/>
      <c r="K11" s="333"/>
      <c r="L11" s="333"/>
      <c r="M11" s="333"/>
      <c r="N11" s="333"/>
      <c r="O11" s="333"/>
      <c r="P11" s="525">
        <f t="shared" si="0"/>
        <v>0</v>
      </c>
      <c r="Q11" s="363">
        <f t="shared" ref="Q11:Q22" si="1">I11+K11+M11+O11</f>
        <v>0</v>
      </c>
      <c r="R11" s="333"/>
      <c r="S11" s="245"/>
      <c r="T11" s="245"/>
      <c r="U11" s="245"/>
    </row>
    <row r="12" spans="1:36" ht="15.75" hidden="1" x14ac:dyDescent="0.25">
      <c r="A12" s="774"/>
      <c r="B12" s="774"/>
      <c r="C12" s="502"/>
      <c r="D12" s="296"/>
      <c r="E12" s="245"/>
      <c r="F12" s="296"/>
      <c r="G12" s="296"/>
      <c r="H12" s="245"/>
      <c r="I12" s="333"/>
      <c r="J12" s="333"/>
      <c r="K12" s="333"/>
      <c r="L12" s="333"/>
      <c r="M12" s="333"/>
      <c r="N12" s="333"/>
      <c r="O12" s="333"/>
      <c r="P12" s="525">
        <f t="shared" si="0"/>
        <v>0</v>
      </c>
      <c r="Q12" s="363">
        <f t="shared" si="1"/>
        <v>0</v>
      </c>
      <c r="R12" s="333"/>
      <c r="S12" s="245"/>
      <c r="T12" s="245"/>
      <c r="U12" s="245"/>
    </row>
    <row r="13" spans="1:36" ht="15.75" hidden="1" x14ac:dyDescent="0.25">
      <c r="A13" s="774"/>
      <c r="B13" s="774"/>
      <c r="C13" s="502"/>
      <c r="D13" s="296"/>
      <c r="E13" s="245"/>
      <c r="F13" s="296"/>
      <c r="G13" s="296"/>
      <c r="H13" s="245"/>
      <c r="I13" s="333"/>
      <c r="J13" s="333"/>
      <c r="K13" s="333"/>
      <c r="L13" s="333"/>
      <c r="M13" s="333"/>
      <c r="N13" s="333"/>
      <c r="O13" s="333"/>
      <c r="P13" s="525">
        <f t="shared" si="0"/>
        <v>0</v>
      </c>
      <c r="Q13" s="363">
        <f t="shared" si="1"/>
        <v>0</v>
      </c>
      <c r="R13" s="333"/>
      <c r="S13" s="245"/>
      <c r="T13" s="245"/>
      <c r="U13" s="245"/>
    </row>
    <row r="14" spans="1:36" ht="15.75" hidden="1" x14ac:dyDescent="0.25">
      <c r="A14" s="774"/>
      <c r="B14" s="774"/>
      <c r="C14" s="502"/>
      <c r="D14" s="296"/>
      <c r="E14" s="245"/>
      <c r="F14" s="296"/>
      <c r="G14" s="296"/>
      <c r="H14" s="245"/>
      <c r="I14" s="333"/>
      <c r="J14" s="333"/>
      <c r="K14" s="333"/>
      <c r="L14" s="333"/>
      <c r="M14" s="333"/>
      <c r="N14" s="333"/>
      <c r="O14" s="333"/>
      <c r="P14" s="525">
        <f t="shared" si="0"/>
        <v>0</v>
      </c>
      <c r="Q14" s="363">
        <f t="shared" si="1"/>
        <v>0</v>
      </c>
      <c r="R14" s="333"/>
      <c r="S14" s="245"/>
      <c r="T14" s="245"/>
      <c r="U14" s="245"/>
    </row>
    <row r="15" spans="1:36" ht="15.75" hidden="1" x14ac:dyDescent="0.25">
      <c r="A15" s="774"/>
      <c r="B15" s="774"/>
      <c r="C15" s="502"/>
      <c r="D15" s="296"/>
      <c r="E15" s="245"/>
      <c r="F15" s="296"/>
      <c r="G15" s="296"/>
      <c r="H15" s="245"/>
      <c r="I15" s="333"/>
      <c r="J15" s="333"/>
      <c r="K15" s="333"/>
      <c r="L15" s="333"/>
      <c r="M15" s="333"/>
      <c r="N15" s="333"/>
      <c r="O15" s="333"/>
      <c r="P15" s="525">
        <f t="shared" si="0"/>
        <v>0</v>
      </c>
      <c r="Q15" s="363">
        <f t="shared" si="1"/>
        <v>0</v>
      </c>
      <c r="R15" s="333"/>
      <c r="S15" s="245"/>
      <c r="T15" s="245"/>
      <c r="U15" s="245"/>
    </row>
    <row r="16" spans="1:36" ht="15.75" hidden="1" x14ac:dyDescent="0.25">
      <c r="A16" s="774"/>
      <c r="B16" s="776"/>
      <c r="C16" s="502"/>
      <c r="D16" s="296"/>
      <c r="E16" s="245"/>
      <c r="F16" s="296"/>
      <c r="G16" s="296"/>
      <c r="H16" s="245"/>
      <c r="I16" s="333"/>
      <c r="J16" s="333"/>
      <c r="K16" s="333"/>
      <c r="L16" s="333"/>
      <c r="M16" s="333"/>
      <c r="N16" s="333"/>
      <c r="O16" s="333"/>
      <c r="P16" s="525">
        <f t="shared" si="0"/>
        <v>0</v>
      </c>
      <c r="Q16" s="363">
        <f t="shared" si="1"/>
        <v>0</v>
      </c>
      <c r="R16" s="333"/>
      <c r="S16" s="245"/>
      <c r="T16" s="245"/>
      <c r="U16" s="245"/>
    </row>
    <row r="17" spans="1:21" ht="15.75" hidden="1" customHeight="1" x14ac:dyDescent="0.25">
      <c r="A17" s="774"/>
      <c r="B17" s="773" t="s">
        <v>1442</v>
      </c>
      <c r="C17" s="502"/>
      <c r="D17" s="296"/>
      <c r="E17" s="245"/>
      <c r="F17" s="296"/>
      <c r="G17" s="296"/>
      <c r="H17" s="246"/>
      <c r="I17" s="334"/>
      <c r="J17" s="335"/>
      <c r="K17" s="334"/>
      <c r="L17" s="335"/>
      <c r="M17" s="334"/>
      <c r="N17" s="335"/>
      <c r="O17" s="334"/>
      <c r="P17" s="525">
        <f t="shared" si="0"/>
        <v>0</v>
      </c>
      <c r="Q17" s="364">
        <f t="shared" si="1"/>
        <v>0</v>
      </c>
      <c r="R17" s="332"/>
      <c r="S17" s="245"/>
      <c r="T17" s="245"/>
      <c r="U17" s="245"/>
    </row>
    <row r="18" spans="1:21" ht="15.75" hidden="1" x14ac:dyDescent="0.25">
      <c r="A18" s="774"/>
      <c r="B18" s="774"/>
      <c r="C18" s="502"/>
      <c r="D18" s="296"/>
      <c r="E18" s="245"/>
      <c r="F18" s="296"/>
      <c r="G18" s="296"/>
      <c r="H18" s="246"/>
      <c r="I18" s="334"/>
      <c r="J18" s="335"/>
      <c r="K18" s="334"/>
      <c r="L18" s="335"/>
      <c r="M18" s="334"/>
      <c r="N18" s="335"/>
      <c r="O18" s="334"/>
      <c r="P18" s="525">
        <f t="shared" si="0"/>
        <v>0</v>
      </c>
      <c r="Q18" s="364">
        <f t="shared" si="1"/>
        <v>0</v>
      </c>
      <c r="R18" s="332"/>
      <c r="S18" s="245"/>
      <c r="T18" s="245"/>
      <c r="U18" s="245"/>
    </row>
    <row r="19" spans="1:21" ht="15.75" hidden="1" x14ac:dyDescent="0.25">
      <c r="A19" s="774"/>
      <c r="B19" s="774"/>
      <c r="C19" s="502"/>
      <c r="D19" s="296"/>
      <c r="E19" s="245"/>
      <c r="F19" s="296"/>
      <c r="G19" s="296"/>
      <c r="H19" s="246"/>
      <c r="I19" s="334"/>
      <c r="J19" s="335"/>
      <c r="K19" s="334"/>
      <c r="L19" s="335"/>
      <c r="M19" s="334"/>
      <c r="N19" s="335"/>
      <c r="O19" s="334"/>
      <c r="P19" s="525">
        <f t="shared" si="0"/>
        <v>0</v>
      </c>
      <c r="Q19" s="364">
        <f t="shared" si="1"/>
        <v>0</v>
      </c>
      <c r="R19" s="332"/>
      <c r="S19" s="245"/>
      <c r="T19" s="245"/>
      <c r="U19" s="245"/>
    </row>
    <row r="20" spans="1:21" ht="15.75" hidden="1" x14ac:dyDescent="0.25">
      <c r="A20" s="774"/>
      <c r="B20" s="774"/>
      <c r="C20" s="502"/>
      <c r="D20" s="296"/>
      <c r="E20" s="245"/>
      <c r="F20" s="296"/>
      <c r="G20" s="296"/>
      <c r="H20" s="245"/>
      <c r="I20" s="334"/>
      <c r="J20" s="333"/>
      <c r="K20" s="333"/>
      <c r="L20" s="333"/>
      <c r="M20" s="333"/>
      <c r="N20" s="333"/>
      <c r="O20" s="333"/>
      <c r="P20" s="525">
        <f t="shared" si="0"/>
        <v>0</v>
      </c>
      <c r="Q20" s="363">
        <f t="shared" si="1"/>
        <v>0</v>
      </c>
      <c r="R20" s="245"/>
      <c r="S20" s="245"/>
      <c r="T20" s="245"/>
      <c r="U20" s="245"/>
    </row>
    <row r="21" spans="1:21" ht="15.75" hidden="1" x14ac:dyDescent="0.25">
      <c r="A21" s="774"/>
      <c r="B21" s="774"/>
      <c r="C21" s="502"/>
      <c r="D21" s="296"/>
      <c r="E21" s="245"/>
      <c r="F21" s="296"/>
      <c r="G21" s="296"/>
      <c r="H21" s="245"/>
      <c r="I21" s="334"/>
      <c r="J21" s="333"/>
      <c r="K21" s="333"/>
      <c r="L21" s="333"/>
      <c r="M21" s="333"/>
      <c r="N21" s="333"/>
      <c r="O21" s="333"/>
      <c r="P21" s="525">
        <f t="shared" si="0"/>
        <v>0</v>
      </c>
      <c r="Q21" s="363">
        <f t="shared" si="1"/>
        <v>0</v>
      </c>
      <c r="R21" s="245"/>
      <c r="S21" s="245"/>
      <c r="T21" s="245"/>
      <c r="U21" s="245"/>
    </row>
    <row r="22" spans="1:21" ht="15.75" hidden="1" x14ac:dyDescent="0.25">
      <c r="A22" s="774"/>
      <c r="B22" s="774"/>
      <c r="C22" s="502"/>
      <c r="D22" s="296"/>
      <c r="E22" s="245"/>
      <c r="F22" s="296"/>
      <c r="G22" s="296"/>
      <c r="H22" s="245"/>
      <c r="I22" s="334"/>
      <c r="J22" s="333"/>
      <c r="K22" s="333"/>
      <c r="L22" s="333"/>
      <c r="M22" s="333"/>
      <c r="N22" s="333"/>
      <c r="O22" s="333"/>
      <c r="P22" s="525">
        <f t="shared" si="0"/>
        <v>0</v>
      </c>
      <c r="Q22" s="363">
        <f t="shared" si="1"/>
        <v>0</v>
      </c>
      <c r="R22" s="245"/>
      <c r="S22" s="245"/>
      <c r="T22" s="245"/>
      <c r="U22" s="245"/>
    </row>
    <row r="23" spans="1:21" ht="117.75" customHeight="1" x14ac:dyDescent="0.25">
      <c r="A23" s="774"/>
      <c r="B23" s="775" t="s">
        <v>1443</v>
      </c>
      <c r="C23" s="598" t="s">
        <v>1528</v>
      </c>
      <c r="D23" s="529" t="s">
        <v>1781</v>
      </c>
      <c r="E23" s="512" t="s">
        <v>1782</v>
      </c>
      <c r="F23" s="521" t="s">
        <v>1980</v>
      </c>
      <c r="G23" s="524" t="s">
        <v>1783</v>
      </c>
      <c r="H23" s="245"/>
      <c r="I23" s="334"/>
      <c r="J23" s="333"/>
      <c r="K23" s="333"/>
      <c r="L23" s="333"/>
      <c r="M23" s="333"/>
      <c r="N23" s="525">
        <v>1</v>
      </c>
      <c r="O23" s="615">
        <v>3000</v>
      </c>
      <c r="P23" s="525">
        <f t="shared" si="0"/>
        <v>1</v>
      </c>
      <c r="Q23" s="626">
        <f>'5. ACTIVIDADES ESPECIALES'!D27</f>
        <v>3000</v>
      </c>
      <c r="R23" s="530" t="s">
        <v>1787</v>
      </c>
      <c r="S23" s="530" t="s">
        <v>1788</v>
      </c>
      <c r="T23" s="530" t="s">
        <v>1700</v>
      </c>
      <c r="U23" s="531" t="s">
        <v>1778</v>
      </c>
    </row>
    <row r="24" spans="1:21" ht="99.75" customHeight="1" x14ac:dyDescent="0.25">
      <c r="A24" s="774"/>
      <c r="B24" s="775"/>
      <c r="C24" s="598" t="s">
        <v>1544</v>
      </c>
      <c r="D24" s="519" t="s">
        <v>1784</v>
      </c>
      <c r="E24" s="512" t="s">
        <v>1785</v>
      </c>
      <c r="F24" s="521" t="s">
        <v>1979</v>
      </c>
      <c r="G24" s="524" t="s">
        <v>1786</v>
      </c>
      <c r="H24" s="525">
        <v>0.25</v>
      </c>
      <c r="I24" s="679">
        <v>24838</v>
      </c>
      <c r="J24" s="525">
        <v>0.25</v>
      </c>
      <c r="K24" s="679">
        <v>24838</v>
      </c>
      <c r="L24" s="525">
        <v>0.25</v>
      </c>
      <c r="M24" s="679">
        <v>24837</v>
      </c>
      <c r="N24" s="525">
        <v>0.25</v>
      </c>
      <c r="O24" s="679">
        <v>24837</v>
      </c>
      <c r="P24" s="525">
        <f t="shared" si="0"/>
        <v>1</v>
      </c>
      <c r="Q24" s="680">
        <f>'1. TALLERES SEMINARIOS'!D252</f>
        <v>99350</v>
      </c>
      <c r="R24" s="530" t="s">
        <v>1789</v>
      </c>
      <c r="S24" s="530" t="s">
        <v>1790</v>
      </c>
      <c r="T24" s="530" t="s">
        <v>1700</v>
      </c>
      <c r="U24" s="531" t="s">
        <v>1778</v>
      </c>
    </row>
    <row r="25" spans="1:21" s="253" customFormat="1" ht="15.75" x14ac:dyDescent="0.25">
      <c r="A25" s="281"/>
      <c r="B25" s="282"/>
      <c r="C25" s="281" t="s">
        <v>97</v>
      </c>
      <c r="D25" s="282"/>
      <c r="E25" s="282"/>
      <c r="F25" s="282"/>
      <c r="G25" s="283"/>
      <c r="H25" s="575">
        <f t="shared" ref="H25:Q25" si="2">SUM(H8:H24)</f>
        <v>0.5</v>
      </c>
      <c r="I25" s="256">
        <f t="shared" si="2"/>
        <v>48088</v>
      </c>
      <c r="J25" s="575">
        <f t="shared" si="2"/>
        <v>0.75</v>
      </c>
      <c r="K25" s="256">
        <f t="shared" si="2"/>
        <v>65078</v>
      </c>
      <c r="L25" s="575">
        <f t="shared" si="2"/>
        <v>1</v>
      </c>
      <c r="M25" s="256">
        <f t="shared" si="2"/>
        <v>82069</v>
      </c>
      <c r="N25" s="575">
        <f t="shared" si="2"/>
        <v>1.75</v>
      </c>
      <c r="O25" s="256">
        <f t="shared" si="2"/>
        <v>68077</v>
      </c>
      <c r="P25" s="576">
        <f t="shared" si="2"/>
        <v>4</v>
      </c>
      <c r="Q25" s="256">
        <f t="shared" si="2"/>
        <v>263311.66666666669</v>
      </c>
      <c r="R25" s="257"/>
      <c r="S25" s="257"/>
      <c r="T25" s="257"/>
      <c r="U25" s="257"/>
    </row>
    <row r="26" spans="1:21" ht="15.75" x14ac:dyDescent="0.25">
      <c r="A26" s="253"/>
      <c r="B26" s="253"/>
      <c r="C26" s="253"/>
      <c r="D26" s="253"/>
      <c r="E26" s="253"/>
      <c r="F26" s="252"/>
      <c r="G26" s="253"/>
      <c r="H26" s="253"/>
      <c r="S26" s="258"/>
      <c r="T26" s="258"/>
      <c r="U26" s="259"/>
    </row>
    <row r="27" spans="1:21" ht="15.75" x14ac:dyDescent="0.25">
      <c r="F27" s="252"/>
      <c r="S27" s="258"/>
      <c r="T27" s="258"/>
    </row>
    <row r="28" spans="1:21" ht="15.75" x14ac:dyDescent="0.25">
      <c r="F28" s="252"/>
      <c r="S28" s="258"/>
      <c r="T28" s="258"/>
    </row>
    <row r="29" spans="1:21" ht="15.75" x14ac:dyDescent="0.25">
      <c r="F29" s="252"/>
      <c r="S29" s="258"/>
      <c r="T29" s="258"/>
    </row>
    <row r="30" spans="1:21" ht="15.75" x14ac:dyDescent="0.25">
      <c r="F30" s="252"/>
      <c r="S30" s="258"/>
      <c r="T30" s="258"/>
    </row>
    <row r="31" spans="1:21" ht="15.75" x14ac:dyDescent="0.25">
      <c r="F31" s="252"/>
      <c r="S31" s="258"/>
      <c r="T31" s="258"/>
    </row>
    <row r="32" spans="1:21" ht="15.75" x14ac:dyDescent="0.25">
      <c r="F32" s="252"/>
      <c r="S32" s="258"/>
      <c r="T32" s="258"/>
    </row>
    <row r="33" spans="6:20" ht="15.75" x14ac:dyDescent="0.25">
      <c r="F33" s="252"/>
      <c r="S33" s="258"/>
      <c r="T33" s="258"/>
    </row>
    <row r="34" spans="6:20" ht="15.75" x14ac:dyDescent="0.25">
      <c r="F34" s="252"/>
      <c r="S34" s="258"/>
      <c r="T34" s="258"/>
    </row>
    <row r="35" spans="6:20" ht="15.75" x14ac:dyDescent="0.25">
      <c r="F35" s="252"/>
      <c r="S35" s="260"/>
      <c r="T35" s="260"/>
    </row>
    <row r="36" spans="6:20" ht="15.75" x14ac:dyDescent="0.25">
      <c r="F36" s="252"/>
      <c r="S36" s="258"/>
      <c r="T36" s="258"/>
    </row>
    <row r="37" spans="6:20" ht="15.75" x14ac:dyDescent="0.25">
      <c r="F37" s="252"/>
      <c r="S37" s="258"/>
      <c r="T37" s="258"/>
    </row>
    <row r="38" spans="6:20" ht="15.75" x14ac:dyDescent="0.25">
      <c r="F38" s="252"/>
      <c r="S38" s="258"/>
      <c r="T38" s="258"/>
    </row>
    <row r="39" spans="6:20" ht="15.75" x14ac:dyDescent="0.25">
      <c r="F39" s="252"/>
      <c r="S39" s="258"/>
      <c r="T39" s="258"/>
    </row>
    <row r="40" spans="6:20" ht="15.75" x14ac:dyDescent="0.25">
      <c r="F40" s="252"/>
      <c r="S40" s="258"/>
      <c r="T40" s="258"/>
    </row>
    <row r="41" spans="6:20" ht="15.75" x14ac:dyDescent="0.25">
      <c r="F41" s="252"/>
      <c r="S41" s="258"/>
      <c r="T41" s="258"/>
    </row>
    <row r="42" spans="6:20" ht="15.75" x14ac:dyDescent="0.25">
      <c r="F42" s="252"/>
      <c r="S42" s="258"/>
      <c r="T42" s="258"/>
    </row>
    <row r="43" spans="6:20" ht="15.75" x14ac:dyDescent="0.25">
      <c r="F43" s="252"/>
      <c r="S43" s="258"/>
      <c r="T43" s="258"/>
    </row>
    <row r="44" spans="6:20" ht="15.75" x14ac:dyDescent="0.25">
      <c r="F44" s="252"/>
      <c r="S44" s="258"/>
      <c r="T44" s="258"/>
    </row>
    <row r="45" spans="6:20" x14ac:dyDescent="0.25">
      <c r="S45" s="258"/>
      <c r="T45" s="258"/>
    </row>
    <row r="46" spans="6:20" x14ac:dyDescent="0.25">
      <c r="S46" s="258"/>
      <c r="T46" s="258"/>
    </row>
    <row r="47" spans="6:20" x14ac:dyDescent="0.25">
      <c r="S47" s="258"/>
      <c r="T47" s="258"/>
    </row>
    <row r="48" spans="6:20" x14ac:dyDescent="0.25">
      <c r="S48" s="258"/>
      <c r="T48" s="258"/>
    </row>
    <row r="49" spans="6:20" x14ac:dyDescent="0.25">
      <c r="S49" s="258"/>
      <c r="T49" s="258"/>
    </row>
    <row r="50" spans="6:20" x14ac:dyDescent="0.25">
      <c r="S50" s="258"/>
      <c r="T50" s="258"/>
    </row>
    <row r="51" spans="6:20" x14ac:dyDescent="0.25">
      <c r="S51" s="258"/>
      <c r="T51" s="258"/>
    </row>
    <row r="52" spans="6:20" x14ac:dyDescent="0.25">
      <c r="S52" s="258"/>
      <c r="T52" s="258"/>
    </row>
    <row r="56" spans="6:20" x14ac:dyDescent="0.25">
      <c r="F56" s="247"/>
      <c r="S56" s="255"/>
      <c r="T56" s="255"/>
    </row>
    <row r="57" spans="6:20" x14ac:dyDescent="0.25">
      <c r="F57" s="247"/>
      <c r="S57" s="255"/>
      <c r="T57" s="255"/>
    </row>
    <row r="58" spans="6:20" x14ac:dyDescent="0.25">
      <c r="F58" s="247"/>
      <c r="S58" s="255"/>
      <c r="T58" s="255"/>
    </row>
    <row r="59" spans="6:20" x14ac:dyDescent="0.25">
      <c r="F59" s="247"/>
      <c r="S59" s="255"/>
      <c r="T59" s="255"/>
    </row>
    <row r="60" spans="6:20" x14ac:dyDescent="0.25">
      <c r="F60" s="247"/>
      <c r="S60" s="255"/>
      <c r="T60" s="255"/>
    </row>
    <row r="61" spans="6:20" x14ac:dyDescent="0.25">
      <c r="F61" s="247"/>
      <c r="S61" s="255"/>
      <c r="T61" s="255"/>
    </row>
    <row r="62" spans="6:20" x14ac:dyDescent="0.25">
      <c r="F62" s="247"/>
      <c r="S62" s="255"/>
      <c r="T62" s="255"/>
    </row>
    <row r="63" spans="6:20" x14ac:dyDescent="0.25">
      <c r="F63" s="247"/>
      <c r="S63" s="255"/>
      <c r="T63" s="255"/>
    </row>
    <row r="64" spans="6:20" x14ac:dyDescent="0.25">
      <c r="F64" s="247"/>
      <c r="S64" s="255"/>
      <c r="T64" s="255"/>
    </row>
    <row r="65" spans="6:20" x14ac:dyDescent="0.25">
      <c r="F65" s="247"/>
      <c r="S65" s="255"/>
      <c r="T65" s="255"/>
    </row>
    <row r="66" spans="6:20" x14ac:dyDescent="0.25">
      <c r="F66" s="247"/>
      <c r="S66" s="255"/>
      <c r="T66" s="255"/>
    </row>
    <row r="67" spans="6:20" x14ac:dyDescent="0.25">
      <c r="F67" s="247"/>
      <c r="S67" s="255"/>
      <c r="T67" s="255"/>
    </row>
    <row r="68" spans="6:20" x14ac:dyDescent="0.25">
      <c r="F68" s="247"/>
      <c r="S68" s="255"/>
      <c r="T68" s="255"/>
    </row>
    <row r="69" spans="6:20" x14ac:dyDescent="0.25">
      <c r="F69" s="247"/>
      <c r="S69" s="255"/>
      <c r="T69" s="255"/>
    </row>
    <row r="70" spans="6:20" x14ac:dyDescent="0.25">
      <c r="F70" s="247"/>
      <c r="S70" s="255"/>
      <c r="T70" s="255"/>
    </row>
    <row r="71" spans="6:20" x14ac:dyDescent="0.25">
      <c r="F71" s="247"/>
      <c r="S71" s="255"/>
      <c r="T71" s="255"/>
    </row>
    <row r="72" spans="6:20" x14ac:dyDescent="0.25">
      <c r="F72" s="247"/>
      <c r="S72" s="255"/>
      <c r="T72" s="255"/>
    </row>
    <row r="73" spans="6:20" x14ac:dyDescent="0.25">
      <c r="F73" s="247"/>
      <c r="S73" s="255"/>
      <c r="T73" s="255"/>
    </row>
    <row r="74" spans="6:20" x14ac:dyDescent="0.25">
      <c r="F74" s="247"/>
      <c r="S74" s="255"/>
      <c r="T74" s="255"/>
    </row>
    <row r="75" spans="6:20" x14ac:dyDescent="0.25">
      <c r="F75" s="247"/>
      <c r="S75" s="255"/>
      <c r="T75" s="255"/>
    </row>
    <row r="76" spans="6:20" x14ac:dyDescent="0.25">
      <c r="F76" s="247"/>
      <c r="S76" s="255"/>
      <c r="T76" s="255"/>
    </row>
    <row r="77" spans="6:20" x14ac:dyDescent="0.25">
      <c r="F77" s="247"/>
      <c r="S77" s="255"/>
      <c r="T77" s="255"/>
    </row>
    <row r="78" spans="6:20" x14ac:dyDescent="0.25">
      <c r="F78" s="247"/>
      <c r="S78" s="255"/>
      <c r="T78" s="255"/>
    </row>
    <row r="79" spans="6:20" x14ac:dyDescent="0.25">
      <c r="F79" s="247"/>
      <c r="S79" s="255"/>
      <c r="T79" s="255"/>
    </row>
    <row r="80" spans="6:20" x14ac:dyDescent="0.25">
      <c r="F80" s="247"/>
      <c r="S80" s="255"/>
      <c r="T80" s="255"/>
    </row>
    <row r="81" spans="6:20" x14ac:dyDescent="0.25">
      <c r="F81" s="247"/>
      <c r="S81" s="255"/>
      <c r="T81" s="255"/>
    </row>
    <row r="82" spans="6:20" x14ac:dyDescent="0.25">
      <c r="F82" s="247"/>
    </row>
    <row r="83" spans="6:20" x14ac:dyDescent="0.25">
      <c r="F83" s="247"/>
    </row>
    <row r="84" spans="6:20" x14ac:dyDescent="0.25">
      <c r="F84" s="247"/>
    </row>
    <row r="85" spans="6:20" x14ac:dyDescent="0.25">
      <c r="F85" s="247"/>
    </row>
    <row r="86" spans="6:20" x14ac:dyDescent="0.25">
      <c r="F86" s="247"/>
    </row>
    <row r="87" spans="6:20" x14ac:dyDescent="0.25">
      <c r="F87" s="247"/>
    </row>
    <row r="88" spans="6:20" x14ac:dyDescent="0.25">
      <c r="F88" s="247"/>
    </row>
    <row r="89" spans="6:20" x14ac:dyDescent="0.25">
      <c r="F89" s="247"/>
    </row>
    <row r="90" spans="6:20" x14ac:dyDescent="0.25">
      <c r="F90" s="247"/>
    </row>
    <row r="91" spans="6:20" x14ac:dyDescent="0.25">
      <c r="F91" s="247"/>
    </row>
    <row r="92" spans="6:20" x14ac:dyDescent="0.25">
      <c r="F92" s="247"/>
    </row>
    <row r="93" spans="6:20" x14ac:dyDescent="0.25">
      <c r="F93" s="247"/>
    </row>
    <row r="94" spans="6:20" x14ac:dyDescent="0.25">
      <c r="F94" s="247"/>
    </row>
    <row r="95" spans="6:20" x14ac:dyDescent="0.25">
      <c r="F95" s="247"/>
    </row>
    <row r="96" spans="6:20" x14ac:dyDescent="0.25">
      <c r="F96" s="247"/>
    </row>
    <row r="97" spans="6:6" x14ac:dyDescent="0.25">
      <c r="F97" s="247"/>
    </row>
    <row r="98" spans="6:6" x14ac:dyDescent="0.25">
      <c r="F98" s="247"/>
    </row>
    <row r="99" spans="6:6" x14ac:dyDescent="0.25">
      <c r="F99" s="247"/>
    </row>
    <row r="100" spans="6:6" x14ac:dyDescent="0.25">
      <c r="F100" s="247"/>
    </row>
    <row r="101" spans="6:6" x14ac:dyDescent="0.25">
      <c r="F101" s="247"/>
    </row>
    <row r="102" spans="6:6" x14ac:dyDescent="0.25">
      <c r="F102" s="247"/>
    </row>
    <row r="103" spans="6:6" x14ac:dyDescent="0.25">
      <c r="F103" s="247"/>
    </row>
    <row r="104" spans="6:6" x14ac:dyDescent="0.25">
      <c r="F104" s="247"/>
    </row>
    <row r="105" spans="6:6" x14ac:dyDescent="0.25">
      <c r="F105" s="247"/>
    </row>
    <row r="106" spans="6:6" x14ac:dyDescent="0.25">
      <c r="F106" s="247"/>
    </row>
    <row r="107" spans="6:6" x14ac:dyDescent="0.25">
      <c r="F107" s="247"/>
    </row>
    <row r="108" spans="6:6" x14ac:dyDescent="0.25">
      <c r="F108" s="247"/>
    </row>
    <row r="109" spans="6:6" x14ac:dyDescent="0.25">
      <c r="F109" s="247"/>
    </row>
    <row r="110" spans="6:6" x14ac:dyDescent="0.25">
      <c r="F110" s="247"/>
    </row>
    <row r="111" spans="6:6" x14ac:dyDescent="0.25">
      <c r="F111" s="247"/>
    </row>
    <row r="112" spans="6:6" x14ac:dyDescent="0.25">
      <c r="F112" s="247"/>
    </row>
    <row r="113" spans="6:6" x14ac:dyDescent="0.25">
      <c r="F113" s="247"/>
    </row>
    <row r="114" spans="6:6" x14ac:dyDescent="0.25">
      <c r="F114" s="247"/>
    </row>
    <row r="115" spans="6:6" x14ac:dyDescent="0.25">
      <c r="F115" s="247"/>
    </row>
    <row r="116" spans="6:6" x14ac:dyDescent="0.25">
      <c r="F116" s="247"/>
    </row>
    <row r="117" spans="6:6" x14ac:dyDescent="0.25">
      <c r="F117" s="247"/>
    </row>
    <row r="118" spans="6:6" x14ac:dyDescent="0.25">
      <c r="F118" s="247"/>
    </row>
    <row r="119" spans="6:6" x14ac:dyDescent="0.25">
      <c r="F119" s="247"/>
    </row>
    <row r="120" spans="6:6" x14ac:dyDescent="0.25">
      <c r="F120" s="247"/>
    </row>
    <row r="121" spans="6:6" x14ac:dyDescent="0.25">
      <c r="F121" s="247"/>
    </row>
  </sheetData>
  <mergeCells count="23">
    <mergeCell ref="U5:U7"/>
    <mergeCell ref="P5:Q6"/>
    <mergeCell ref="T5:T7"/>
    <mergeCell ref="B5:B7"/>
    <mergeCell ref="R5:R7"/>
    <mergeCell ref="G5:G7"/>
    <mergeCell ref="F5:F7"/>
    <mergeCell ref="H5:O5"/>
    <mergeCell ref="S5:S7"/>
    <mergeCell ref="C5:C7"/>
    <mergeCell ref="E5:E7"/>
    <mergeCell ref="H6:I6"/>
    <mergeCell ref="J6:K6"/>
    <mergeCell ref="B11:B16"/>
    <mergeCell ref="D5:D7"/>
    <mergeCell ref="L6:M6"/>
    <mergeCell ref="N6:O6"/>
    <mergeCell ref="A5:A7"/>
    <mergeCell ref="A11:A24"/>
    <mergeCell ref="B17:B22"/>
    <mergeCell ref="B23:B24"/>
    <mergeCell ref="B9:B10"/>
    <mergeCell ref="A9:A10"/>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24">
      <formula1>$M$1:$AJ$1</formula1>
    </dataValidation>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topLeftCell="K1" zoomScale="80" zoomScaleNormal="80" workbookViewId="0">
      <pane ySplit="6" topLeftCell="A10" activePane="bottomLeft" state="frozen"/>
      <selection activeCell="O6" sqref="O6"/>
      <selection pane="bottomLeft" activeCell="V8" sqref="V8:V12"/>
    </sheetView>
  </sheetViews>
  <sheetFormatPr baseColWidth="10" defaultRowHeight="15" x14ac:dyDescent="0.25"/>
  <cols>
    <col min="1" max="1" width="40" customWidth="1"/>
    <col min="2" max="2" width="21.7109375" customWidth="1"/>
    <col min="3" max="3" width="30.5703125" customWidth="1"/>
    <col min="4" max="4" width="36.140625" style="433" customWidth="1"/>
    <col min="5" max="6" width="27.42578125" customWidth="1"/>
    <col min="7" max="7" width="50.28515625" customWidth="1"/>
    <col min="8" max="8" width="15.28515625" customWidth="1"/>
    <col min="9" max="9" width="17.5703125" style="230" customWidth="1"/>
    <col min="10" max="10" width="15.28515625" customWidth="1"/>
    <col min="11" max="11" width="18.85546875" style="230" customWidth="1"/>
    <col min="13" max="13" width="17.28515625" style="230" customWidth="1"/>
    <col min="15" max="15" width="17.28515625" style="230" customWidth="1"/>
    <col min="16" max="16" width="15.28515625" customWidth="1"/>
    <col min="17" max="17" width="18.28515625" style="230" customWidth="1"/>
    <col min="18" max="18" width="14.140625" hidden="1" customWidth="1"/>
    <col min="19" max="19" width="26.7109375" customWidth="1"/>
    <col min="20" max="20" width="24.140625" customWidth="1"/>
    <col min="21" max="21" width="19.85546875" customWidth="1"/>
    <col min="22" max="22" width="29" customWidth="1"/>
  </cols>
  <sheetData>
    <row r="1" spans="1:22" ht="18.75" x14ac:dyDescent="0.25">
      <c r="B1" s="274"/>
      <c r="C1" s="480" t="s">
        <v>1657</v>
      </c>
      <c r="D1" s="274"/>
      <c r="E1" s="274"/>
      <c r="F1" s="274"/>
      <c r="G1" s="274"/>
      <c r="H1" s="274" t="s">
        <v>475</v>
      </c>
      <c r="J1" s="274"/>
      <c r="K1" s="274"/>
      <c r="L1" s="274"/>
      <c r="M1" s="274"/>
      <c r="N1" s="274"/>
      <c r="O1" s="274"/>
      <c r="P1" s="274"/>
      <c r="Q1" s="274"/>
      <c r="R1" s="274"/>
      <c r="S1" s="274"/>
      <c r="T1" s="274"/>
      <c r="U1" s="274"/>
      <c r="V1" s="274"/>
    </row>
    <row r="2" spans="1:22" ht="18.75" x14ac:dyDescent="0.25">
      <c r="A2" s="304" t="s">
        <v>1344</v>
      </c>
      <c r="B2" s="274"/>
      <c r="C2" s="274"/>
      <c r="D2" s="274"/>
      <c r="E2" s="274"/>
      <c r="F2" s="274"/>
      <c r="G2" s="274"/>
      <c r="H2" s="274"/>
      <c r="J2" s="274"/>
      <c r="K2" s="274"/>
      <c r="L2" s="274"/>
      <c r="M2" s="274"/>
      <c r="N2" s="274"/>
      <c r="O2" s="274"/>
      <c r="P2" s="274"/>
      <c r="Q2" s="274"/>
      <c r="R2" s="274"/>
      <c r="S2" s="274"/>
      <c r="T2" s="274"/>
      <c r="U2" s="274"/>
      <c r="V2" s="274"/>
    </row>
    <row r="3" spans="1:22" x14ac:dyDescent="0.25">
      <c r="A3" s="779" t="s">
        <v>1346</v>
      </c>
      <c r="B3" s="779"/>
      <c r="C3" s="779"/>
      <c r="D3" s="779"/>
      <c r="E3" s="779"/>
      <c r="F3" s="779"/>
      <c r="G3" s="779"/>
      <c r="H3" s="779"/>
      <c r="I3" s="779"/>
      <c r="J3" s="779"/>
      <c r="K3" s="779"/>
      <c r="L3" s="779"/>
      <c r="M3" s="779"/>
      <c r="N3" s="779"/>
      <c r="O3" s="779"/>
      <c r="P3" s="779"/>
      <c r="Q3" s="779"/>
      <c r="R3" s="779"/>
      <c r="S3" s="779"/>
      <c r="T3" s="779"/>
      <c r="U3" s="779"/>
      <c r="V3" s="779"/>
    </row>
    <row r="4" spans="1:22" ht="15" customHeight="1" x14ac:dyDescent="0.25">
      <c r="A4" s="754" t="s">
        <v>96</v>
      </c>
      <c r="B4" s="753" t="s">
        <v>110</v>
      </c>
      <c r="C4" s="756" t="s">
        <v>1504</v>
      </c>
      <c r="D4" s="756" t="s">
        <v>1505</v>
      </c>
      <c r="E4" s="756" t="s">
        <v>86</v>
      </c>
      <c r="F4" s="756" t="s">
        <v>390</v>
      </c>
      <c r="G4" s="756" t="s">
        <v>87</v>
      </c>
      <c r="H4" s="759" t="s">
        <v>99</v>
      </c>
      <c r="I4" s="765"/>
      <c r="J4" s="765"/>
      <c r="K4" s="765"/>
      <c r="L4" s="765"/>
      <c r="M4" s="765"/>
      <c r="N4" s="765"/>
      <c r="O4" s="760"/>
      <c r="P4" s="761" t="s">
        <v>100</v>
      </c>
      <c r="Q4" s="762"/>
      <c r="R4" s="753" t="s">
        <v>101</v>
      </c>
      <c r="S4" s="753" t="s">
        <v>102</v>
      </c>
      <c r="T4" s="753" t="s">
        <v>109</v>
      </c>
      <c r="U4" s="753" t="s">
        <v>108</v>
      </c>
      <c r="V4" s="750" t="s">
        <v>88</v>
      </c>
    </row>
    <row r="5" spans="1:22" ht="15" customHeight="1" x14ac:dyDescent="0.25">
      <c r="A5" s="754"/>
      <c r="B5" s="754"/>
      <c r="C5" s="757"/>
      <c r="D5" s="757"/>
      <c r="E5" s="757"/>
      <c r="F5" s="757"/>
      <c r="G5" s="757"/>
      <c r="H5" s="759" t="s">
        <v>103</v>
      </c>
      <c r="I5" s="760"/>
      <c r="J5" s="759" t="s">
        <v>104</v>
      </c>
      <c r="K5" s="760"/>
      <c r="L5" s="759" t="s">
        <v>105</v>
      </c>
      <c r="M5" s="760"/>
      <c r="N5" s="759" t="s">
        <v>106</v>
      </c>
      <c r="O5" s="760"/>
      <c r="P5" s="763"/>
      <c r="Q5" s="764"/>
      <c r="R5" s="754"/>
      <c r="S5" s="754"/>
      <c r="T5" s="754"/>
      <c r="U5" s="754"/>
      <c r="V5" s="751"/>
    </row>
    <row r="6" spans="1:22" ht="25.5" x14ac:dyDescent="0.25">
      <c r="A6" s="755"/>
      <c r="B6" s="755"/>
      <c r="C6" s="758"/>
      <c r="D6" s="758"/>
      <c r="E6" s="758"/>
      <c r="F6" s="758"/>
      <c r="G6" s="758"/>
      <c r="H6" s="409" t="s">
        <v>107</v>
      </c>
      <c r="I6" s="409" t="s">
        <v>12</v>
      </c>
      <c r="J6" s="409" t="s">
        <v>107</v>
      </c>
      <c r="K6" s="409" t="s">
        <v>12</v>
      </c>
      <c r="L6" s="409" t="s">
        <v>107</v>
      </c>
      <c r="M6" s="409" t="s">
        <v>12</v>
      </c>
      <c r="N6" s="409" t="s">
        <v>107</v>
      </c>
      <c r="O6" s="409" t="s">
        <v>12</v>
      </c>
      <c r="P6" s="409" t="s">
        <v>107</v>
      </c>
      <c r="Q6" s="409" t="s">
        <v>12</v>
      </c>
      <c r="R6" s="755"/>
      <c r="S6" s="755"/>
      <c r="T6" s="755"/>
      <c r="U6" s="755"/>
      <c r="V6" s="752"/>
    </row>
    <row r="7" spans="1:22" s="346" customFormat="1" ht="15.75" x14ac:dyDescent="0.25">
      <c r="A7" s="410"/>
      <c r="B7" s="411"/>
      <c r="C7" s="412"/>
      <c r="D7" s="412"/>
      <c r="E7" s="412"/>
      <c r="F7" s="413"/>
      <c r="G7" s="412"/>
      <c r="H7" s="414"/>
      <c r="I7" s="414"/>
      <c r="J7" s="414"/>
      <c r="K7" s="414"/>
      <c r="L7" s="414"/>
      <c r="M7" s="414"/>
      <c r="N7" s="414"/>
      <c r="O7" s="414"/>
      <c r="P7" s="414"/>
      <c r="Q7" s="414"/>
      <c r="R7" s="415"/>
      <c r="S7" s="415"/>
      <c r="T7" s="415"/>
      <c r="U7" s="415"/>
      <c r="V7" s="416"/>
    </row>
    <row r="8" spans="1:22" ht="170.25" customHeight="1" x14ac:dyDescent="0.25">
      <c r="A8" s="773" t="s">
        <v>1378</v>
      </c>
      <c r="B8" s="773" t="s">
        <v>1379</v>
      </c>
      <c r="C8" s="311" t="s">
        <v>1657</v>
      </c>
      <c r="D8" s="493" t="s">
        <v>1815</v>
      </c>
      <c r="E8" s="490" t="s">
        <v>1816</v>
      </c>
      <c r="F8" s="537" t="s">
        <v>1817</v>
      </c>
      <c r="G8" s="515" t="s">
        <v>1818</v>
      </c>
      <c r="H8" s="525">
        <v>0.25</v>
      </c>
      <c r="I8" s="579">
        <v>490753</v>
      </c>
      <c r="J8" s="525">
        <v>0.25</v>
      </c>
      <c r="K8" s="579">
        <v>490753</v>
      </c>
      <c r="L8" s="525">
        <v>0.25</v>
      </c>
      <c r="M8" s="579">
        <v>490753</v>
      </c>
      <c r="N8" s="525">
        <v>0.25</v>
      </c>
      <c r="O8" s="579">
        <v>490754</v>
      </c>
      <c r="P8" s="525">
        <f t="shared" ref="P8:P12" si="0">H8+J8+L8+N8</f>
        <v>1</v>
      </c>
      <c r="Q8" s="626">
        <f>+'4. EQUIPO TECNOLÓGICOS'!D36+'4. EQUIPO TECNOLÓGICOS'!D60+'4. EQUIPO TECNOLÓGICOS'!D83+'2. CONTRATACION DE PERSONAL'!D267</f>
        <v>1963013.3250000002</v>
      </c>
      <c r="R8" s="245"/>
      <c r="S8" s="497" t="s">
        <v>1804</v>
      </c>
      <c r="T8" s="497" t="s">
        <v>1805</v>
      </c>
      <c r="U8" s="535" t="s">
        <v>1700</v>
      </c>
      <c r="V8" s="499" t="s">
        <v>1738</v>
      </c>
    </row>
    <row r="9" spans="1:22" s="433" customFormat="1" ht="111.75" customHeight="1" x14ac:dyDescent="0.25">
      <c r="A9" s="774"/>
      <c r="B9" s="774"/>
      <c r="C9" s="600" t="s">
        <v>1657</v>
      </c>
      <c r="D9" s="532" t="s">
        <v>1791</v>
      </c>
      <c r="E9" s="490" t="s">
        <v>1792</v>
      </c>
      <c r="F9" s="533" t="s">
        <v>1793</v>
      </c>
      <c r="G9" s="515" t="s">
        <v>1984</v>
      </c>
      <c r="H9" s="525">
        <v>0.25</v>
      </c>
      <c r="I9" s="579">
        <v>1604671</v>
      </c>
      <c r="J9" s="525">
        <v>0.25</v>
      </c>
      <c r="K9" s="579">
        <v>1604671</v>
      </c>
      <c r="L9" s="525">
        <v>0.25</v>
      </c>
      <c r="M9" s="579">
        <v>1604671</v>
      </c>
      <c r="N9" s="525">
        <v>0.25</v>
      </c>
      <c r="O9" s="579">
        <v>1604672</v>
      </c>
      <c r="P9" s="525">
        <f t="shared" si="0"/>
        <v>1</v>
      </c>
      <c r="Q9" s="626">
        <f>'2. CONTRATACION DE PERSONAL'!D79+'2. CONTRATACION DE PERSONAL'!D205+'2. CONTRATACION DE PERSONAL'!D327</f>
        <v>6418685.4800000004</v>
      </c>
      <c r="R9" s="245"/>
      <c r="S9" s="497" t="s">
        <v>1806</v>
      </c>
      <c r="T9" s="497" t="s">
        <v>1807</v>
      </c>
      <c r="U9" s="535" t="s">
        <v>1697</v>
      </c>
      <c r="V9" s="499" t="s">
        <v>1738</v>
      </c>
    </row>
    <row r="10" spans="1:22" ht="138" customHeight="1" x14ac:dyDescent="0.25">
      <c r="A10" s="774"/>
      <c r="B10" s="774"/>
      <c r="C10" s="600" t="s">
        <v>1657</v>
      </c>
      <c r="D10" s="492" t="s">
        <v>1985</v>
      </c>
      <c r="E10" s="488" t="s">
        <v>1794</v>
      </c>
      <c r="F10" s="533" t="s">
        <v>1795</v>
      </c>
      <c r="G10" s="515" t="s">
        <v>1796</v>
      </c>
      <c r="H10" s="525">
        <v>0.25</v>
      </c>
      <c r="I10" s="579">
        <v>41164</v>
      </c>
      <c r="J10" s="525">
        <v>0.25</v>
      </c>
      <c r="K10" s="579">
        <v>41164</v>
      </c>
      <c r="L10" s="525">
        <v>0.25</v>
      </c>
      <c r="M10" s="579">
        <v>41165</v>
      </c>
      <c r="N10" s="525">
        <v>0.25</v>
      </c>
      <c r="O10" s="579">
        <v>41165</v>
      </c>
      <c r="P10" s="525">
        <f t="shared" si="0"/>
        <v>1</v>
      </c>
      <c r="Q10" s="360">
        <f>'2. CONTRATACION DE PERSONAL'!D387+'5. ACTIVIDADES ESPECIALES'!D114</f>
        <v>164658.6</v>
      </c>
      <c r="R10" s="245"/>
      <c r="S10" s="497" t="s">
        <v>1808</v>
      </c>
      <c r="T10" s="497" t="s">
        <v>1809</v>
      </c>
      <c r="U10" s="535" t="s">
        <v>1697</v>
      </c>
      <c r="V10" s="499" t="s">
        <v>1738</v>
      </c>
    </row>
    <row r="11" spans="1:22" ht="120" customHeight="1" x14ac:dyDescent="0.25">
      <c r="A11" s="774"/>
      <c r="B11" s="774"/>
      <c r="C11" s="600" t="s">
        <v>1657</v>
      </c>
      <c r="D11" s="492" t="s">
        <v>1797</v>
      </c>
      <c r="E11" s="490" t="s">
        <v>1798</v>
      </c>
      <c r="F11" s="533" t="s">
        <v>1799</v>
      </c>
      <c r="G11" s="505" t="s">
        <v>1800</v>
      </c>
      <c r="H11" s="525">
        <v>0.25</v>
      </c>
      <c r="I11" s="227"/>
      <c r="J11" s="525">
        <v>0.25</v>
      </c>
      <c r="K11" s="227"/>
      <c r="L11" s="525">
        <v>0.25</v>
      </c>
      <c r="M11" s="227"/>
      <c r="N11" s="525">
        <v>0.25</v>
      </c>
      <c r="O11" s="227"/>
      <c r="P11" s="525">
        <f t="shared" si="0"/>
        <v>1</v>
      </c>
      <c r="Q11" s="360">
        <f t="shared" ref="Q11:Q12" si="1">I11+K11+M11+O11</f>
        <v>0</v>
      </c>
      <c r="R11" s="245"/>
      <c r="S11" s="497" t="s">
        <v>1810</v>
      </c>
      <c r="T11" s="497" t="s">
        <v>1811</v>
      </c>
      <c r="U11" s="535" t="s">
        <v>1697</v>
      </c>
      <c r="V11" s="499" t="s">
        <v>1738</v>
      </c>
    </row>
    <row r="12" spans="1:22" ht="163.5" customHeight="1" x14ac:dyDescent="0.25">
      <c r="A12" s="774"/>
      <c r="B12" s="774"/>
      <c r="C12" s="600" t="s">
        <v>1657</v>
      </c>
      <c r="D12" s="534" t="s">
        <v>1986</v>
      </c>
      <c r="E12" s="514" t="s">
        <v>1801</v>
      </c>
      <c r="F12" s="533" t="s">
        <v>1802</v>
      </c>
      <c r="G12" s="505" t="s">
        <v>1803</v>
      </c>
      <c r="H12" s="525">
        <v>0.25</v>
      </c>
      <c r="I12" s="227"/>
      <c r="J12" s="525">
        <v>0.25</v>
      </c>
      <c r="K12" s="227"/>
      <c r="L12" s="525">
        <v>0.25</v>
      </c>
      <c r="M12" s="227"/>
      <c r="N12" s="525">
        <v>0.25</v>
      </c>
      <c r="O12" s="227"/>
      <c r="P12" s="525">
        <f t="shared" si="0"/>
        <v>1</v>
      </c>
      <c r="Q12" s="360">
        <f t="shared" si="1"/>
        <v>0</v>
      </c>
      <c r="R12" s="245"/>
      <c r="S12" s="497" t="s">
        <v>1812</v>
      </c>
      <c r="T12" s="497" t="s">
        <v>1813</v>
      </c>
      <c r="U12" s="536" t="s">
        <v>1814</v>
      </c>
      <c r="V12" s="499" t="s">
        <v>1738</v>
      </c>
    </row>
    <row r="13" spans="1:22" ht="15.75" x14ac:dyDescent="0.25">
      <c r="A13" s="281"/>
      <c r="B13" s="282"/>
      <c r="C13" s="281" t="s">
        <v>1380</v>
      </c>
      <c r="D13" s="282"/>
      <c r="E13" s="282"/>
      <c r="F13" s="282"/>
      <c r="G13" s="283"/>
      <c r="H13" s="569">
        <f t="shared" ref="H13:Q13" si="2">SUM(H8:H12)</f>
        <v>1.25</v>
      </c>
      <c r="I13" s="264">
        <f t="shared" si="2"/>
        <v>2136588</v>
      </c>
      <c r="J13" s="569">
        <f t="shared" si="2"/>
        <v>1.25</v>
      </c>
      <c r="K13" s="264">
        <f t="shared" si="2"/>
        <v>2136588</v>
      </c>
      <c r="L13" s="569">
        <f t="shared" si="2"/>
        <v>1.25</v>
      </c>
      <c r="M13" s="264">
        <f t="shared" si="2"/>
        <v>2136589</v>
      </c>
      <c r="N13" s="569">
        <f t="shared" si="2"/>
        <v>1.25</v>
      </c>
      <c r="O13" s="264">
        <f t="shared" si="2"/>
        <v>2136591</v>
      </c>
      <c r="P13" s="571">
        <f t="shared" si="2"/>
        <v>5</v>
      </c>
      <c r="Q13" s="264">
        <f t="shared" si="2"/>
        <v>8546357.4050000012</v>
      </c>
      <c r="R13" s="257"/>
      <c r="S13" s="257"/>
      <c r="T13" s="257"/>
      <c r="U13" s="257"/>
      <c r="V13" s="257"/>
    </row>
    <row r="18" spans="9:17" x14ac:dyDescent="0.25">
      <c r="I18"/>
      <c r="K18"/>
      <c r="M18"/>
      <c r="O18"/>
      <c r="Q18"/>
    </row>
    <row r="19" spans="9:17" x14ac:dyDescent="0.25">
      <c r="I19"/>
      <c r="K19"/>
      <c r="M19"/>
      <c r="O19"/>
      <c r="Q19"/>
    </row>
    <row r="20" spans="9:17" x14ac:dyDescent="0.25">
      <c r="I20"/>
      <c r="K20"/>
      <c r="M20"/>
      <c r="O20"/>
      <c r="Q20"/>
    </row>
    <row r="21" spans="9:17" x14ac:dyDescent="0.25">
      <c r="I21"/>
      <c r="K21"/>
      <c r="M21"/>
      <c r="O21"/>
      <c r="Q21"/>
    </row>
    <row r="22" spans="9:17" x14ac:dyDescent="0.25">
      <c r="I22"/>
      <c r="K22"/>
      <c r="M22"/>
      <c r="O22"/>
      <c r="Q22"/>
    </row>
    <row r="23" spans="9:17" x14ac:dyDescent="0.25">
      <c r="I23"/>
      <c r="K23"/>
      <c r="M23"/>
      <c r="O23"/>
      <c r="Q23"/>
    </row>
    <row r="24" spans="9:17" x14ac:dyDescent="0.25">
      <c r="I24"/>
      <c r="K24"/>
      <c r="M24"/>
      <c r="O24"/>
      <c r="Q24"/>
    </row>
    <row r="25" spans="9:17" x14ac:dyDescent="0.25">
      <c r="I25"/>
      <c r="K25"/>
      <c r="M25"/>
      <c r="O25"/>
      <c r="Q25"/>
    </row>
    <row r="26" spans="9:17" x14ac:dyDescent="0.25">
      <c r="I26"/>
      <c r="K26"/>
      <c r="M26"/>
      <c r="O26"/>
      <c r="Q26"/>
    </row>
    <row r="27" spans="9:17" x14ac:dyDescent="0.25">
      <c r="I27"/>
      <c r="K27"/>
      <c r="M27"/>
      <c r="O27"/>
      <c r="Q27"/>
    </row>
    <row r="28" spans="9:17" x14ac:dyDescent="0.25">
      <c r="I28"/>
      <c r="K28"/>
      <c r="M28"/>
      <c r="O28"/>
      <c r="Q28"/>
    </row>
    <row r="29" spans="9:17" x14ac:dyDescent="0.25">
      <c r="I29"/>
      <c r="K29"/>
      <c r="M29"/>
      <c r="O29"/>
      <c r="Q29"/>
    </row>
    <row r="30" spans="9:17" x14ac:dyDescent="0.25">
      <c r="I30"/>
      <c r="K30"/>
      <c r="M30"/>
      <c r="O30"/>
      <c r="Q30"/>
    </row>
    <row r="31" spans="9:17" x14ac:dyDescent="0.25">
      <c r="I31"/>
      <c r="K31"/>
      <c r="M31"/>
      <c r="O31"/>
      <c r="Q31"/>
    </row>
    <row r="32" spans="9:17"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ht="15.6" customHeight="1" x14ac:dyDescent="0.25">
      <c r="I48"/>
      <c r="K48"/>
      <c r="M48"/>
      <c r="O48"/>
      <c r="Q48"/>
    </row>
  </sheetData>
  <mergeCells count="21">
    <mergeCell ref="A8:A12"/>
    <mergeCell ref="H5:I5"/>
    <mergeCell ref="B8:B12"/>
    <mergeCell ref="H4:O4"/>
    <mergeCell ref="P4:Q5"/>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12">
      <formula1>$C$1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9"/>
  <sheetViews>
    <sheetView topLeftCell="M1" zoomScale="70" zoomScaleNormal="70" workbookViewId="0">
      <pane ySplit="8" topLeftCell="A9" activePane="bottomLeft" state="frozen"/>
      <selection activeCell="A7" sqref="A7"/>
      <selection pane="bottomLeft" activeCell="U12" sqref="U12"/>
    </sheetView>
  </sheetViews>
  <sheetFormatPr baseColWidth="10" defaultRowHeight="15" x14ac:dyDescent="0.25"/>
  <cols>
    <col min="1" max="1" width="57.85546875" customWidth="1"/>
    <col min="2" max="2" width="40.28515625" customWidth="1"/>
    <col min="3" max="3" width="27.42578125" customWidth="1"/>
    <col min="4" max="4" width="39.7109375" style="433" customWidth="1"/>
    <col min="5" max="5" width="29.42578125" customWidth="1"/>
    <col min="6" max="6" width="27.42578125" customWidth="1"/>
    <col min="7" max="7" width="46.85546875" customWidth="1"/>
    <col min="8" max="8" width="15.28515625" customWidth="1"/>
    <col min="9" max="9" width="13.7109375" style="230" bestFit="1" customWidth="1"/>
    <col min="10" max="10" width="15.28515625" customWidth="1"/>
    <col min="11" max="11" width="18.85546875" style="230" customWidth="1"/>
    <col min="13" max="13" width="15.42578125" style="230" customWidth="1"/>
    <col min="15" max="15" width="15.5703125" style="230" customWidth="1"/>
    <col min="16" max="16" width="15.28515625" style="368" customWidth="1"/>
    <col min="17" max="17" width="18.28515625" style="369" customWidth="1"/>
    <col min="18" max="18" width="20.42578125" customWidth="1"/>
    <col min="19" max="19" width="26.7109375" customWidth="1"/>
    <col min="20" max="20" width="16.42578125" customWidth="1"/>
    <col min="21" max="21" width="22.42578125" customWidth="1"/>
  </cols>
  <sheetData>
    <row r="1" spans="1:33" ht="18.75" x14ac:dyDescent="0.25">
      <c r="C1" s="481" t="s">
        <v>1568</v>
      </c>
      <c r="D1" s="481" t="s">
        <v>1569</v>
      </c>
      <c r="H1" s="274" t="s">
        <v>1381</v>
      </c>
      <c r="J1" s="274"/>
      <c r="K1" s="274"/>
      <c r="M1" s="481" t="s">
        <v>1547</v>
      </c>
      <c r="N1" s="481" t="s">
        <v>1548</v>
      </c>
      <c r="O1" s="481" t="s">
        <v>1549</v>
      </c>
      <c r="P1" s="481" t="s">
        <v>1550</v>
      </c>
      <c r="Q1" s="481" t="s">
        <v>1551</v>
      </c>
      <c r="R1" s="481" t="s">
        <v>1552</v>
      </c>
      <c r="S1" s="481" t="s">
        <v>1553</v>
      </c>
      <c r="T1" s="481" t="s">
        <v>1554</v>
      </c>
      <c r="U1" s="481" t="s">
        <v>1555</v>
      </c>
      <c r="V1" s="481" t="s">
        <v>1556</v>
      </c>
      <c r="W1" s="481" t="s">
        <v>1557</v>
      </c>
      <c r="X1" s="481" t="s">
        <v>1558</v>
      </c>
      <c r="Y1" s="481" t="s">
        <v>1559</v>
      </c>
      <c r="Z1" s="481" t="s">
        <v>1560</v>
      </c>
      <c r="AA1" s="481" t="s">
        <v>1561</v>
      </c>
      <c r="AB1" s="481" t="s">
        <v>1562</v>
      </c>
      <c r="AC1" s="481" t="s">
        <v>1563</v>
      </c>
      <c r="AD1" s="481" t="s">
        <v>1564</v>
      </c>
      <c r="AE1" s="481" t="s">
        <v>1565</v>
      </c>
      <c r="AF1" s="481" t="s">
        <v>1566</v>
      </c>
      <c r="AG1" s="481" t="s">
        <v>1567</v>
      </c>
    </row>
    <row r="2" spans="1:33" ht="18.75" x14ac:dyDescent="0.25">
      <c r="A2" s="301" t="s">
        <v>1344</v>
      </c>
      <c r="H2" s="274"/>
      <c r="J2" s="274"/>
      <c r="K2" s="274"/>
      <c r="L2" s="274"/>
      <c r="M2" s="274"/>
      <c r="N2" s="274"/>
      <c r="O2" s="274"/>
      <c r="P2" s="366"/>
      <c r="Q2" s="366"/>
      <c r="R2" s="274"/>
      <c r="S2" s="274"/>
      <c r="T2" s="274"/>
      <c r="U2" s="274"/>
      <c r="V2" s="274"/>
      <c r="W2" s="274"/>
      <c r="X2" s="274"/>
      <c r="Y2" s="274"/>
      <c r="Z2" s="274"/>
      <c r="AA2" s="274"/>
    </row>
    <row r="3" spans="1:33" ht="18.75" x14ac:dyDescent="0.25">
      <c r="A3" s="302" t="s">
        <v>1386</v>
      </c>
      <c r="H3" s="274"/>
      <c r="J3" s="274"/>
      <c r="K3" s="274"/>
      <c r="L3" s="274"/>
      <c r="M3" s="274"/>
      <c r="N3" s="274"/>
      <c r="O3" s="274"/>
      <c r="P3" s="366"/>
      <c r="Q3" s="366"/>
      <c r="R3" s="274"/>
      <c r="S3" s="274"/>
      <c r="T3" s="274"/>
      <c r="U3" s="274"/>
      <c r="V3" s="274"/>
      <c r="W3" s="274"/>
      <c r="X3" s="274"/>
      <c r="Y3" s="274"/>
      <c r="Z3" s="274"/>
      <c r="AA3" s="274"/>
    </row>
    <row r="4" spans="1:33" ht="18.75" x14ac:dyDescent="0.25">
      <c r="A4" s="302" t="s">
        <v>1385</v>
      </c>
      <c r="H4" s="274"/>
      <c r="J4" s="274"/>
      <c r="K4" s="274"/>
      <c r="L4" s="274"/>
      <c r="M4" s="274"/>
      <c r="N4" s="274"/>
      <c r="O4" s="274"/>
      <c r="P4" s="366"/>
      <c r="Q4" s="366"/>
      <c r="R4" s="274"/>
      <c r="S4" s="274"/>
      <c r="T4" s="274"/>
      <c r="U4" s="274"/>
      <c r="V4" s="274"/>
      <c r="W4" s="274"/>
      <c r="X4" s="274"/>
      <c r="Y4" s="274"/>
      <c r="Z4" s="274"/>
      <c r="AA4" s="274"/>
    </row>
    <row r="5" spans="1:33" x14ac:dyDescent="0.25">
      <c r="A5" s="277" t="s">
        <v>1387</v>
      </c>
      <c r="B5" s="262"/>
      <c r="C5" s="262"/>
      <c r="D5" s="262"/>
      <c r="E5" s="262"/>
      <c r="F5" s="262"/>
      <c r="G5" s="262"/>
      <c r="H5" s="262"/>
      <c r="I5" s="262"/>
      <c r="J5" s="262"/>
      <c r="K5" s="262"/>
      <c r="L5" s="262"/>
      <c r="M5" s="262"/>
      <c r="N5" s="262"/>
      <c r="O5" s="262"/>
      <c r="P5" s="367"/>
      <c r="Q5" s="367"/>
      <c r="R5" s="262"/>
      <c r="S5" s="262"/>
      <c r="T5" s="262"/>
      <c r="U5" s="262"/>
    </row>
    <row r="6" spans="1:33" ht="15" customHeight="1" x14ac:dyDescent="0.25">
      <c r="A6" s="754" t="s">
        <v>96</v>
      </c>
      <c r="B6" s="753" t="s">
        <v>110</v>
      </c>
      <c r="C6" s="756" t="s">
        <v>1504</v>
      </c>
      <c r="D6" s="756" t="s">
        <v>1505</v>
      </c>
      <c r="E6" s="756" t="s">
        <v>86</v>
      </c>
      <c r="F6" s="756" t="s">
        <v>390</v>
      </c>
      <c r="G6" s="756" t="s">
        <v>87</v>
      </c>
      <c r="H6" s="759" t="s">
        <v>99</v>
      </c>
      <c r="I6" s="765"/>
      <c r="J6" s="765"/>
      <c r="K6" s="765"/>
      <c r="L6" s="765"/>
      <c r="M6" s="765"/>
      <c r="N6" s="765"/>
      <c r="O6" s="760"/>
      <c r="P6" s="761" t="s">
        <v>100</v>
      </c>
      <c r="Q6" s="762"/>
      <c r="R6" s="753" t="s">
        <v>102</v>
      </c>
      <c r="S6" s="753" t="s">
        <v>109</v>
      </c>
      <c r="T6" s="753" t="s">
        <v>108</v>
      </c>
      <c r="U6" s="750" t="s">
        <v>88</v>
      </c>
    </row>
    <row r="7" spans="1:33" ht="15" customHeight="1" x14ac:dyDescent="0.25">
      <c r="A7" s="754"/>
      <c r="B7" s="754"/>
      <c r="C7" s="757"/>
      <c r="D7" s="757"/>
      <c r="E7" s="757"/>
      <c r="F7" s="757"/>
      <c r="G7" s="757"/>
      <c r="H7" s="759" t="s">
        <v>103</v>
      </c>
      <c r="I7" s="760"/>
      <c r="J7" s="759" t="s">
        <v>104</v>
      </c>
      <c r="K7" s="760"/>
      <c r="L7" s="759" t="s">
        <v>105</v>
      </c>
      <c r="M7" s="760"/>
      <c r="N7" s="759" t="s">
        <v>106</v>
      </c>
      <c r="O7" s="760"/>
      <c r="P7" s="763"/>
      <c r="Q7" s="764"/>
      <c r="R7" s="754"/>
      <c r="S7" s="754"/>
      <c r="T7" s="754"/>
      <c r="U7" s="751"/>
    </row>
    <row r="8" spans="1:33" ht="25.5" x14ac:dyDescent="0.25">
      <c r="A8" s="755"/>
      <c r="B8" s="755"/>
      <c r="C8" s="758"/>
      <c r="D8" s="758"/>
      <c r="E8" s="758"/>
      <c r="F8" s="758"/>
      <c r="G8" s="758"/>
      <c r="H8" s="409" t="s">
        <v>107</v>
      </c>
      <c r="I8" s="409" t="s">
        <v>12</v>
      </c>
      <c r="J8" s="409" t="s">
        <v>107</v>
      </c>
      <c r="K8" s="409" t="s">
        <v>12</v>
      </c>
      <c r="L8" s="409" t="s">
        <v>107</v>
      </c>
      <c r="M8" s="409" t="s">
        <v>12</v>
      </c>
      <c r="N8" s="409" t="s">
        <v>107</v>
      </c>
      <c r="O8" s="409" t="s">
        <v>12</v>
      </c>
      <c r="P8" s="409" t="s">
        <v>107</v>
      </c>
      <c r="Q8" s="409" t="s">
        <v>12</v>
      </c>
      <c r="R8" s="755"/>
      <c r="S8" s="755"/>
      <c r="T8" s="755"/>
      <c r="U8" s="752"/>
    </row>
    <row r="9" spans="1:33" s="346" customFormat="1" ht="15.75" x14ac:dyDescent="0.25">
      <c r="A9" s="410"/>
      <c r="B9" s="411"/>
      <c r="C9" s="412"/>
      <c r="D9" s="412"/>
      <c r="E9" s="412"/>
      <c r="F9" s="413"/>
      <c r="G9" s="412"/>
      <c r="H9" s="414"/>
      <c r="I9" s="414"/>
      <c r="J9" s="414"/>
      <c r="K9" s="414"/>
      <c r="L9" s="414"/>
      <c r="M9" s="414"/>
      <c r="N9" s="414"/>
      <c r="O9" s="414"/>
      <c r="P9" s="414"/>
      <c r="Q9" s="414"/>
      <c r="R9" s="415"/>
      <c r="S9" s="415"/>
      <c r="T9" s="415"/>
      <c r="U9" s="416"/>
    </row>
    <row r="10" spans="1:33" ht="132.75" customHeight="1" x14ac:dyDescent="0.25">
      <c r="A10" s="780" t="s">
        <v>1382</v>
      </c>
      <c r="B10" s="773" t="s">
        <v>1383</v>
      </c>
      <c r="C10" s="509" t="s">
        <v>1547</v>
      </c>
      <c r="D10" s="487" t="s">
        <v>1819</v>
      </c>
      <c r="E10" s="538" t="s">
        <v>1820</v>
      </c>
      <c r="F10" s="539" t="s">
        <v>2014</v>
      </c>
      <c r="G10" s="494" t="s">
        <v>1987</v>
      </c>
      <c r="H10" s="542">
        <v>0.25</v>
      </c>
      <c r="I10" s="628">
        <v>3545</v>
      </c>
      <c r="J10" s="542">
        <v>0.25</v>
      </c>
      <c r="K10" s="628">
        <v>3545</v>
      </c>
      <c r="L10" s="542">
        <v>0.25</v>
      </c>
      <c r="M10" s="628">
        <v>3545</v>
      </c>
      <c r="N10" s="542">
        <v>0.25</v>
      </c>
      <c r="O10" s="628">
        <v>3545</v>
      </c>
      <c r="P10" s="543">
        <f t="shared" ref="P10:P12" si="0">H10+J10+L10+N10</f>
        <v>1</v>
      </c>
      <c r="Q10" s="681">
        <f>+'5. ACTIVIDADES ESPECIALES'!D362+'1. TALLERES SEMINARIOS'!D314+'6. Becas'!D110</f>
        <v>324180</v>
      </c>
      <c r="R10" s="544" t="s">
        <v>1827</v>
      </c>
      <c r="S10" s="544" t="s">
        <v>1828</v>
      </c>
      <c r="T10" s="544" t="s">
        <v>1829</v>
      </c>
      <c r="U10" s="499" t="s">
        <v>1738</v>
      </c>
    </row>
    <row r="11" spans="1:33" ht="107.25" customHeight="1" x14ac:dyDescent="0.25">
      <c r="A11" s="781"/>
      <c r="B11" s="774"/>
      <c r="C11" s="509" t="s">
        <v>1548</v>
      </c>
      <c r="D11" s="487" t="s">
        <v>1821</v>
      </c>
      <c r="E11" s="488" t="s">
        <v>1822</v>
      </c>
      <c r="F11" s="540" t="s">
        <v>2013</v>
      </c>
      <c r="G11" s="541" t="s">
        <v>1823</v>
      </c>
      <c r="H11" s="542">
        <v>0.25</v>
      </c>
      <c r="I11" s="628">
        <v>317500</v>
      </c>
      <c r="J11" s="542">
        <v>0.25</v>
      </c>
      <c r="K11" s="628">
        <v>317500</v>
      </c>
      <c r="L11" s="542">
        <v>0.25</v>
      </c>
      <c r="M11" s="628">
        <v>317500</v>
      </c>
      <c r="N11" s="542">
        <v>0.25</v>
      </c>
      <c r="O11" s="628">
        <v>317500</v>
      </c>
      <c r="P11" s="543">
        <f t="shared" si="0"/>
        <v>1</v>
      </c>
      <c r="Q11" s="627">
        <f>+'5. ACTIVIDADES ESPECIALES'!D43+'5. ACTIVIDADES ESPECIALES'!D77+'5. ACTIVIDADES ESPECIALES'!D132+'5. ACTIVIDADES ESPECIALES'!D246+'5. ACTIVIDADES ESPECIALES'!D379+'5. ACTIVIDADES ESPECIALES'!D424</f>
        <v>1270000</v>
      </c>
      <c r="R11" s="544" t="s">
        <v>1830</v>
      </c>
      <c r="S11" s="544" t="s">
        <v>1831</v>
      </c>
      <c r="T11" s="544" t="s">
        <v>1832</v>
      </c>
      <c r="U11" s="499" t="s">
        <v>1738</v>
      </c>
    </row>
    <row r="12" spans="1:33" ht="113.25" customHeight="1" x14ac:dyDescent="0.25">
      <c r="A12" s="781"/>
      <c r="B12" s="774"/>
      <c r="C12" s="509" t="s">
        <v>1566</v>
      </c>
      <c r="D12" s="492" t="s">
        <v>1824</v>
      </c>
      <c r="E12" s="488" t="s">
        <v>1825</v>
      </c>
      <c r="F12" s="540" t="s">
        <v>2015</v>
      </c>
      <c r="G12" s="491" t="s">
        <v>1826</v>
      </c>
      <c r="H12" s="542">
        <v>0.25</v>
      </c>
      <c r="I12" s="263">
        <v>28340</v>
      </c>
      <c r="J12" s="542">
        <v>0.25</v>
      </c>
      <c r="K12" s="263">
        <v>28340</v>
      </c>
      <c r="L12" s="542">
        <v>0.25</v>
      </c>
      <c r="M12" s="263">
        <v>28340</v>
      </c>
      <c r="N12" s="542">
        <v>0.25</v>
      </c>
      <c r="O12" s="263">
        <v>28340</v>
      </c>
      <c r="P12" s="543">
        <f t="shared" si="0"/>
        <v>1</v>
      </c>
      <c r="Q12" s="365">
        <f>+'1. TALLERES SEMINARIOS'!D314+'5. ACTIVIDADES ESPECIALES'!D96</f>
        <v>113360</v>
      </c>
      <c r="R12" s="544" t="s">
        <v>1833</v>
      </c>
      <c r="S12" s="544" t="s">
        <v>1834</v>
      </c>
      <c r="T12" s="544" t="s">
        <v>1835</v>
      </c>
      <c r="U12" s="499" t="s">
        <v>1738</v>
      </c>
    </row>
    <row r="13" spans="1:33" ht="15.75" x14ac:dyDescent="0.25">
      <c r="A13" s="281"/>
      <c r="B13" s="282"/>
      <c r="C13" s="282"/>
      <c r="D13" s="282"/>
      <c r="E13" s="281" t="s">
        <v>1384</v>
      </c>
      <c r="F13" s="282"/>
      <c r="G13" s="283"/>
      <c r="H13" s="572">
        <f t="shared" ref="H13:Q13" si="1">SUM(H10:H12)</f>
        <v>0.75</v>
      </c>
      <c r="I13" s="265">
        <f t="shared" si="1"/>
        <v>349385</v>
      </c>
      <c r="J13" s="572">
        <f t="shared" si="1"/>
        <v>0.75</v>
      </c>
      <c r="K13" s="265">
        <f t="shared" si="1"/>
        <v>349385</v>
      </c>
      <c r="L13" s="573">
        <f t="shared" si="1"/>
        <v>0.75</v>
      </c>
      <c r="M13" s="265">
        <f t="shared" si="1"/>
        <v>349385</v>
      </c>
      <c r="N13" s="573">
        <f t="shared" si="1"/>
        <v>0.75</v>
      </c>
      <c r="O13" s="265">
        <f t="shared" si="1"/>
        <v>349385</v>
      </c>
      <c r="P13" s="574">
        <f t="shared" si="1"/>
        <v>3</v>
      </c>
      <c r="Q13" s="265">
        <f t="shared" si="1"/>
        <v>1707540</v>
      </c>
      <c r="R13" s="257"/>
      <c r="S13" s="257"/>
      <c r="T13" s="257"/>
      <c r="U13" s="257"/>
    </row>
    <row r="15" spans="1:33" x14ac:dyDescent="0.25">
      <c r="I15"/>
      <c r="K15"/>
      <c r="M15"/>
      <c r="O15"/>
      <c r="Q15" s="368"/>
    </row>
    <row r="16" spans="1:33" x14ac:dyDescent="0.25">
      <c r="I16"/>
      <c r="K16"/>
      <c r="M16"/>
      <c r="O16"/>
      <c r="Q16" s="368"/>
    </row>
    <row r="17" spans="3:17" x14ac:dyDescent="0.25">
      <c r="I17"/>
      <c r="K17"/>
      <c r="M17"/>
      <c r="O17"/>
      <c r="Q17" s="368"/>
    </row>
    <row r="18" spans="3:17" x14ac:dyDescent="0.25">
      <c r="I18"/>
      <c r="K18"/>
      <c r="M18"/>
      <c r="O18"/>
      <c r="Q18" s="368"/>
    </row>
    <row r="19" spans="3:17" x14ac:dyDescent="0.25">
      <c r="C19" s="433"/>
      <c r="I19"/>
      <c r="K19"/>
      <c r="M19"/>
      <c r="O19"/>
      <c r="Q19" s="368"/>
    </row>
    <row r="20" spans="3:17" x14ac:dyDescent="0.25">
      <c r="C20" s="433"/>
      <c r="I20"/>
      <c r="K20"/>
      <c r="M20"/>
      <c r="O20"/>
      <c r="Q20" s="368"/>
    </row>
    <row r="21" spans="3:17" x14ac:dyDescent="0.25">
      <c r="C21" s="433"/>
      <c r="I21"/>
      <c r="K21"/>
      <c r="M21"/>
      <c r="O21"/>
      <c r="Q21" s="368"/>
    </row>
    <row r="22" spans="3:17" x14ac:dyDescent="0.25">
      <c r="C22" s="433"/>
      <c r="I22"/>
      <c r="K22"/>
      <c r="M22"/>
      <c r="O22"/>
      <c r="Q22" s="368"/>
    </row>
    <row r="23" spans="3:17" x14ac:dyDescent="0.25">
      <c r="C23" s="433"/>
      <c r="I23"/>
      <c r="K23"/>
      <c r="M23"/>
      <c r="O23"/>
      <c r="Q23" s="368"/>
    </row>
    <row r="24" spans="3:17" x14ac:dyDescent="0.25">
      <c r="C24" s="433"/>
      <c r="I24"/>
      <c r="K24"/>
      <c r="M24"/>
      <c r="O24"/>
      <c r="Q24" s="368"/>
    </row>
    <row r="25" spans="3:17" x14ac:dyDescent="0.25">
      <c r="C25" s="433"/>
      <c r="I25"/>
      <c r="K25"/>
      <c r="M25"/>
      <c r="O25"/>
      <c r="Q25" s="368"/>
    </row>
    <row r="26" spans="3:17" x14ac:dyDescent="0.25">
      <c r="C26" s="433"/>
      <c r="I26"/>
      <c r="K26"/>
      <c r="M26"/>
      <c r="O26"/>
      <c r="Q26" s="368"/>
    </row>
    <row r="27" spans="3:17" x14ac:dyDescent="0.25">
      <c r="C27" s="433"/>
      <c r="I27"/>
      <c r="K27"/>
      <c r="M27"/>
      <c r="O27"/>
      <c r="Q27" s="368"/>
    </row>
    <row r="28" spans="3:17" x14ac:dyDescent="0.25">
      <c r="C28" s="433"/>
      <c r="I28"/>
      <c r="K28"/>
      <c r="M28"/>
      <c r="O28"/>
      <c r="Q28" s="368"/>
    </row>
    <row r="29" spans="3:17" x14ac:dyDescent="0.25">
      <c r="C29" s="433"/>
      <c r="I29"/>
      <c r="K29"/>
      <c r="M29"/>
      <c r="O29"/>
      <c r="Q29" s="368"/>
    </row>
    <row r="30" spans="3:17" x14ac:dyDescent="0.25">
      <c r="C30" s="433"/>
      <c r="I30"/>
      <c r="K30"/>
      <c r="M30"/>
      <c r="O30"/>
      <c r="Q30" s="368"/>
    </row>
    <row r="31" spans="3:17" x14ac:dyDescent="0.25">
      <c r="C31" s="433"/>
      <c r="I31"/>
      <c r="K31"/>
      <c r="M31"/>
      <c r="O31"/>
      <c r="Q31" s="368"/>
    </row>
    <row r="32" spans="3:17" x14ac:dyDescent="0.25">
      <c r="C32" s="433"/>
      <c r="I32"/>
      <c r="K32"/>
      <c r="M32"/>
      <c r="O32"/>
      <c r="Q32" s="368"/>
    </row>
    <row r="33" spans="3:3" x14ac:dyDescent="0.25">
      <c r="C33" s="433"/>
    </row>
    <row r="34" spans="3:3" x14ac:dyDescent="0.25">
      <c r="C34" s="433"/>
    </row>
    <row r="35" spans="3:3" x14ac:dyDescent="0.25">
      <c r="C35" s="433"/>
    </row>
    <row r="36" spans="3:3" x14ac:dyDescent="0.25">
      <c r="C36" s="433"/>
    </row>
    <row r="37" spans="3:3" x14ac:dyDescent="0.25">
      <c r="C37" s="433"/>
    </row>
    <row r="38" spans="3:3" x14ac:dyDescent="0.25">
      <c r="C38" s="433"/>
    </row>
    <row r="39" spans="3:3" x14ac:dyDescent="0.25">
      <c r="C39" s="433"/>
    </row>
  </sheetData>
  <mergeCells count="19">
    <mergeCell ref="C6:C8"/>
    <mergeCell ref="E6:E8"/>
    <mergeCell ref="D6:D8"/>
    <mergeCell ref="A10:A12"/>
    <mergeCell ref="U6:U8"/>
    <mergeCell ref="H7:I7"/>
    <mergeCell ref="J7:K7"/>
    <mergeCell ref="P6:Q7"/>
    <mergeCell ref="R6:R8"/>
    <mergeCell ref="S6:S8"/>
    <mergeCell ref="T6:T8"/>
    <mergeCell ref="L7:M7"/>
    <mergeCell ref="N7:O7"/>
    <mergeCell ref="G6:G8"/>
    <mergeCell ref="H6:O6"/>
    <mergeCell ref="B10:B12"/>
    <mergeCell ref="F6:F8"/>
    <mergeCell ref="A6:A8"/>
    <mergeCell ref="B6:B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12">
      <formula1>$M$1:$AG$1</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32"/>
  <sheetViews>
    <sheetView topLeftCell="H1" zoomScale="70" zoomScaleNormal="70" workbookViewId="0">
      <pane ySplit="6" topLeftCell="A7" activePane="bottomLeft" state="frozen"/>
      <selection activeCell="P6" sqref="P6"/>
      <selection pane="bottomLeft" activeCell="U8" sqref="U8:U9"/>
    </sheetView>
  </sheetViews>
  <sheetFormatPr baseColWidth="10" defaultRowHeight="15" x14ac:dyDescent="0.25"/>
  <cols>
    <col min="1" max="1" width="54" customWidth="1"/>
    <col min="2" max="2" width="42.85546875" customWidth="1"/>
    <col min="3" max="3" width="42.7109375" customWidth="1"/>
    <col min="4" max="4" width="38.7109375" style="433" customWidth="1"/>
    <col min="5" max="5" width="30.85546875" customWidth="1"/>
    <col min="6" max="6" width="27.42578125" customWidth="1"/>
    <col min="7" max="7" width="46.85546875" customWidth="1"/>
    <col min="8" max="8" width="15.28515625" customWidth="1"/>
    <col min="9" max="9" width="12.140625" style="230" bestFit="1" customWidth="1"/>
    <col min="10" max="10" width="15.28515625" customWidth="1"/>
    <col min="11" max="11" width="12.140625" style="230" bestFit="1" customWidth="1"/>
    <col min="12" max="12" width="15.28515625" customWidth="1"/>
    <col min="13" max="13" width="12.140625" style="230" bestFit="1" customWidth="1"/>
    <col min="14" max="14" width="15.28515625" customWidth="1"/>
    <col min="15" max="15" width="11.5703125" style="230"/>
    <col min="16" max="16" width="15.28515625" customWidth="1"/>
    <col min="17" max="17" width="15.7109375" style="230" customWidth="1"/>
    <col min="18" max="18" width="21.42578125" customWidth="1"/>
    <col min="19" max="19" width="21" customWidth="1"/>
    <col min="20" max="20" width="17.7109375" customWidth="1"/>
    <col min="21" max="21" width="20" customWidth="1"/>
  </cols>
  <sheetData>
    <row r="1" spans="1:21" s="275" customFormat="1" ht="18" customHeight="1" x14ac:dyDescent="0.25">
      <c r="B1" s="274"/>
      <c r="C1" s="481" t="s">
        <v>1570</v>
      </c>
      <c r="D1" s="481" t="s">
        <v>1571</v>
      </c>
      <c r="E1" s="481" t="s">
        <v>1572</v>
      </c>
      <c r="F1" s="274"/>
      <c r="G1" s="274"/>
      <c r="H1" s="274" t="s">
        <v>113</v>
      </c>
      <c r="J1" s="274"/>
      <c r="K1" s="274"/>
      <c r="L1" s="274"/>
      <c r="M1" s="274"/>
      <c r="N1" s="274"/>
      <c r="O1" s="274"/>
      <c r="P1" s="274"/>
      <c r="Q1" s="274"/>
      <c r="R1" s="274"/>
      <c r="S1" s="274"/>
      <c r="T1" s="274"/>
      <c r="U1" s="274"/>
    </row>
    <row r="2" spans="1:21" s="275" customFormat="1" ht="18" customHeight="1" x14ac:dyDescent="0.25">
      <c r="A2" s="305" t="s">
        <v>1347</v>
      </c>
      <c r="B2" s="274"/>
      <c r="C2" s="274"/>
      <c r="D2" s="274"/>
      <c r="E2" s="274"/>
      <c r="F2" s="274"/>
      <c r="G2" s="274"/>
      <c r="H2" s="274"/>
      <c r="J2" s="274"/>
      <c r="K2" s="274"/>
      <c r="L2" s="274"/>
      <c r="M2" s="274"/>
      <c r="N2" s="274"/>
      <c r="O2" s="274"/>
      <c r="P2" s="274"/>
      <c r="Q2" s="274"/>
      <c r="R2" s="274"/>
      <c r="S2" s="274"/>
      <c r="T2" s="274"/>
      <c r="U2" s="274"/>
    </row>
    <row r="3" spans="1:21" s="275" customFormat="1" ht="18.75" x14ac:dyDescent="0.2">
      <c r="A3" s="336" t="s">
        <v>1388</v>
      </c>
      <c r="B3" s="274"/>
      <c r="C3" s="274"/>
      <c r="D3" s="274"/>
      <c r="E3" s="274"/>
      <c r="F3" s="274"/>
      <c r="G3" s="274"/>
      <c r="H3" s="274"/>
      <c r="J3" s="274"/>
      <c r="K3" s="274"/>
      <c r="L3" s="274"/>
      <c r="M3" s="274"/>
      <c r="N3" s="274"/>
      <c r="O3" s="274"/>
      <c r="P3" s="274"/>
      <c r="Q3" s="274"/>
      <c r="R3" s="274"/>
      <c r="S3" s="274"/>
      <c r="T3" s="274"/>
      <c r="U3" s="274"/>
    </row>
    <row r="4" spans="1:21" s="66" customFormat="1" ht="15.75" customHeight="1" x14ac:dyDescent="0.25">
      <c r="A4" s="754" t="s">
        <v>96</v>
      </c>
      <c r="B4" s="753" t="s">
        <v>110</v>
      </c>
      <c r="C4" s="756" t="s">
        <v>1504</v>
      </c>
      <c r="D4" s="756" t="s">
        <v>1505</v>
      </c>
      <c r="E4" s="756" t="s">
        <v>86</v>
      </c>
      <c r="F4" s="756" t="s">
        <v>390</v>
      </c>
      <c r="G4" s="756" t="s">
        <v>87</v>
      </c>
      <c r="H4" s="759" t="s">
        <v>99</v>
      </c>
      <c r="I4" s="765"/>
      <c r="J4" s="765"/>
      <c r="K4" s="765"/>
      <c r="L4" s="765"/>
      <c r="M4" s="765"/>
      <c r="N4" s="765"/>
      <c r="O4" s="760"/>
      <c r="P4" s="761" t="s">
        <v>100</v>
      </c>
      <c r="Q4" s="762"/>
      <c r="R4" s="753" t="s">
        <v>102</v>
      </c>
      <c r="S4" s="753" t="s">
        <v>109</v>
      </c>
      <c r="T4" s="753" t="s">
        <v>108</v>
      </c>
      <c r="U4" s="750" t="s">
        <v>88</v>
      </c>
    </row>
    <row r="5" spans="1:21" s="66" customFormat="1" ht="15" customHeight="1" x14ac:dyDescent="0.25">
      <c r="A5" s="754"/>
      <c r="B5" s="754"/>
      <c r="C5" s="757"/>
      <c r="D5" s="757"/>
      <c r="E5" s="757"/>
      <c r="F5" s="757"/>
      <c r="G5" s="757"/>
      <c r="H5" s="759" t="s">
        <v>103</v>
      </c>
      <c r="I5" s="760"/>
      <c r="J5" s="759" t="s">
        <v>104</v>
      </c>
      <c r="K5" s="760"/>
      <c r="L5" s="759" t="s">
        <v>105</v>
      </c>
      <c r="M5" s="760"/>
      <c r="N5" s="759" t="s">
        <v>106</v>
      </c>
      <c r="O5" s="760"/>
      <c r="P5" s="763"/>
      <c r="Q5" s="764"/>
      <c r="R5" s="754"/>
      <c r="S5" s="754"/>
      <c r="T5" s="754"/>
      <c r="U5" s="751"/>
    </row>
    <row r="6" spans="1:21" s="67" customFormat="1" ht="25.5" x14ac:dyDescent="0.25">
      <c r="A6" s="755"/>
      <c r="B6" s="755"/>
      <c r="C6" s="758"/>
      <c r="D6" s="758"/>
      <c r="E6" s="758"/>
      <c r="F6" s="758"/>
      <c r="G6" s="758"/>
      <c r="H6" s="409" t="s">
        <v>107</v>
      </c>
      <c r="I6" s="409" t="s">
        <v>12</v>
      </c>
      <c r="J6" s="409" t="s">
        <v>107</v>
      </c>
      <c r="K6" s="409" t="s">
        <v>12</v>
      </c>
      <c r="L6" s="409" t="s">
        <v>107</v>
      </c>
      <c r="M6" s="409" t="s">
        <v>12</v>
      </c>
      <c r="N6" s="409" t="s">
        <v>107</v>
      </c>
      <c r="O6" s="409" t="s">
        <v>12</v>
      </c>
      <c r="P6" s="409" t="s">
        <v>107</v>
      </c>
      <c r="Q6" s="409" t="s">
        <v>12</v>
      </c>
      <c r="R6" s="755"/>
      <c r="S6" s="755"/>
      <c r="T6" s="755"/>
      <c r="U6" s="752"/>
    </row>
    <row r="7" spans="1:21" s="67" customFormat="1" ht="15.75" x14ac:dyDescent="0.25">
      <c r="A7" s="410"/>
      <c r="B7" s="411"/>
      <c r="C7" s="412"/>
      <c r="D7" s="412"/>
      <c r="E7" s="412"/>
      <c r="F7" s="413"/>
      <c r="G7" s="412"/>
      <c r="H7" s="414"/>
      <c r="I7" s="414"/>
      <c r="J7" s="414"/>
      <c r="K7" s="414"/>
      <c r="L7" s="414"/>
      <c r="M7" s="414"/>
      <c r="N7" s="414"/>
      <c r="O7" s="414"/>
      <c r="P7" s="414"/>
      <c r="Q7" s="414"/>
      <c r="R7" s="415"/>
      <c r="S7" s="415"/>
      <c r="T7" s="415"/>
      <c r="U7" s="416"/>
    </row>
    <row r="8" spans="1:21" ht="142.5" customHeight="1" x14ac:dyDescent="0.25">
      <c r="A8" s="782" t="s">
        <v>1389</v>
      </c>
      <c r="B8" s="782" t="s">
        <v>111</v>
      </c>
      <c r="C8" s="601" t="s">
        <v>1570</v>
      </c>
      <c r="D8" s="532" t="s">
        <v>1836</v>
      </c>
      <c r="E8" s="545" t="s">
        <v>1837</v>
      </c>
      <c r="F8" s="546" t="s">
        <v>1838</v>
      </c>
      <c r="G8" s="494" t="s">
        <v>1839</v>
      </c>
      <c r="H8" s="547">
        <v>0.25</v>
      </c>
      <c r="I8" s="337">
        <v>2036</v>
      </c>
      <c r="J8" s="547">
        <v>0.25</v>
      </c>
      <c r="K8" s="337">
        <v>2036</v>
      </c>
      <c r="L8" s="547">
        <v>0.25</v>
      </c>
      <c r="M8" s="337">
        <v>2036</v>
      </c>
      <c r="N8" s="547">
        <v>0.25</v>
      </c>
      <c r="O8" s="337">
        <v>2036</v>
      </c>
      <c r="P8" s="548">
        <f>H8+J8+L8+N8</f>
        <v>1</v>
      </c>
      <c r="Q8" s="370">
        <f>+'1. TALLERES SEMINARIOS'!D333</f>
        <v>8145</v>
      </c>
      <c r="R8" s="530" t="s">
        <v>1844</v>
      </c>
      <c r="S8" s="530" t="s">
        <v>1845</v>
      </c>
      <c r="T8" s="549" t="s">
        <v>1846</v>
      </c>
      <c r="U8" s="497" t="s">
        <v>1738</v>
      </c>
    </row>
    <row r="9" spans="1:21" ht="155.25" customHeight="1" x14ac:dyDescent="0.25">
      <c r="A9" s="782"/>
      <c r="B9" s="782"/>
      <c r="C9" s="601" t="s">
        <v>1570</v>
      </c>
      <c r="D9" s="487" t="s">
        <v>1840</v>
      </c>
      <c r="E9" s="490" t="s">
        <v>1841</v>
      </c>
      <c r="F9" s="546" t="s">
        <v>1842</v>
      </c>
      <c r="G9" s="494" t="s">
        <v>1843</v>
      </c>
      <c r="H9" s="547">
        <v>0.25</v>
      </c>
      <c r="I9" s="337"/>
      <c r="J9" s="547">
        <v>0.25</v>
      </c>
      <c r="K9" s="337"/>
      <c r="L9" s="547">
        <v>0.25</v>
      </c>
      <c r="M9" s="337"/>
      <c r="N9" s="547">
        <v>0.25</v>
      </c>
      <c r="O9" s="337"/>
      <c r="P9" s="548">
        <f>H9+J9+L9+N9</f>
        <v>1</v>
      </c>
      <c r="Q9" s="370">
        <f t="shared" ref="Q9" si="0">I9+K9+M9+O9</f>
        <v>0</v>
      </c>
      <c r="R9" s="530" t="s">
        <v>1847</v>
      </c>
      <c r="S9" s="530" t="s">
        <v>1848</v>
      </c>
      <c r="T9" s="549" t="s">
        <v>1832</v>
      </c>
      <c r="U9" s="497" t="s">
        <v>1738</v>
      </c>
    </row>
    <row r="10" spans="1:21" s="276" customFormat="1" ht="15.75" x14ac:dyDescent="0.2">
      <c r="A10" s="287"/>
      <c r="B10" s="288"/>
      <c r="C10" s="287" t="s">
        <v>112</v>
      </c>
      <c r="D10" s="288"/>
      <c r="E10" s="288"/>
      <c r="F10" s="288"/>
      <c r="G10" s="289"/>
      <c r="H10" s="572">
        <f t="shared" ref="H10:Q10" si="1">SUM(H8:H9)</f>
        <v>0.5</v>
      </c>
      <c r="I10" s="229">
        <f t="shared" si="1"/>
        <v>2036</v>
      </c>
      <c r="J10" s="572">
        <f t="shared" si="1"/>
        <v>0.5</v>
      </c>
      <c r="K10" s="229">
        <f t="shared" si="1"/>
        <v>2036</v>
      </c>
      <c r="L10" s="572">
        <f t="shared" si="1"/>
        <v>0.5</v>
      </c>
      <c r="M10" s="229">
        <f t="shared" si="1"/>
        <v>2036</v>
      </c>
      <c r="N10" s="572">
        <f t="shared" si="1"/>
        <v>0.5</v>
      </c>
      <c r="O10" s="229">
        <f t="shared" si="1"/>
        <v>2036</v>
      </c>
      <c r="P10" s="571">
        <f t="shared" si="1"/>
        <v>2</v>
      </c>
      <c r="Q10" s="229">
        <f t="shared" si="1"/>
        <v>8145</v>
      </c>
      <c r="R10" s="257"/>
      <c r="S10" s="257"/>
      <c r="T10" s="257"/>
      <c r="U10" s="257"/>
    </row>
    <row r="11" spans="1:21" x14ac:dyDescent="0.25">
      <c r="I11"/>
      <c r="K11"/>
      <c r="M11"/>
      <c r="O11"/>
      <c r="Q11"/>
    </row>
    <row r="12" spans="1:21" x14ac:dyDescent="0.25">
      <c r="I12"/>
      <c r="K12"/>
      <c r="M12"/>
      <c r="O12"/>
      <c r="Q12"/>
    </row>
    <row r="13" spans="1:21" x14ac:dyDescent="0.25">
      <c r="C13" s="433"/>
      <c r="I13"/>
      <c r="K13"/>
      <c r="M13"/>
      <c r="O13"/>
      <c r="Q13"/>
    </row>
    <row r="14" spans="1:21" x14ac:dyDescent="0.25">
      <c r="C14" s="433"/>
      <c r="I14"/>
      <c r="K14"/>
      <c r="M14"/>
      <c r="O14"/>
      <c r="Q14"/>
    </row>
    <row r="15" spans="1:21" x14ac:dyDescent="0.25">
      <c r="C15" s="433"/>
      <c r="I15"/>
      <c r="K15"/>
      <c r="M15"/>
      <c r="O15"/>
      <c r="Q15"/>
    </row>
    <row r="16" spans="1:21" x14ac:dyDescent="0.25">
      <c r="I16"/>
      <c r="K16"/>
      <c r="M16"/>
      <c r="O16"/>
      <c r="Q16"/>
    </row>
    <row r="17" spans="9:17" x14ac:dyDescent="0.25">
      <c r="I17"/>
      <c r="K17"/>
      <c r="M17"/>
      <c r="O17"/>
      <c r="Q17"/>
    </row>
    <row r="18" spans="9:17" x14ac:dyDescent="0.25">
      <c r="I18"/>
      <c r="K18"/>
      <c r="M18"/>
      <c r="O18"/>
      <c r="Q18"/>
    </row>
    <row r="19" spans="9:17" x14ac:dyDescent="0.25">
      <c r="I19"/>
      <c r="K19"/>
      <c r="M19"/>
      <c r="O19"/>
      <c r="Q19"/>
    </row>
    <row r="20" spans="9:17" x14ac:dyDescent="0.25">
      <c r="I20"/>
      <c r="K20"/>
      <c r="M20"/>
      <c r="O20"/>
      <c r="Q20"/>
    </row>
    <row r="21" spans="9:17" x14ac:dyDescent="0.25">
      <c r="I21"/>
      <c r="K21"/>
      <c r="M21"/>
      <c r="O21"/>
      <c r="Q21"/>
    </row>
    <row r="22" spans="9:17" x14ac:dyDescent="0.25">
      <c r="I22"/>
      <c r="K22"/>
      <c r="M22"/>
      <c r="O22"/>
      <c r="Q22"/>
    </row>
    <row r="23" spans="9:17" x14ac:dyDescent="0.25">
      <c r="I23"/>
      <c r="K23"/>
      <c r="M23"/>
      <c r="O23"/>
      <c r="Q23"/>
    </row>
    <row r="24" spans="9:17" x14ac:dyDescent="0.25">
      <c r="I24"/>
      <c r="K24"/>
      <c r="M24"/>
      <c r="O24"/>
      <c r="Q24"/>
    </row>
    <row r="25" spans="9:17" x14ac:dyDescent="0.25">
      <c r="I25"/>
      <c r="K25"/>
      <c r="M25"/>
      <c r="O25"/>
      <c r="Q25"/>
    </row>
    <row r="26" spans="9:17" x14ac:dyDescent="0.25">
      <c r="I26"/>
      <c r="K26"/>
      <c r="M26"/>
      <c r="O26"/>
      <c r="Q26"/>
    </row>
    <row r="27" spans="9:17" x14ac:dyDescent="0.25">
      <c r="I27"/>
      <c r="K27"/>
      <c r="M27"/>
      <c r="O27"/>
      <c r="Q27"/>
    </row>
    <row r="28" spans="9:17" x14ac:dyDescent="0.25">
      <c r="I28"/>
      <c r="K28"/>
      <c r="M28"/>
      <c r="O28"/>
      <c r="Q28"/>
    </row>
    <row r="29" spans="9:17" x14ac:dyDescent="0.25">
      <c r="I29"/>
      <c r="K29"/>
      <c r="M29"/>
      <c r="O29"/>
      <c r="Q29"/>
    </row>
    <row r="30" spans="9:17" x14ac:dyDescent="0.25">
      <c r="I30"/>
      <c r="K30"/>
      <c r="M30"/>
      <c r="O30"/>
      <c r="Q30"/>
    </row>
    <row r="31" spans="9:17" x14ac:dyDescent="0.25">
      <c r="I31"/>
      <c r="K31"/>
      <c r="M31"/>
      <c r="O31"/>
      <c r="Q31"/>
    </row>
    <row r="32" spans="9:17"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x14ac:dyDescent="0.25">
      <c r="I56"/>
      <c r="K56"/>
      <c r="M56"/>
      <c r="O56"/>
      <c r="Q56"/>
    </row>
    <row r="57" spans="9:17" x14ac:dyDescent="0.25">
      <c r="I57"/>
      <c r="K57"/>
      <c r="M57"/>
      <c r="O57"/>
      <c r="Q57"/>
    </row>
    <row r="58" spans="9:17" x14ac:dyDescent="0.25">
      <c r="I58"/>
      <c r="K58"/>
      <c r="M58"/>
      <c r="O58"/>
      <c r="Q58"/>
    </row>
    <row r="59" spans="9:17" x14ac:dyDescent="0.25">
      <c r="I59"/>
      <c r="K59"/>
      <c r="M59"/>
      <c r="O59"/>
      <c r="Q59"/>
    </row>
    <row r="60" spans="9:17" x14ac:dyDescent="0.25">
      <c r="I60"/>
      <c r="K60"/>
      <c r="M60"/>
      <c r="O60"/>
      <c r="Q60"/>
    </row>
    <row r="61" spans="9:17" x14ac:dyDescent="0.25">
      <c r="I61"/>
      <c r="K61"/>
      <c r="M61"/>
      <c r="O61"/>
      <c r="Q61"/>
    </row>
    <row r="62" spans="9:17" x14ac:dyDescent="0.25">
      <c r="I62"/>
      <c r="K62"/>
      <c r="M62"/>
      <c r="O62"/>
      <c r="Q62"/>
    </row>
    <row r="63" spans="9:17" x14ac:dyDescent="0.25">
      <c r="I63"/>
      <c r="K63"/>
      <c r="M63"/>
      <c r="O63"/>
      <c r="Q63"/>
    </row>
    <row r="64" spans="9:17" x14ac:dyDescent="0.25">
      <c r="I64"/>
      <c r="K64"/>
      <c r="M64"/>
      <c r="O64"/>
      <c r="Q64"/>
    </row>
    <row r="65" spans="9:17" x14ac:dyDescent="0.25">
      <c r="I65"/>
      <c r="K65"/>
      <c r="M65"/>
      <c r="O65"/>
      <c r="Q65"/>
    </row>
    <row r="66" spans="9:17" x14ac:dyDescent="0.25">
      <c r="I66"/>
      <c r="K66"/>
      <c r="M66"/>
      <c r="O66"/>
      <c r="Q66"/>
    </row>
    <row r="67" spans="9:17" x14ac:dyDescent="0.25">
      <c r="I67"/>
      <c r="K67"/>
      <c r="M67"/>
      <c r="O67"/>
      <c r="Q67"/>
    </row>
    <row r="68" spans="9:17" x14ac:dyDescent="0.25">
      <c r="I68"/>
      <c r="K68"/>
      <c r="M68"/>
      <c r="O68"/>
      <c r="Q68"/>
    </row>
    <row r="69" spans="9:17" x14ac:dyDescent="0.25">
      <c r="I69"/>
      <c r="K69"/>
      <c r="M69"/>
      <c r="O69"/>
      <c r="Q69"/>
    </row>
    <row r="70" spans="9:17" x14ac:dyDescent="0.25">
      <c r="I70"/>
      <c r="K70"/>
      <c r="M70"/>
      <c r="O70"/>
      <c r="Q70"/>
    </row>
    <row r="71" spans="9:17" x14ac:dyDescent="0.25">
      <c r="I71"/>
      <c r="K71"/>
      <c r="M71"/>
      <c r="O71"/>
      <c r="Q71"/>
    </row>
    <row r="72" spans="9:17" x14ac:dyDescent="0.25">
      <c r="I72"/>
      <c r="K72"/>
      <c r="M72"/>
      <c r="O72"/>
      <c r="Q72"/>
    </row>
    <row r="73" spans="9:17" x14ac:dyDescent="0.25">
      <c r="I73"/>
      <c r="K73"/>
      <c r="M73"/>
      <c r="O73"/>
      <c r="Q73"/>
    </row>
    <row r="74" spans="9:17" x14ac:dyDescent="0.25">
      <c r="I74"/>
      <c r="K74"/>
      <c r="M74"/>
      <c r="O74"/>
      <c r="Q74"/>
    </row>
    <row r="75" spans="9:17" x14ac:dyDescent="0.25">
      <c r="I75"/>
      <c r="K75"/>
      <c r="M75"/>
      <c r="O75"/>
      <c r="Q75"/>
    </row>
    <row r="76" spans="9:17" x14ac:dyDescent="0.25">
      <c r="I76"/>
      <c r="K76"/>
      <c r="M76"/>
      <c r="O76"/>
      <c r="Q76"/>
    </row>
    <row r="77" spans="9:17" x14ac:dyDescent="0.25">
      <c r="I77"/>
      <c r="K77"/>
      <c r="M77"/>
      <c r="O77"/>
      <c r="Q77"/>
    </row>
    <row r="78" spans="9:17" x14ac:dyDescent="0.25">
      <c r="I78"/>
      <c r="K78"/>
      <c r="M78"/>
      <c r="O78"/>
      <c r="Q78"/>
    </row>
    <row r="79" spans="9:17" x14ac:dyDescent="0.25">
      <c r="I79"/>
      <c r="K79"/>
      <c r="M79"/>
      <c r="O79"/>
      <c r="Q79"/>
    </row>
    <row r="80" spans="9:17" x14ac:dyDescent="0.25">
      <c r="I80"/>
      <c r="K80"/>
      <c r="M80"/>
      <c r="O80"/>
      <c r="Q80"/>
    </row>
    <row r="81" spans="9:17" x14ac:dyDescent="0.25">
      <c r="I81"/>
      <c r="K81"/>
      <c r="M81"/>
      <c r="O81"/>
      <c r="Q81"/>
    </row>
    <row r="82" spans="9:17" x14ac:dyDescent="0.25">
      <c r="I82"/>
      <c r="K82"/>
      <c r="M82"/>
      <c r="O82"/>
      <c r="Q82"/>
    </row>
    <row r="83" spans="9:17" x14ac:dyDescent="0.25">
      <c r="I83"/>
      <c r="K83"/>
      <c r="M83"/>
      <c r="O83"/>
      <c r="Q83"/>
    </row>
    <row r="84" spans="9:17" x14ac:dyDescent="0.25">
      <c r="I84"/>
      <c r="K84"/>
      <c r="M84"/>
      <c r="O84"/>
      <c r="Q84"/>
    </row>
    <row r="85" spans="9:17" x14ac:dyDescent="0.25">
      <c r="I85"/>
      <c r="K85"/>
      <c r="M85"/>
      <c r="O85"/>
      <c r="Q85"/>
    </row>
    <row r="86" spans="9:17" x14ac:dyDescent="0.25">
      <c r="I86"/>
      <c r="K86"/>
      <c r="M86"/>
      <c r="O86"/>
      <c r="Q86"/>
    </row>
    <row r="87" spans="9:17" x14ac:dyDescent="0.25">
      <c r="I87"/>
      <c r="K87"/>
      <c r="M87"/>
      <c r="O87"/>
      <c r="Q87"/>
    </row>
    <row r="88" spans="9:17" x14ac:dyDescent="0.25">
      <c r="I88"/>
      <c r="K88"/>
      <c r="M88"/>
      <c r="O88"/>
      <c r="Q88"/>
    </row>
    <row r="89" spans="9:17" x14ac:dyDescent="0.25">
      <c r="I89"/>
      <c r="K89"/>
      <c r="M89"/>
      <c r="O89"/>
      <c r="Q89"/>
    </row>
    <row r="90" spans="9:17" x14ac:dyDescent="0.25">
      <c r="I90"/>
      <c r="K90"/>
      <c r="M90"/>
      <c r="O90"/>
      <c r="Q90"/>
    </row>
    <row r="91" spans="9:17" x14ac:dyDescent="0.25">
      <c r="I91"/>
      <c r="K91"/>
      <c r="M91"/>
      <c r="O91"/>
      <c r="Q91"/>
    </row>
    <row r="92" spans="9:17" x14ac:dyDescent="0.25">
      <c r="I92"/>
      <c r="K92"/>
      <c r="M92"/>
      <c r="O92"/>
      <c r="Q92"/>
    </row>
    <row r="93" spans="9:17" x14ac:dyDescent="0.25">
      <c r="I93"/>
      <c r="K93"/>
      <c r="M93"/>
      <c r="O93"/>
      <c r="Q93"/>
    </row>
    <row r="94" spans="9:17" x14ac:dyDescent="0.25">
      <c r="I94"/>
      <c r="K94"/>
      <c r="M94"/>
      <c r="O94"/>
      <c r="Q94"/>
    </row>
    <row r="95" spans="9:17" x14ac:dyDescent="0.25">
      <c r="I95"/>
      <c r="K95"/>
      <c r="M95"/>
      <c r="O95"/>
      <c r="Q95"/>
    </row>
    <row r="96" spans="9:17" x14ac:dyDescent="0.25">
      <c r="I96"/>
      <c r="K96"/>
      <c r="M96"/>
      <c r="O96"/>
      <c r="Q96"/>
    </row>
    <row r="97" spans="9:17" x14ac:dyDescent="0.25">
      <c r="I97"/>
      <c r="K97"/>
      <c r="M97"/>
      <c r="O97"/>
      <c r="Q97"/>
    </row>
    <row r="98" spans="9:17" x14ac:dyDescent="0.25">
      <c r="I98"/>
      <c r="K98"/>
      <c r="M98"/>
      <c r="O98"/>
      <c r="Q98"/>
    </row>
    <row r="99" spans="9:17" x14ac:dyDescent="0.25">
      <c r="I99"/>
      <c r="K99"/>
      <c r="M99"/>
      <c r="O99"/>
      <c r="Q99"/>
    </row>
    <row r="100" spans="9:17" x14ac:dyDescent="0.25">
      <c r="I100"/>
      <c r="K100"/>
      <c r="M100"/>
      <c r="O100"/>
      <c r="Q100"/>
    </row>
    <row r="101" spans="9:17" x14ac:dyDescent="0.25">
      <c r="I101"/>
      <c r="K101"/>
      <c r="M101"/>
      <c r="O101"/>
      <c r="Q101"/>
    </row>
    <row r="102" spans="9:17" x14ac:dyDescent="0.25">
      <c r="I102"/>
      <c r="K102"/>
      <c r="M102"/>
      <c r="O102"/>
      <c r="Q102"/>
    </row>
    <row r="103" spans="9:17" x14ac:dyDescent="0.25">
      <c r="I103"/>
      <c r="K103"/>
      <c r="M103"/>
      <c r="O103"/>
      <c r="Q103"/>
    </row>
    <row r="104" spans="9:17" x14ac:dyDescent="0.25">
      <c r="I104"/>
      <c r="K104"/>
      <c r="M104"/>
      <c r="O104"/>
      <c r="Q104"/>
    </row>
    <row r="105" spans="9:17" x14ac:dyDescent="0.25">
      <c r="I105"/>
      <c r="K105"/>
      <c r="M105"/>
      <c r="O105"/>
      <c r="Q105"/>
    </row>
    <row r="106" spans="9:17" x14ac:dyDescent="0.25">
      <c r="I106"/>
      <c r="K106"/>
      <c r="M106"/>
      <c r="O106"/>
      <c r="Q106"/>
    </row>
    <row r="107" spans="9:17" x14ac:dyDescent="0.25">
      <c r="I107"/>
      <c r="K107"/>
      <c r="M107"/>
      <c r="O107"/>
      <c r="Q107"/>
    </row>
    <row r="108" spans="9:17" x14ac:dyDescent="0.25">
      <c r="I108"/>
      <c r="K108"/>
      <c r="M108"/>
      <c r="O108"/>
      <c r="Q108"/>
    </row>
    <row r="109" spans="9:17" x14ac:dyDescent="0.25">
      <c r="I109"/>
      <c r="K109"/>
      <c r="M109"/>
      <c r="O109"/>
      <c r="Q109"/>
    </row>
    <row r="110" spans="9:17" x14ac:dyDescent="0.25">
      <c r="I110"/>
      <c r="K110"/>
      <c r="M110"/>
      <c r="O110"/>
      <c r="Q110"/>
    </row>
    <row r="111" spans="9:17" x14ac:dyDescent="0.25">
      <c r="I111"/>
      <c r="K111"/>
      <c r="M111"/>
      <c r="O111"/>
      <c r="Q111"/>
    </row>
    <row r="112" spans="9:17" x14ac:dyDescent="0.25">
      <c r="I112"/>
      <c r="K112"/>
      <c r="M112"/>
      <c r="O112"/>
      <c r="Q112"/>
    </row>
    <row r="113" spans="9:17" x14ac:dyDescent="0.25">
      <c r="I113"/>
      <c r="K113"/>
      <c r="M113"/>
      <c r="O113"/>
      <c r="Q113"/>
    </row>
    <row r="114" spans="9:17" x14ac:dyDescent="0.25">
      <c r="I114"/>
      <c r="K114"/>
      <c r="M114"/>
      <c r="O114"/>
      <c r="Q114"/>
    </row>
    <row r="115" spans="9:17" x14ac:dyDescent="0.25">
      <c r="I115"/>
      <c r="K115"/>
      <c r="M115"/>
      <c r="O115"/>
      <c r="Q115"/>
    </row>
    <row r="116" spans="9:17" x14ac:dyDescent="0.25">
      <c r="I116"/>
      <c r="K116"/>
      <c r="M116"/>
      <c r="O116"/>
      <c r="Q116"/>
    </row>
    <row r="117" spans="9:17" x14ac:dyDescent="0.25">
      <c r="I117"/>
      <c r="K117"/>
      <c r="M117"/>
      <c r="O117"/>
      <c r="Q117"/>
    </row>
    <row r="118" spans="9:17" x14ac:dyDescent="0.25">
      <c r="I118"/>
      <c r="K118"/>
      <c r="M118"/>
      <c r="O118"/>
      <c r="Q118"/>
    </row>
    <row r="119" spans="9:17" x14ac:dyDescent="0.25">
      <c r="I119"/>
      <c r="K119"/>
      <c r="M119"/>
      <c r="O119"/>
      <c r="Q119"/>
    </row>
    <row r="120" spans="9:17" x14ac:dyDescent="0.25">
      <c r="I120"/>
      <c r="K120"/>
      <c r="M120"/>
      <c r="O120"/>
      <c r="Q120"/>
    </row>
    <row r="121" spans="9:17" x14ac:dyDescent="0.25">
      <c r="I121"/>
      <c r="K121"/>
      <c r="M121"/>
      <c r="O121"/>
      <c r="Q121"/>
    </row>
    <row r="122" spans="9:17" x14ac:dyDescent="0.25">
      <c r="I122"/>
      <c r="K122"/>
      <c r="M122"/>
      <c r="O122"/>
      <c r="Q122"/>
    </row>
    <row r="123" spans="9:17" x14ac:dyDescent="0.25">
      <c r="I123"/>
      <c r="K123"/>
      <c r="M123"/>
      <c r="O123"/>
      <c r="Q123"/>
    </row>
    <row r="124" spans="9:17" x14ac:dyDescent="0.25">
      <c r="I124"/>
      <c r="K124"/>
      <c r="M124"/>
      <c r="O124"/>
      <c r="Q124"/>
    </row>
    <row r="125" spans="9:17" x14ac:dyDescent="0.25">
      <c r="I125"/>
      <c r="K125"/>
      <c r="M125"/>
      <c r="O125"/>
      <c r="Q125"/>
    </row>
    <row r="126" spans="9:17" x14ac:dyDescent="0.25">
      <c r="I126"/>
      <c r="K126"/>
      <c r="M126"/>
      <c r="O126"/>
      <c r="Q126"/>
    </row>
    <row r="127" spans="9:17" x14ac:dyDescent="0.25">
      <c r="I127"/>
      <c r="K127"/>
      <c r="M127"/>
      <c r="O127"/>
      <c r="Q127"/>
    </row>
    <row r="128" spans="9:17" x14ac:dyDescent="0.25">
      <c r="I128"/>
      <c r="K128"/>
      <c r="M128"/>
      <c r="O128"/>
      <c r="Q128"/>
    </row>
    <row r="129" spans="9:17" x14ac:dyDescent="0.25">
      <c r="I129"/>
      <c r="K129"/>
      <c r="M129"/>
      <c r="O129"/>
      <c r="Q129"/>
    </row>
    <row r="130" spans="9:17" x14ac:dyDescent="0.25">
      <c r="I130"/>
      <c r="K130"/>
      <c r="M130"/>
      <c r="O130"/>
      <c r="Q130"/>
    </row>
    <row r="131" spans="9:17" x14ac:dyDescent="0.25">
      <c r="I131"/>
      <c r="K131"/>
      <c r="M131"/>
      <c r="O131"/>
      <c r="Q131"/>
    </row>
    <row r="132" spans="9:17" x14ac:dyDescent="0.25">
      <c r="I132"/>
      <c r="K132"/>
      <c r="M132"/>
      <c r="O132"/>
      <c r="Q132"/>
    </row>
    <row r="133" spans="9:17" x14ac:dyDescent="0.25">
      <c r="I133"/>
      <c r="K133"/>
      <c r="M133"/>
      <c r="O133"/>
      <c r="Q133"/>
    </row>
    <row r="134" spans="9:17" x14ac:dyDescent="0.25">
      <c r="I134"/>
      <c r="K134"/>
      <c r="M134"/>
      <c r="O134"/>
      <c r="Q134"/>
    </row>
    <row r="135" spans="9:17" x14ac:dyDescent="0.25">
      <c r="I135"/>
      <c r="K135"/>
      <c r="M135"/>
      <c r="O135"/>
      <c r="Q135"/>
    </row>
    <row r="136" spans="9:17" x14ac:dyDescent="0.25">
      <c r="I136"/>
      <c r="K136"/>
      <c r="M136"/>
      <c r="O136"/>
      <c r="Q136"/>
    </row>
    <row r="137" spans="9:17" x14ac:dyDescent="0.25">
      <c r="I137"/>
      <c r="K137"/>
      <c r="M137"/>
      <c r="O137"/>
      <c r="Q137"/>
    </row>
    <row r="138" spans="9:17" x14ac:dyDescent="0.25">
      <c r="I138"/>
      <c r="K138"/>
      <c r="M138"/>
      <c r="O138"/>
      <c r="Q138"/>
    </row>
    <row r="139" spans="9:17" x14ac:dyDescent="0.25">
      <c r="I139"/>
      <c r="K139"/>
      <c r="M139"/>
      <c r="O139"/>
      <c r="Q139"/>
    </row>
    <row r="140" spans="9:17" x14ac:dyDescent="0.25">
      <c r="I140"/>
      <c r="K140"/>
      <c r="M140"/>
      <c r="O140"/>
      <c r="Q140"/>
    </row>
    <row r="141" spans="9:17" x14ac:dyDescent="0.25">
      <c r="I141"/>
      <c r="K141"/>
      <c r="M141"/>
      <c r="O141"/>
      <c r="Q141"/>
    </row>
    <row r="142" spans="9:17" x14ac:dyDescent="0.25">
      <c r="I142"/>
      <c r="K142"/>
      <c r="M142"/>
      <c r="O142"/>
      <c r="Q142"/>
    </row>
    <row r="143" spans="9:17" x14ac:dyDescent="0.25">
      <c r="I143"/>
      <c r="K143"/>
      <c r="M143"/>
      <c r="O143"/>
      <c r="Q143"/>
    </row>
    <row r="144" spans="9:17" x14ac:dyDescent="0.25">
      <c r="I144"/>
      <c r="K144"/>
      <c r="M144"/>
      <c r="O144"/>
      <c r="Q144"/>
    </row>
    <row r="145" spans="9:17" x14ac:dyDescent="0.25">
      <c r="I145"/>
      <c r="K145"/>
      <c r="M145"/>
      <c r="O145"/>
      <c r="Q145"/>
    </row>
    <row r="146" spans="9:17" x14ac:dyDescent="0.25">
      <c r="I146"/>
      <c r="K146"/>
      <c r="M146"/>
      <c r="O146"/>
      <c r="Q146"/>
    </row>
    <row r="147" spans="9:17" x14ac:dyDescent="0.25">
      <c r="I147"/>
      <c r="K147"/>
      <c r="M147"/>
      <c r="O147"/>
      <c r="Q147"/>
    </row>
    <row r="148" spans="9:17" x14ac:dyDescent="0.25">
      <c r="I148"/>
      <c r="K148"/>
      <c r="M148"/>
      <c r="O148"/>
      <c r="Q148"/>
    </row>
    <row r="149" spans="9:17" x14ac:dyDescent="0.25">
      <c r="I149"/>
      <c r="K149"/>
      <c r="M149"/>
      <c r="O149"/>
      <c r="Q149"/>
    </row>
    <row r="150" spans="9:17" x14ac:dyDescent="0.25">
      <c r="I150"/>
      <c r="K150"/>
      <c r="M150"/>
      <c r="O150"/>
      <c r="Q150"/>
    </row>
    <row r="151" spans="9:17" x14ac:dyDescent="0.25">
      <c r="I151"/>
      <c r="K151"/>
      <c r="M151"/>
      <c r="O151"/>
      <c r="Q151"/>
    </row>
    <row r="152" spans="9:17" x14ac:dyDescent="0.25">
      <c r="I152"/>
      <c r="K152"/>
      <c r="M152"/>
      <c r="O152"/>
      <c r="Q152"/>
    </row>
    <row r="153" spans="9:17" x14ac:dyDescent="0.25">
      <c r="I153"/>
      <c r="K153"/>
      <c r="M153"/>
      <c r="O153"/>
      <c r="Q153"/>
    </row>
    <row r="154" spans="9:17" x14ac:dyDescent="0.25">
      <c r="I154"/>
      <c r="K154"/>
      <c r="M154"/>
      <c r="O154"/>
      <c r="Q154"/>
    </row>
    <row r="155" spans="9:17" x14ac:dyDescent="0.25">
      <c r="I155"/>
      <c r="K155"/>
      <c r="M155"/>
      <c r="O155"/>
      <c r="Q155"/>
    </row>
    <row r="156" spans="9:17" x14ac:dyDescent="0.25">
      <c r="I156"/>
      <c r="K156"/>
      <c r="M156"/>
      <c r="O156"/>
      <c r="Q156"/>
    </row>
    <row r="157" spans="9:17" x14ac:dyDescent="0.25">
      <c r="I157"/>
      <c r="K157"/>
      <c r="M157"/>
      <c r="O157"/>
      <c r="Q157"/>
    </row>
    <row r="158" spans="9:17" x14ac:dyDescent="0.25">
      <c r="I158"/>
      <c r="K158"/>
      <c r="M158"/>
      <c r="O158"/>
      <c r="Q158"/>
    </row>
    <row r="159" spans="9:17" x14ac:dyDescent="0.25">
      <c r="I159"/>
      <c r="K159"/>
      <c r="M159"/>
      <c r="O159"/>
      <c r="Q159"/>
    </row>
    <row r="160" spans="9:17" x14ac:dyDescent="0.25">
      <c r="I160"/>
      <c r="K160"/>
      <c r="M160"/>
      <c r="O160"/>
      <c r="Q160"/>
    </row>
    <row r="161" spans="9:17" x14ac:dyDescent="0.25">
      <c r="I161"/>
      <c r="K161"/>
      <c r="M161"/>
      <c r="O161"/>
      <c r="Q161"/>
    </row>
    <row r="162" spans="9:17" x14ac:dyDescent="0.25">
      <c r="I162"/>
      <c r="K162"/>
      <c r="M162"/>
      <c r="O162"/>
      <c r="Q162"/>
    </row>
    <row r="163" spans="9:17" x14ac:dyDescent="0.25">
      <c r="I163"/>
      <c r="K163"/>
      <c r="M163"/>
      <c r="O163"/>
      <c r="Q163"/>
    </row>
    <row r="164" spans="9:17" x14ac:dyDescent="0.25">
      <c r="I164"/>
      <c r="K164"/>
      <c r="M164"/>
      <c r="O164"/>
      <c r="Q164"/>
    </row>
    <row r="165" spans="9:17" x14ac:dyDescent="0.25">
      <c r="I165"/>
      <c r="K165"/>
      <c r="M165"/>
      <c r="O165"/>
      <c r="Q165"/>
    </row>
    <row r="166" spans="9:17" x14ac:dyDescent="0.25">
      <c r="I166"/>
      <c r="K166"/>
      <c r="M166"/>
      <c r="O166"/>
      <c r="Q166"/>
    </row>
    <row r="167" spans="9:17" x14ac:dyDescent="0.25">
      <c r="I167"/>
      <c r="K167"/>
      <c r="M167"/>
      <c r="O167"/>
      <c r="Q167"/>
    </row>
    <row r="168" spans="9:17" x14ac:dyDescent="0.25">
      <c r="I168"/>
      <c r="K168"/>
      <c r="M168"/>
      <c r="O168"/>
      <c r="Q168"/>
    </row>
    <row r="169" spans="9:17" x14ac:dyDescent="0.25">
      <c r="I169"/>
      <c r="K169"/>
      <c r="M169"/>
      <c r="O169"/>
      <c r="Q169"/>
    </row>
    <row r="170" spans="9:17" x14ac:dyDescent="0.25">
      <c r="I170"/>
      <c r="K170"/>
      <c r="M170"/>
      <c r="O170"/>
      <c r="Q170"/>
    </row>
    <row r="171" spans="9:17" x14ac:dyDescent="0.25">
      <c r="I171"/>
      <c r="K171"/>
      <c r="M171"/>
      <c r="O171"/>
      <c r="Q171"/>
    </row>
    <row r="172" spans="9:17" x14ac:dyDescent="0.25">
      <c r="I172"/>
      <c r="K172"/>
      <c r="M172"/>
      <c r="O172"/>
      <c r="Q172"/>
    </row>
    <row r="173" spans="9:17" x14ac:dyDescent="0.25">
      <c r="I173"/>
      <c r="K173"/>
      <c r="M173"/>
      <c r="O173"/>
      <c r="Q173"/>
    </row>
    <row r="174" spans="9:17" x14ac:dyDescent="0.25">
      <c r="I174"/>
      <c r="K174"/>
      <c r="M174"/>
      <c r="O174"/>
      <c r="Q174"/>
    </row>
    <row r="175" spans="9:17" x14ac:dyDescent="0.25">
      <c r="I175"/>
      <c r="K175"/>
      <c r="M175"/>
      <c r="O175"/>
      <c r="Q175"/>
    </row>
    <row r="176" spans="9:17" x14ac:dyDescent="0.25">
      <c r="I176"/>
      <c r="K176"/>
      <c r="M176"/>
      <c r="O176"/>
      <c r="Q176"/>
    </row>
    <row r="177" spans="9:17" x14ac:dyDescent="0.25">
      <c r="I177"/>
      <c r="K177"/>
      <c r="M177"/>
      <c r="O177"/>
      <c r="Q177"/>
    </row>
    <row r="178" spans="9:17" x14ac:dyDescent="0.25">
      <c r="I178"/>
      <c r="K178"/>
      <c r="M178"/>
      <c r="O178"/>
      <c r="Q178"/>
    </row>
    <row r="179" spans="9:17" x14ac:dyDescent="0.25">
      <c r="I179"/>
      <c r="K179"/>
      <c r="M179"/>
      <c r="O179"/>
      <c r="Q179"/>
    </row>
    <row r="180" spans="9:17" x14ac:dyDescent="0.25">
      <c r="I180"/>
      <c r="K180"/>
      <c r="M180"/>
      <c r="O180"/>
      <c r="Q180"/>
    </row>
    <row r="181" spans="9:17" x14ac:dyDescent="0.25">
      <c r="I181"/>
      <c r="K181"/>
      <c r="M181"/>
      <c r="O181"/>
      <c r="Q181"/>
    </row>
    <row r="182" spans="9:17" x14ac:dyDescent="0.25">
      <c r="I182"/>
      <c r="K182"/>
      <c r="M182"/>
      <c r="O182"/>
      <c r="Q182"/>
    </row>
    <row r="183" spans="9:17" x14ac:dyDescent="0.25">
      <c r="I183"/>
      <c r="K183"/>
      <c r="M183"/>
      <c r="O183"/>
      <c r="Q183"/>
    </row>
    <row r="184" spans="9:17" x14ac:dyDescent="0.25">
      <c r="I184"/>
      <c r="K184"/>
      <c r="M184"/>
      <c r="O184"/>
      <c r="Q184"/>
    </row>
    <row r="185" spans="9:17" x14ac:dyDescent="0.25">
      <c r="I185"/>
      <c r="K185"/>
      <c r="M185"/>
      <c r="O185"/>
      <c r="Q185"/>
    </row>
    <row r="186" spans="9:17" x14ac:dyDescent="0.25">
      <c r="I186"/>
      <c r="K186"/>
      <c r="M186"/>
      <c r="O186"/>
      <c r="Q186"/>
    </row>
    <row r="187" spans="9:17" x14ac:dyDescent="0.25">
      <c r="I187"/>
      <c r="K187"/>
      <c r="M187"/>
      <c r="O187"/>
      <c r="Q187"/>
    </row>
    <row r="188" spans="9:17" x14ac:dyDescent="0.25">
      <c r="I188"/>
      <c r="K188"/>
      <c r="M188"/>
      <c r="O188"/>
      <c r="Q188"/>
    </row>
    <row r="189" spans="9:17" x14ac:dyDescent="0.25">
      <c r="I189"/>
      <c r="K189"/>
      <c r="M189"/>
      <c r="O189"/>
      <c r="Q189"/>
    </row>
    <row r="190" spans="9:17" x14ac:dyDescent="0.25">
      <c r="I190"/>
      <c r="K190"/>
      <c r="M190"/>
      <c r="O190"/>
      <c r="Q190"/>
    </row>
    <row r="191" spans="9:17" x14ac:dyDescent="0.25">
      <c r="I191"/>
      <c r="K191"/>
      <c r="M191"/>
      <c r="O191"/>
      <c r="Q191"/>
    </row>
    <row r="192" spans="9:17" x14ac:dyDescent="0.25">
      <c r="I192"/>
      <c r="K192"/>
      <c r="M192"/>
      <c r="O192"/>
      <c r="Q192"/>
    </row>
    <row r="193" spans="9:17" x14ac:dyDescent="0.25">
      <c r="I193"/>
      <c r="K193"/>
      <c r="M193"/>
      <c r="O193"/>
      <c r="Q193"/>
    </row>
    <row r="194" spans="9:17" x14ac:dyDescent="0.25">
      <c r="I194"/>
      <c r="K194"/>
      <c r="M194"/>
      <c r="O194"/>
      <c r="Q194"/>
    </row>
    <row r="195" spans="9:17" x14ac:dyDescent="0.25">
      <c r="I195"/>
      <c r="K195"/>
      <c r="M195"/>
      <c r="O195"/>
      <c r="Q195"/>
    </row>
    <row r="196" spans="9:17" x14ac:dyDescent="0.25">
      <c r="I196"/>
      <c r="K196"/>
      <c r="M196"/>
      <c r="O196"/>
      <c r="Q196"/>
    </row>
    <row r="197" spans="9:17" x14ac:dyDescent="0.25">
      <c r="I197"/>
      <c r="K197"/>
      <c r="M197"/>
      <c r="O197"/>
      <c r="Q197"/>
    </row>
    <row r="198" spans="9:17" x14ac:dyDescent="0.25">
      <c r="I198"/>
      <c r="K198"/>
      <c r="M198"/>
      <c r="O198"/>
      <c r="Q198"/>
    </row>
    <row r="199" spans="9:17" x14ac:dyDescent="0.25">
      <c r="I199"/>
      <c r="K199"/>
      <c r="M199"/>
      <c r="O199"/>
      <c r="Q199"/>
    </row>
    <row r="200" spans="9:17" x14ac:dyDescent="0.25">
      <c r="I200"/>
      <c r="K200"/>
      <c r="M200"/>
      <c r="O200"/>
      <c r="Q200"/>
    </row>
    <row r="201" spans="9:17" x14ac:dyDescent="0.25">
      <c r="I201"/>
      <c r="K201"/>
      <c r="M201"/>
      <c r="O201"/>
      <c r="Q201"/>
    </row>
    <row r="202" spans="9:17" x14ac:dyDescent="0.25">
      <c r="I202"/>
      <c r="K202"/>
      <c r="M202"/>
      <c r="O202"/>
      <c r="Q202"/>
    </row>
    <row r="203" spans="9:17" x14ac:dyDescent="0.25">
      <c r="I203"/>
      <c r="K203"/>
      <c r="M203"/>
      <c r="O203"/>
      <c r="Q203"/>
    </row>
    <row r="204" spans="9:17" x14ac:dyDescent="0.25">
      <c r="I204"/>
      <c r="K204"/>
      <c r="M204"/>
      <c r="O204"/>
      <c r="Q204"/>
    </row>
    <row r="205" spans="9:17" x14ac:dyDescent="0.25">
      <c r="I205"/>
      <c r="K205"/>
      <c r="M205"/>
      <c r="O205"/>
      <c r="Q205"/>
    </row>
    <row r="206" spans="9:17" x14ac:dyDescent="0.25">
      <c r="I206"/>
      <c r="K206"/>
      <c r="M206"/>
      <c r="O206"/>
      <c r="Q206"/>
    </row>
    <row r="207" spans="9:17" x14ac:dyDescent="0.25">
      <c r="I207"/>
      <c r="K207"/>
      <c r="M207"/>
      <c r="O207"/>
      <c r="Q207"/>
    </row>
    <row r="208" spans="9:17" x14ac:dyDescent="0.25">
      <c r="I208"/>
      <c r="K208"/>
      <c r="M208"/>
      <c r="O208"/>
      <c r="Q208"/>
    </row>
    <row r="209" spans="9:17" x14ac:dyDescent="0.25">
      <c r="I209"/>
      <c r="K209"/>
      <c r="M209"/>
      <c r="O209"/>
      <c r="Q209"/>
    </row>
    <row r="210" spans="9:17" x14ac:dyDescent="0.25">
      <c r="I210"/>
      <c r="K210"/>
      <c r="M210"/>
      <c r="O210"/>
      <c r="Q210"/>
    </row>
    <row r="211" spans="9:17" x14ac:dyDescent="0.25">
      <c r="I211"/>
      <c r="K211"/>
      <c r="M211"/>
      <c r="O211"/>
      <c r="Q211"/>
    </row>
    <row r="212" spans="9:17" x14ac:dyDescent="0.25">
      <c r="I212"/>
      <c r="K212"/>
      <c r="M212"/>
      <c r="O212"/>
      <c r="Q212"/>
    </row>
    <row r="213" spans="9:17" x14ac:dyDescent="0.25">
      <c r="I213"/>
      <c r="K213"/>
      <c r="M213"/>
      <c r="O213"/>
      <c r="Q213"/>
    </row>
    <row r="214" spans="9:17" x14ac:dyDescent="0.25">
      <c r="I214"/>
      <c r="K214"/>
      <c r="M214"/>
      <c r="O214"/>
      <c r="Q214"/>
    </row>
    <row r="215" spans="9:17" x14ac:dyDescent="0.25">
      <c r="I215"/>
      <c r="K215"/>
      <c r="M215"/>
      <c r="O215"/>
      <c r="Q215"/>
    </row>
    <row r="216" spans="9:17" x14ac:dyDescent="0.25">
      <c r="I216"/>
      <c r="K216"/>
      <c r="M216"/>
      <c r="O216"/>
      <c r="Q216"/>
    </row>
    <row r="217" spans="9:17" x14ac:dyDescent="0.25">
      <c r="I217"/>
      <c r="K217"/>
      <c r="M217"/>
      <c r="O217"/>
      <c r="Q217"/>
    </row>
    <row r="218" spans="9:17" x14ac:dyDescent="0.25">
      <c r="I218"/>
      <c r="K218"/>
      <c r="M218"/>
      <c r="O218"/>
      <c r="Q218"/>
    </row>
    <row r="219" spans="9:17" x14ac:dyDescent="0.25">
      <c r="I219"/>
      <c r="K219"/>
      <c r="M219"/>
      <c r="O219"/>
      <c r="Q219"/>
    </row>
    <row r="220" spans="9:17" x14ac:dyDescent="0.25">
      <c r="I220"/>
      <c r="K220"/>
      <c r="M220"/>
      <c r="O220"/>
      <c r="Q220"/>
    </row>
    <row r="221" spans="9:17" x14ac:dyDescent="0.25">
      <c r="I221"/>
      <c r="K221"/>
      <c r="M221"/>
      <c r="O221"/>
      <c r="Q221"/>
    </row>
    <row r="222" spans="9:17" x14ac:dyDescent="0.25">
      <c r="I222"/>
      <c r="K222"/>
      <c r="M222"/>
      <c r="O222"/>
      <c r="Q222"/>
    </row>
    <row r="223" spans="9:17" x14ac:dyDescent="0.25">
      <c r="I223"/>
      <c r="K223"/>
      <c r="M223"/>
      <c r="O223"/>
      <c r="Q223"/>
    </row>
    <row r="224" spans="9:17" x14ac:dyDescent="0.25">
      <c r="I224"/>
      <c r="K224"/>
      <c r="M224"/>
      <c r="O224"/>
      <c r="Q224"/>
    </row>
    <row r="225" spans="9:17" x14ac:dyDescent="0.25">
      <c r="I225"/>
      <c r="K225"/>
      <c r="M225"/>
      <c r="O225"/>
      <c r="Q225"/>
    </row>
    <row r="226" spans="9:17" x14ac:dyDescent="0.25">
      <c r="I226"/>
      <c r="K226"/>
      <c r="M226"/>
      <c r="O226"/>
      <c r="Q226"/>
    </row>
    <row r="227" spans="9:17" x14ac:dyDescent="0.25">
      <c r="I227"/>
      <c r="K227"/>
      <c r="M227"/>
      <c r="O227"/>
      <c r="Q227"/>
    </row>
    <row r="228" spans="9:17" x14ac:dyDescent="0.25">
      <c r="I228"/>
      <c r="K228"/>
      <c r="M228"/>
      <c r="O228"/>
      <c r="Q228"/>
    </row>
    <row r="229" spans="9:17" x14ac:dyDescent="0.25">
      <c r="I229"/>
      <c r="K229"/>
      <c r="M229"/>
      <c r="O229"/>
      <c r="Q229"/>
    </row>
    <row r="230" spans="9:17" x14ac:dyDescent="0.25">
      <c r="I230"/>
      <c r="K230"/>
      <c r="M230"/>
      <c r="O230"/>
      <c r="Q230"/>
    </row>
    <row r="231" spans="9:17" x14ac:dyDescent="0.25">
      <c r="I231"/>
      <c r="K231"/>
      <c r="M231"/>
      <c r="O231"/>
      <c r="Q231"/>
    </row>
    <row r="232" spans="9:17" x14ac:dyDescent="0.25">
      <c r="I232"/>
      <c r="K232"/>
      <c r="M232"/>
      <c r="O232"/>
      <c r="Q232"/>
    </row>
  </sheetData>
  <mergeCells count="19">
    <mergeCell ref="E4:E6"/>
    <mergeCell ref="G4:G6"/>
    <mergeCell ref="H4:O4"/>
    <mergeCell ref="A8:A9"/>
    <mergeCell ref="A4:A6"/>
    <mergeCell ref="B4:B6"/>
    <mergeCell ref="C4:C6"/>
    <mergeCell ref="B8:B9"/>
    <mergeCell ref="D4:D6"/>
    <mergeCell ref="T4:T6"/>
    <mergeCell ref="U4:U6"/>
    <mergeCell ref="H5:I5"/>
    <mergeCell ref="F4:F6"/>
    <mergeCell ref="P4:Q5"/>
    <mergeCell ref="R4:R6"/>
    <mergeCell ref="S4:S6"/>
    <mergeCell ref="J5:K5"/>
    <mergeCell ref="L5:M5"/>
    <mergeCell ref="N5:O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9">
      <formula1>$C$1:$E$1</formula1>
    </dataValidation>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7"/>
  <sheetViews>
    <sheetView topLeftCell="L1" zoomScaleNormal="100" workbookViewId="0">
      <pane ySplit="5" topLeftCell="A6" activePane="bottomLeft" state="frozen"/>
      <selection activeCell="R5" sqref="R5"/>
      <selection pane="bottomLeft" activeCell="V7" sqref="V7:V9"/>
    </sheetView>
  </sheetViews>
  <sheetFormatPr baseColWidth="10" defaultRowHeight="15" x14ac:dyDescent="0.25"/>
  <cols>
    <col min="1" max="2" width="35.7109375" customWidth="1"/>
    <col min="3" max="3" width="36.7109375" customWidth="1"/>
    <col min="4" max="4" width="38" style="433" customWidth="1"/>
    <col min="5" max="5" width="28" customWidth="1"/>
    <col min="6" max="6" width="27.42578125" customWidth="1"/>
    <col min="7" max="7" width="37.42578125" customWidth="1"/>
    <col min="8" max="8" width="15.28515625" customWidth="1"/>
    <col min="9" max="9" width="11.5703125" style="230"/>
    <col min="10" max="10" width="15.28515625" customWidth="1"/>
    <col min="11" max="11" width="18.85546875" style="230" customWidth="1"/>
    <col min="13" max="13" width="11.5703125" style="230"/>
    <col min="15" max="15" width="11.5703125" style="230"/>
    <col min="16" max="16" width="15.28515625" customWidth="1"/>
    <col min="17" max="17" width="18.28515625" style="230" customWidth="1"/>
    <col min="18" max="18" width="14.140625" hidden="1" customWidth="1"/>
    <col min="19" max="19" width="24.5703125" customWidth="1"/>
    <col min="20" max="20" width="21.28515625" customWidth="1"/>
    <col min="21" max="21" width="20.28515625" customWidth="1"/>
    <col min="22" max="22" width="21" customWidth="1"/>
  </cols>
  <sheetData>
    <row r="1" spans="1:22" ht="18.75" x14ac:dyDescent="0.25">
      <c r="B1" s="481" t="s">
        <v>1573</v>
      </c>
      <c r="C1" s="481" t="s">
        <v>1574</v>
      </c>
      <c r="D1" s="481" t="s">
        <v>1575</v>
      </c>
      <c r="E1" s="481" t="s">
        <v>1576</v>
      </c>
      <c r="F1" s="274"/>
      <c r="G1" s="274"/>
      <c r="H1" s="274" t="s">
        <v>476</v>
      </c>
      <c r="J1" s="274"/>
      <c r="K1" s="274"/>
      <c r="L1" s="274"/>
      <c r="M1" s="274"/>
      <c r="N1" s="274"/>
      <c r="O1" s="274"/>
      <c r="P1" s="274"/>
      <c r="Q1" s="274"/>
      <c r="R1" s="274"/>
      <c r="S1" s="274"/>
      <c r="T1" s="274"/>
      <c r="U1" s="274"/>
      <c r="V1" s="274"/>
    </row>
    <row r="2" spans="1:22" x14ac:dyDescent="0.25">
      <c r="A2" s="262" t="s">
        <v>1337</v>
      </c>
      <c r="B2" s="262"/>
      <c r="C2" s="262"/>
      <c r="D2" s="262"/>
      <c r="E2" s="262"/>
      <c r="F2" s="262"/>
      <c r="G2" s="262"/>
      <c r="H2" s="262"/>
      <c r="I2" s="262"/>
      <c r="J2" s="262"/>
      <c r="K2" s="262"/>
      <c r="L2" s="262"/>
      <c r="M2" s="262"/>
      <c r="N2" s="262"/>
      <c r="O2" s="262"/>
      <c r="P2" s="262"/>
      <c r="Q2" s="262"/>
      <c r="R2" s="262"/>
      <c r="S2" s="262"/>
      <c r="T2" s="262"/>
      <c r="U2" s="262"/>
      <c r="V2" s="262"/>
    </row>
    <row r="3" spans="1:22" ht="15" customHeight="1" x14ac:dyDescent="0.25">
      <c r="A3" s="754" t="s">
        <v>96</v>
      </c>
      <c r="B3" s="753" t="s">
        <v>110</v>
      </c>
      <c r="C3" s="756" t="s">
        <v>1504</v>
      </c>
      <c r="D3" s="756" t="s">
        <v>1505</v>
      </c>
      <c r="E3" s="756" t="s">
        <v>86</v>
      </c>
      <c r="F3" s="756" t="s">
        <v>390</v>
      </c>
      <c r="G3" s="756" t="s">
        <v>87</v>
      </c>
      <c r="H3" s="759" t="s">
        <v>99</v>
      </c>
      <c r="I3" s="765"/>
      <c r="J3" s="765"/>
      <c r="K3" s="765"/>
      <c r="L3" s="765"/>
      <c r="M3" s="765"/>
      <c r="N3" s="765"/>
      <c r="O3" s="760"/>
      <c r="P3" s="761" t="s">
        <v>100</v>
      </c>
      <c r="Q3" s="762"/>
      <c r="R3" s="753" t="s">
        <v>101</v>
      </c>
      <c r="S3" s="753" t="s">
        <v>102</v>
      </c>
      <c r="T3" s="753" t="s">
        <v>109</v>
      </c>
      <c r="U3" s="753" t="s">
        <v>108</v>
      </c>
      <c r="V3" s="750" t="s">
        <v>88</v>
      </c>
    </row>
    <row r="4" spans="1:22" ht="15" customHeight="1" x14ac:dyDescent="0.25">
      <c r="A4" s="754"/>
      <c r="B4" s="754"/>
      <c r="C4" s="757"/>
      <c r="D4" s="757"/>
      <c r="E4" s="757"/>
      <c r="F4" s="757"/>
      <c r="G4" s="757"/>
      <c r="H4" s="759" t="s">
        <v>103</v>
      </c>
      <c r="I4" s="760"/>
      <c r="J4" s="759" t="s">
        <v>104</v>
      </c>
      <c r="K4" s="760"/>
      <c r="L4" s="759" t="s">
        <v>105</v>
      </c>
      <c r="M4" s="760"/>
      <c r="N4" s="759" t="s">
        <v>106</v>
      </c>
      <c r="O4" s="760"/>
      <c r="P4" s="763"/>
      <c r="Q4" s="764"/>
      <c r="R4" s="754"/>
      <c r="S4" s="754"/>
      <c r="T4" s="754"/>
      <c r="U4" s="754"/>
      <c r="V4" s="751"/>
    </row>
    <row r="5" spans="1:22" ht="25.5" x14ac:dyDescent="0.25">
      <c r="A5" s="755"/>
      <c r="B5" s="755"/>
      <c r="C5" s="758"/>
      <c r="D5" s="758"/>
      <c r="E5" s="758"/>
      <c r="F5" s="758"/>
      <c r="G5" s="758"/>
      <c r="H5" s="409" t="s">
        <v>107</v>
      </c>
      <c r="I5" s="409" t="s">
        <v>12</v>
      </c>
      <c r="J5" s="409" t="s">
        <v>107</v>
      </c>
      <c r="K5" s="409" t="s">
        <v>12</v>
      </c>
      <c r="L5" s="409" t="s">
        <v>107</v>
      </c>
      <c r="M5" s="409" t="s">
        <v>12</v>
      </c>
      <c r="N5" s="409" t="s">
        <v>107</v>
      </c>
      <c r="O5" s="409" t="s">
        <v>12</v>
      </c>
      <c r="P5" s="409" t="s">
        <v>107</v>
      </c>
      <c r="Q5" s="409" t="s">
        <v>12</v>
      </c>
      <c r="R5" s="755"/>
      <c r="S5" s="755"/>
      <c r="T5" s="755"/>
      <c r="U5" s="755"/>
      <c r="V5" s="752"/>
    </row>
    <row r="6" spans="1:22" s="346" customFormat="1" ht="15.75" x14ac:dyDescent="0.25">
      <c r="A6" s="410"/>
      <c r="B6" s="411"/>
      <c r="C6" s="412"/>
      <c r="D6" s="412"/>
      <c r="E6" s="412"/>
      <c r="F6" s="413"/>
      <c r="G6" s="412"/>
      <c r="H6" s="414"/>
      <c r="I6" s="414"/>
      <c r="J6" s="414"/>
      <c r="K6" s="414"/>
      <c r="L6" s="414"/>
      <c r="M6" s="414"/>
      <c r="N6" s="414"/>
      <c r="O6" s="414"/>
      <c r="P6" s="414"/>
      <c r="Q6" s="414"/>
      <c r="R6" s="415"/>
      <c r="S6" s="415"/>
      <c r="T6" s="415"/>
      <c r="U6" s="415"/>
      <c r="V6" s="416"/>
    </row>
    <row r="7" spans="1:22" ht="128.25" customHeight="1" x14ac:dyDescent="0.25">
      <c r="A7" s="775" t="s">
        <v>1423</v>
      </c>
      <c r="B7" s="773" t="s">
        <v>1338</v>
      </c>
      <c r="C7" s="602" t="s">
        <v>1573</v>
      </c>
      <c r="D7" s="550" t="s">
        <v>1849</v>
      </c>
      <c r="E7" s="551" t="s">
        <v>1850</v>
      </c>
      <c r="F7" s="552" t="s">
        <v>1989</v>
      </c>
      <c r="G7" s="553" t="s">
        <v>1851</v>
      </c>
      <c r="H7" s="555">
        <v>0.25</v>
      </c>
      <c r="I7" s="616">
        <v>3208</v>
      </c>
      <c r="J7" s="555">
        <v>0.25</v>
      </c>
      <c r="K7" s="616">
        <v>3209</v>
      </c>
      <c r="L7" s="555">
        <v>0.25</v>
      </c>
      <c r="M7" s="616">
        <v>3209</v>
      </c>
      <c r="N7" s="555">
        <v>0.25</v>
      </c>
      <c r="O7" s="616">
        <v>3209</v>
      </c>
      <c r="P7" s="555">
        <f>H7+J7+L7+N7</f>
        <v>1</v>
      </c>
      <c r="Q7" s="617">
        <f>'1. TALLERES SEMINARIOS'!D69</f>
        <v>12835</v>
      </c>
      <c r="R7" s="312"/>
      <c r="S7" s="594" t="s">
        <v>1946</v>
      </c>
      <c r="T7" s="594" t="s">
        <v>1973</v>
      </c>
      <c r="U7" s="595" t="s">
        <v>1700</v>
      </c>
      <c r="V7" s="596" t="s">
        <v>1974</v>
      </c>
    </row>
    <row r="8" spans="1:22" s="346" customFormat="1" ht="108" customHeight="1" x14ac:dyDescent="0.25">
      <c r="A8" s="775"/>
      <c r="B8" s="774"/>
      <c r="C8" s="602" t="s">
        <v>1573</v>
      </c>
      <c r="D8" s="554" t="s">
        <v>1852</v>
      </c>
      <c r="E8" s="560" t="s">
        <v>1853</v>
      </c>
      <c r="F8" s="546" t="s">
        <v>1854</v>
      </c>
      <c r="G8" s="491" t="s">
        <v>1855</v>
      </c>
      <c r="H8" s="555">
        <v>0.25</v>
      </c>
      <c r="I8" s="339"/>
      <c r="J8" s="555">
        <v>0.25</v>
      </c>
      <c r="K8" s="339"/>
      <c r="L8" s="555">
        <v>0.25</v>
      </c>
      <c r="M8" s="339"/>
      <c r="N8" s="555">
        <v>0.25</v>
      </c>
      <c r="O8" s="339"/>
      <c r="P8" s="555">
        <f t="shared" ref="P8:P9" si="0">H8+J8+L8+N8</f>
        <v>1</v>
      </c>
      <c r="Q8" s="371">
        <f t="shared" ref="Q8:Q9" si="1">I8+K8+M8+O8</f>
        <v>0</v>
      </c>
      <c r="R8" s="312"/>
      <c r="S8" s="530" t="s">
        <v>1975</v>
      </c>
      <c r="T8" s="530" t="s">
        <v>1976</v>
      </c>
      <c r="U8" s="597" t="s">
        <v>1700</v>
      </c>
      <c r="V8" s="499" t="s">
        <v>1738</v>
      </c>
    </row>
    <row r="9" spans="1:22" s="346" customFormat="1" ht="147" customHeight="1" x14ac:dyDescent="0.25">
      <c r="A9" s="775"/>
      <c r="B9" s="774"/>
      <c r="C9" s="602" t="s">
        <v>1573</v>
      </c>
      <c r="D9" s="603" t="s">
        <v>1856</v>
      </c>
      <c r="E9" s="560" t="s">
        <v>1857</v>
      </c>
      <c r="F9" s="546" t="s">
        <v>1858</v>
      </c>
      <c r="G9" s="494" t="s">
        <v>1859</v>
      </c>
      <c r="H9" s="555">
        <v>0.25</v>
      </c>
      <c r="I9" s="339"/>
      <c r="J9" s="555">
        <v>0.25</v>
      </c>
      <c r="K9" s="339"/>
      <c r="L9" s="555">
        <v>0.25</v>
      </c>
      <c r="M9" s="339"/>
      <c r="N9" s="555">
        <v>0.25</v>
      </c>
      <c r="O9" s="339"/>
      <c r="P9" s="555">
        <f t="shared" si="0"/>
        <v>1</v>
      </c>
      <c r="Q9" s="371">
        <f t="shared" si="1"/>
        <v>0</v>
      </c>
      <c r="R9" s="312"/>
      <c r="S9" s="530" t="s">
        <v>1977</v>
      </c>
      <c r="T9" s="530" t="s">
        <v>1978</v>
      </c>
      <c r="U9" s="597" t="s">
        <v>1700</v>
      </c>
      <c r="V9" s="499" t="s">
        <v>1738</v>
      </c>
    </row>
    <row r="10" spans="1:22" ht="15.6" customHeight="1" x14ac:dyDescent="0.25">
      <c r="A10" s="281"/>
      <c r="B10" s="282"/>
      <c r="C10" s="281" t="s">
        <v>116</v>
      </c>
      <c r="D10" s="282"/>
      <c r="E10" s="282"/>
      <c r="F10" s="282"/>
      <c r="G10" s="283"/>
      <c r="H10" s="572">
        <f t="shared" ref="H10" si="2">SUM(H8:H9)</f>
        <v>0.5</v>
      </c>
      <c r="I10" s="265">
        <f t="shared" ref="I10:Q10" si="3">SUM(I7:I9)</f>
        <v>3208</v>
      </c>
      <c r="J10" s="572">
        <f t="shared" si="3"/>
        <v>0.75</v>
      </c>
      <c r="K10" s="265">
        <f t="shared" si="3"/>
        <v>3209</v>
      </c>
      <c r="L10" s="573">
        <f t="shared" si="3"/>
        <v>0.75</v>
      </c>
      <c r="M10" s="265">
        <f t="shared" si="3"/>
        <v>3209</v>
      </c>
      <c r="N10" s="573">
        <f t="shared" si="3"/>
        <v>0.75</v>
      </c>
      <c r="O10" s="265">
        <f t="shared" si="3"/>
        <v>3209</v>
      </c>
      <c r="P10" s="574">
        <f t="shared" si="3"/>
        <v>3</v>
      </c>
      <c r="Q10" s="265">
        <f t="shared" si="3"/>
        <v>12835</v>
      </c>
      <c r="R10" s="257"/>
      <c r="S10" s="257"/>
      <c r="T10" s="257"/>
      <c r="U10" s="257"/>
      <c r="V10" s="257"/>
    </row>
    <row r="14" spans="1:22" x14ac:dyDescent="0.25">
      <c r="C14" s="433"/>
    </row>
    <row r="15" spans="1:22" x14ac:dyDescent="0.25">
      <c r="C15" s="433"/>
    </row>
    <row r="16" spans="1:22" x14ac:dyDescent="0.25">
      <c r="C16" s="433"/>
    </row>
    <row r="17" spans="3:3" x14ac:dyDescent="0.25">
      <c r="C17" s="433"/>
    </row>
  </sheetData>
  <mergeCells count="20">
    <mergeCell ref="B7:B9"/>
    <mergeCell ref="A7:A9"/>
    <mergeCell ref="A3:A5"/>
    <mergeCell ref="B3:B5"/>
    <mergeCell ref="C3:C5"/>
    <mergeCell ref="E3:E5"/>
    <mergeCell ref="G3:G5"/>
    <mergeCell ref="F3:F5"/>
    <mergeCell ref="D3:D5"/>
    <mergeCell ref="V3:V5"/>
    <mergeCell ref="H4:I4"/>
    <mergeCell ref="J4:K4"/>
    <mergeCell ref="L4:M4"/>
    <mergeCell ref="N4:O4"/>
    <mergeCell ref="H3:O3"/>
    <mergeCell ref="P3:Q4"/>
    <mergeCell ref="R3:R5"/>
    <mergeCell ref="S3:S5"/>
    <mergeCell ref="T3:T5"/>
    <mergeCell ref="U3:U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_x000a_"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7:C9">
      <formula1>$B$1:$E$1</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C13" sqref="C13"/>
    </sheetView>
  </sheetViews>
  <sheetFormatPr baseColWidth="10" defaultRowHeight="15" x14ac:dyDescent="0.25"/>
  <cols>
    <col min="1" max="2" width="21.7109375" customWidth="1"/>
    <col min="3" max="3" width="27.42578125" customWidth="1"/>
    <col min="4" max="4" width="27.42578125" style="433" customWidth="1"/>
    <col min="5" max="7" width="27.42578125" customWidth="1"/>
    <col min="8" max="8" width="15.28515625" customWidth="1"/>
    <col min="9" max="9" width="13.7109375" style="230" bestFit="1" customWidth="1"/>
    <col min="10" max="10" width="15.28515625" customWidth="1"/>
    <col min="11" max="11" width="18.85546875" style="230" customWidth="1"/>
    <col min="13" max="13" width="13.7109375" style="230" bestFit="1" customWidth="1"/>
    <col min="15" max="15" width="13.7109375" style="230" bestFit="1" customWidth="1"/>
    <col min="16" max="16" width="15.28515625" customWidth="1"/>
    <col min="17" max="17" width="18.28515625" style="230" customWidth="1"/>
    <col min="18" max="20" width="14.140625" customWidth="1"/>
    <col min="21" max="21" width="17" customWidth="1"/>
  </cols>
  <sheetData>
    <row r="1" spans="1:21" ht="18.75" x14ac:dyDescent="0.25">
      <c r="B1" s="274"/>
      <c r="C1" s="479" t="s">
        <v>1577</v>
      </c>
      <c r="D1" s="479"/>
      <c r="E1" s="274"/>
      <c r="F1" s="274"/>
      <c r="G1" s="274"/>
      <c r="H1" s="274" t="s">
        <v>1395</v>
      </c>
      <c r="K1" s="274"/>
      <c r="L1" s="274"/>
      <c r="M1" s="274"/>
      <c r="N1" s="274"/>
      <c r="O1" s="274"/>
      <c r="P1" s="274"/>
      <c r="Q1" s="274"/>
      <c r="R1" s="274"/>
      <c r="S1" s="274"/>
      <c r="T1" s="274"/>
      <c r="U1" s="274"/>
    </row>
    <row r="2" spans="1:21" ht="18.75" x14ac:dyDescent="0.25">
      <c r="A2" s="262" t="s">
        <v>1344</v>
      </c>
      <c r="B2" s="274"/>
      <c r="C2" s="274"/>
      <c r="D2" s="274"/>
      <c r="E2" s="274"/>
      <c r="F2" s="274"/>
      <c r="G2" s="274"/>
      <c r="H2" s="274"/>
      <c r="K2" s="274"/>
      <c r="L2" s="274"/>
      <c r="M2" s="274"/>
      <c r="N2" s="274"/>
      <c r="O2" s="274"/>
      <c r="P2" s="274"/>
      <c r="Q2" s="274"/>
      <c r="R2" s="274"/>
      <c r="S2" s="274"/>
      <c r="T2" s="274"/>
      <c r="U2" s="274"/>
    </row>
    <row r="3" spans="1:21" x14ac:dyDescent="0.25">
      <c r="A3" s="786" t="s">
        <v>1396</v>
      </c>
      <c r="B3" s="786"/>
      <c r="C3" s="786"/>
      <c r="D3" s="786"/>
      <c r="E3" s="786"/>
      <c r="F3" s="786"/>
      <c r="G3" s="786"/>
      <c r="H3" s="786"/>
      <c r="I3" s="786"/>
      <c r="J3" s="786"/>
      <c r="K3" s="786"/>
      <c r="L3" s="786"/>
      <c r="M3" s="786"/>
      <c r="N3" s="786"/>
      <c r="O3" s="786"/>
      <c r="P3" s="786"/>
      <c r="Q3" s="786"/>
      <c r="R3" s="786"/>
      <c r="S3" s="786"/>
      <c r="T3" s="786"/>
      <c r="U3" s="786"/>
    </row>
    <row r="4" spans="1:21" ht="15" customHeight="1" x14ac:dyDescent="0.25">
      <c r="A4" s="754" t="s">
        <v>96</v>
      </c>
      <c r="B4" s="753" t="s">
        <v>110</v>
      </c>
      <c r="C4" s="756" t="s">
        <v>1504</v>
      </c>
      <c r="D4" s="756" t="s">
        <v>1505</v>
      </c>
      <c r="E4" s="756" t="s">
        <v>86</v>
      </c>
      <c r="F4" s="756" t="s">
        <v>390</v>
      </c>
      <c r="G4" s="756" t="s">
        <v>87</v>
      </c>
      <c r="H4" s="759" t="s">
        <v>99</v>
      </c>
      <c r="I4" s="765"/>
      <c r="J4" s="765"/>
      <c r="K4" s="765"/>
      <c r="L4" s="765"/>
      <c r="M4" s="765"/>
      <c r="N4" s="765"/>
      <c r="O4" s="760"/>
      <c r="P4" s="761" t="s">
        <v>100</v>
      </c>
      <c r="Q4" s="762"/>
      <c r="R4" s="753" t="s">
        <v>102</v>
      </c>
      <c r="S4" s="753" t="s">
        <v>109</v>
      </c>
      <c r="T4" s="753" t="s">
        <v>108</v>
      </c>
      <c r="U4" s="750" t="s">
        <v>88</v>
      </c>
    </row>
    <row r="5" spans="1:21" ht="15" customHeight="1" x14ac:dyDescent="0.25">
      <c r="A5" s="754"/>
      <c r="B5" s="754"/>
      <c r="C5" s="757"/>
      <c r="D5" s="757"/>
      <c r="E5" s="757"/>
      <c r="F5" s="757"/>
      <c r="G5" s="757"/>
      <c r="H5" s="759" t="s">
        <v>103</v>
      </c>
      <c r="I5" s="760"/>
      <c r="J5" s="759" t="s">
        <v>104</v>
      </c>
      <c r="K5" s="760"/>
      <c r="L5" s="759" t="s">
        <v>105</v>
      </c>
      <c r="M5" s="760"/>
      <c r="N5" s="759" t="s">
        <v>106</v>
      </c>
      <c r="O5" s="760"/>
      <c r="P5" s="763"/>
      <c r="Q5" s="764"/>
      <c r="R5" s="754"/>
      <c r="S5" s="754"/>
      <c r="T5" s="754"/>
      <c r="U5" s="751"/>
    </row>
    <row r="6" spans="1:21" ht="25.5" x14ac:dyDescent="0.25">
      <c r="A6" s="755"/>
      <c r="B6" s="755"/>
      <c r="C6" s="758"/>
      <c r="D6" s="758"/>
      <c r="E6" s="758"/>
      <c r="F6" s="758"/>
      <c r="G6" s="758"/>
      <c r="H6" s="409" t="s">
        <v>107</v>
      </c>
      <c r="I6" s="409" t="s">
        <v>12</v>
      </c>
      <c r="J6" s="409" t="s">
        <v>107</v>
      </c>
      <c r="K6" s="409" t="s">
        <v>12</v>
      </c>
      <c r="L6" s="409" t="s">
        <v>107</v>
      </c>
      <c r="M6" s="409" t="s">
        <v>12</v>
      </c>
      <c r="N6" s="409" t="s">
        <v>107</v>
      </c>
      <c r="O6" s="409" t="s">
        <v>12</v>
      </c>
      <c r="P6" s="409" t="s">
        <v>107</v>
      </c>
      <c r="Q6" s="409" t="s">
        <v>12</v>
      </c>
      <c r="R6" s="755"/>
      <c r="S6" s="755"/>
      <c r="T6" s="755"/>
      <c r="U6" s="752"/>
    </row>
    <row r="7" spans="1:21" s="346" customFormat="1" ht="15.75" x14ac:dyDescent="0.25">
      <c r="A7" s="410"/>
      <c r="B7" s="411"/>
      <c r="C7" s="412"/>
      <c r="D7" s="412"/>
      <c r="E7" s="412"/>
      <c r="F7" s="413"/>
      <c r="G7" s="412"/>
      <c r="H7" s="414"/>
      <c r="I7" s="414"/>
      <c r="J7" s="414"/>
      <c r="K7" s="414"/>
      <c r="L7" s="414"/>
      <c r="M7" s="414"/>
      <c r="N7" s="414"/>
      <c r="O7" s="414"/>
      <c r="P7" s="414"/>
      <c r="Q7" s="414"/>
      <c r="R7" s="415"/>
      <c r="S7" s="415"/>
      <c r="T7" s="415"/>
      <c r="U7" s="416"/>
    </row>
    <row r="8" spans="1:21" ht="15.75" customHeight="1" x14ac:dyDescent="0.25">
      <c r="A8" s="783" t="s">
        <v>1396</v>
      </c>
      <c r="B8" s="783" t="s">
        <v>1397</v>
      </c>
      <c r="C8" s="270"/>
      <c r="D8" s="463"/>
      <c r="E8" s="270"/>
      <c r="F8" s="270"/>
      <c r="G8" s="271"/>
      <c r="H8" s="271"/>
      <c r="I8" s="340"/>
      <c r="J8" s="271"/>
      <c r="K8" s="340"/>
      <c r="L8" s="271"/>
      <c r="M8" s="340"/>
      <c r="N8" s="271"/>
      <c r="O8" s="340"/>
      <c r="P8" s="372">
        <f t="shared" ref="P8:Q8" si="0">H8+J8+L8+N8</f>
        <v>0</v>
      </c>
      <c r="Q8" s="373">
        <f t="shared" si="0"/>
        <v>0</v>
      </c>
      <c r="R8" s="271"/>
      <c r="S8" s="271"/>
      <c r="T8" s="271"/>
      <c r="U8" s="271"/>
    </row>
    <row r="9" spans="1:21" ht="15.75" x14ac:dyDescent="0.25">
      <c r="A9" s="784"/>
      <c r="B9" s="784"/>
      <c r="C9" s="270"/>
      <c r="D9" s="463"/>
      <c r="E9" s="270"/>
      <c r="F9" s="270"/>
      <c r="G9" s="271"/>
      <c r="H9" s="271"/>
      <c r="I9" s="340"/>
      <c r="J9" s="271"/>
      <c r="K9" s="340"/>
      <c r="L9" s="271"/>
      <c r="M9" s="340"/>
      <c r="N9" s="271"/>
      <c r="O9" s="340"/>
      <c r="P9" s="372">
        <f t="shared" ref="P9:P20" si="1">H9+J9+L9+N9</f>
        <v>0</v>
      </c>
      <c r="Q9" s="373">
        <f t="shared" ref="Q9:Q20" si="2">I9+K9+M9+O9</f>
        <v>0</v>
      </c>
      <c r="R9" s="271"/>
      <c r="S9" s="271"/>
      <c r="T9" s="271"/>
      <c r="U9" s="271"/>
    </row>
    <row r="10" spans="1:21" ht="15.75" x14ac:dyDescent="0.25">
      <c r="A10" s="784"/>
      <c r="B10" s="784"/>
      <c r="C10" s="270"/>
      <c r="D10" s="463"/>
      <c r="E10" s="270"/>
      <c r="F10" s="270"/>
      <c r="G10" s="271"/>
      <c r="H10" s="271"/>
      <c r="I10" s="340"/>
      <c r="J10" s="271"/>
      <c r="K10" s="340"/>
      <c r="L10" s="271"/>
      <c r="M10" s="340"/>
      <c r="N10" s="271"/>
      <c r="O10" s="340"/>
      <c r="P10" s="372">
        <f t="shared" si="1"/>
        <v>0</v>
      </c>
      <c r="Q10" s="373">
        <f t="shared" si="2"/>
        <v>0</v>
      </c>
      <c r="R10" s="271"/>
      <c r="S10" s="271"/>
      <c r="T10" s="271"/>
      <c r="U10" s="271"/>
    </row>
    <row r="11" spans="1:21" ht="15.75" x14ac:dyDescent="0.25">
      <c r="A11" s="784"/>
      <c r="B11" s="784"/>
      <c r="C11" s="270"/>
      <c r="D11" s="463"/>
      <c r="E11" s="270"/>
      <c r="F11" s="270"/>
      <c r="G11" s="271"/>
      <c r="H11" s="271"/>
      <c r="I11" s="340"/>
      <c r="J11" s="271"/>
      <c r="K11" s="340"/>
      <c r="L11" s="271"/>
      <c r="M11" s="340"/>
      <c r="N11" s="271"/>
      <c r="O11" s="340"/>
      <c r="P11" s="372">
        <f t="shared" si="1"/>
        <v>0</v>
      </c>
      <c r="Q11" s="373">
        <f t="shared" si="2"/>
        <v>0</v>
      </c>
      <c r="R11" s="271"/>
      <c r="S11" s="271"/>
      <c r="T11" s="271"/>
      <c r="U11" s="271"/>
    </row>
    <row r="12" spans="1:21" ht="15.75" x14ac:dyDescent="0.25">
      <c r="A12" s="784"/>
      <c r="B12" s="784"/>
      <c r="C12" s="270"/>
      <c r="D12" s="463"/>
      <c r="E12" s="270"/>
      <c r="F12" s="270"/>
      <c r="G12" s="271"/>
      <c r="H12" s="271"/>
      <c r="I12" s="340"/>
      <c r="J12" s="271"/>
      <c r="K12" s="340"/>
      <c r="L12" s="271"/>
      <c r="M12" s="340"/>
      <c r="N12" s="271"/>
      <c r="O12" s="340"/>
      <c r="P12" s="372">
        <f t="shared" si="1"/>
        <v>0</v>
      </c>
      <c r="Q12" s="373">
        <f t="shared" si="2"/>
        <v>0</v>
      </c>
      <c r="R12" s="271"/>
      <c r="S12" s="271"/>
      <c r="T12" s="271"/>
      <c r="U12" s="271"/>
    </row>
    <row r="13" spans="1:21" s="346" customFormat="1" ht="15.75" x14ac:dyDescent="0.25">
      <c r="A13" s="784"/>
      <c r="B13" s="784"/>
      <c r="C13" s="376"/>
      <c r="D13" s="463"/>
      <c r="E13" s="376"/>
      <c r="F13" s="376"/>
      <c r="G13" s="271"/>
      <c r="H13" s="271"/>
      <c r="I13" s="340"/>
      <c r="J13" s="271"/>
      <c r="K13" s="340"/>
      <c r="L13" s="271"/>
      <c r="M13" s="340"/>
      <c r="N13" s="271"/>
      <c r="O13" s="340"/>
      <c r="P13" s="372">
        <f t="shared" ref="P13" si="3">H13+J13+L13+N13</f>
        <v>0</v>
      </c>
      <c r="Q13" s="373">
        <f t="shared" ref="Q13" si="4">I13+K13+M13+O13</f>
        <v>0</v>
      </c>
      <c r="R13" s="271"/>
      <c r="S13" s="271"/>
      <c r="T13" s="271"/>
      <c r="U13" s="271"/>
    </row>
    <row r="14" spans="1:21" ht="15.75" x14ac:dyDescent="0.25">
      <c r="A14" s="784"/>
      <c r="B14" s="784"/>
      <c r="C14" s="270"/>
      <c r="D14" s="463"/>
      <c r="E14" s="270"/>
      <c r="F14" s="270"/>
      <c r="G14" s="271"/>
      <c r="H14" s="271"/>
      <c r="I14" s="340"/>
      <c r="J14" s="271"/>
      <c r="K14" s="340"/>
      <c r="L14" s="271"/>
      <c r="M14" s="340"/>
      <c r="N14" s="271"/>
      <c r="O14" s="340"/>
      <c r="P14" s="372">
        <f t="shared" si="1"/>
        <v>0</v>
      </c>
      <c r="Q14" s="373">
        <f t="shared" si="2"/>
        <v>0</v>
      </c>
      <c r="R14" s="271"/>
      <c r="S14" s="271"/>
      <c r="T14" s="271"/>
      <c r="U14" s="341"/>
    </row>
    <row r="15" spans="1:21" ht="15.75" customHeight="1" x14ac:dyDescent="0.25">
      <c r="A15" s="784"/>
      <c r="B15" s="784"/>
      <c r="C15" s="270"/>
      <c r="D15" s="463"/>
      <c r="E15" s="270"/>
      <c r="F15" s="270"/>
      <c r="G15" s="271"/>
      <c r="H15" s="271"/>
      <c r="I15" s="340"/>
      <c r="J15" s="271"/>
      <c r="K15" s="340"/>
      <c r="L15" s="342"/>
      <c r="M15" s="340"/>
      <c r="N15" s="271"/>
      <c r="O15" s="340"/>
      <c r="P15" s="372">
        <f t="shared" si="1"/>
        <v>0</v>
      </c>
      <c r="Q15" s="373">
        <f t="shared" si="2"/>
        <v>0</v>
      </c>
      <c r="R15" s="271"/>
      <c r="S15" s="271"/>
      <c r="T15" s="271"/>
      <c r="U15" s="271"/>
    </row>
    <row r="16" spans="1:21" ht="15.75" x14ac:dyDescent="0.25">
      <c r="A16" s="784"/>
      <c r="B16" s="784"/>
      <c r="C16" s="270"/>
      <c r="D16" s="463"/>
      <c r="E16" s="270"/>
      <c r="F16" s="270"/>
      <c r="G16" s="271"/>
      <c r="H16" s="271"/>
      <c r="I16" s="340"/>
      <c r="J16" s="271"/>
      <c r="K16" s="340"/>
      <c r="L16" s="342"/>
      <c r="M16" s="340"/>
      <c r="N16" s="271"/>
      <c r="O16" s="340"/>
      <c r="P16" s="372">
        <f t="shared" si="1"/>
        <v>0</v>
      </c>
      <c r="Q16" s="373">
        <f t="shared" si="2"/>
        <v>0</v>
      </c>
      <c r="R16" s="271"/>
      <c r="S16" s="271"/>
      <c r="T16" s="271"/>
      <c r="U16" s="271"/>
    </row>
    <row r="17" spans="1:21" ht="15.75" x14ac:dyDescent="0.25">
      <c r="A17" s="784"/>
      <c r="B17" s="784"/>
      <c r="C17" s="270"/>
      <c r="D17" s="463"/>
      <c r="E17" s="270"/>
      <c r="F17" s="270"/>
      <c r="G17" s="271"/>
      <c r="H17" s="271"/>
      <c r="I17" s="340"/>
      <c r="J17" s="271"/>
      <c r="K17" s="340"/>
      <c r="L17" s="342"/>
      <c r="M17" s="340"/>
      <c r="N17" s="271"/>
      <c r="O17" s="340"/>
      <c r="P17" s="372">
        <f t="shared" si="1"/>
        <v>0</v>
      </c>
      <c r="Q17" s="373">
        <f t="shared" si="2"/>
        <v>0</v>
      </c>
      <c r="R17" s="271"/>
      <c r="S17" s="271"/>
      <c r="T17" s="271"/>
      <c r="U17" s="271"/>
    </row>
    <row r="18" spans="1:21" ht="15.75" x14ac:dyDescent="0.25">
      <c r="A18" s="784"/>
      <c r="B18" s="784"/>
      <c r="C18" s="270"/>
      <c r="D18" s="463"/>
      <c r="E18" s="270"/>
      <c r="F18" s="270"/>
      <c r="G18" s="271"/>
      <c r="H18" s="271"/>
      <c r="I18" s="340"/>
      <c r="J18" s="271"/>
      <c r="K18" s="340"/>
      <c r="L18" s="342"/>
      <c r="M18" s="340"/>
      <c r="N18" s="271"/>
      <c r="O18" s="340"/>
      <c r="P18" s="372">
        <f t="shared" si="1"/>
        <v>0</v>
      </c>
      <c r="Q18" s="373">
        <f t="shared" si="2"/>
        <v>0</v>
      </c>
      <c r="R18" s="271"/>
      <c r="S18" s="271"/>
      <c r="T18" s="271"/>
      <c r="U18" s="271"/>
    </row>
    <row r="19" spans="1:21" ht="15.75" x14ac:dyDescent="0.25">
      <c r="A19" s="784"/>
      <c r="B19" s="784"/>
      <c r="C19" s="270"/>
      <c r="D19" s="463"/>
      <c r="E19" s="270"/>
      <c r="F19" s="270"/>
      <c r="G19" s="271"/>
      <c r="H19" s="271"/>
      <c r="I19" s="340"/>
      <c r="J19" s="271"/>
      <c r="K19" s="340"/>
      <c r="L19" s="271"/>
      <c r="M19" s="340"/>
      <c r="N19" s="271"/>
      <c r="O19" s="340"/>
      <c r="P19" s="372">
        <f t="shared" si="1"/>
        <v>0</v>
      </c>
      <c r="Q19" s="373">
        <f t="shared" si="2"/>
        <v>0</v>
      </c>
      <c r="R19" s="271"/>
      <c r="S19" s="271"/>
      <c r="T19" s="271"/>
      <c r="U19" s="343"/>
    </row>
    <row r="20" spans="1:21" ht="15.75" x14ac:dyDescent="0.25">
      <c r="A20" s="785"/>
      <c r="B20" s="785"/>
      <c r="C20" s="270"/>
      <c r="D20" s="463"/>
      <c r="E20" s="270"/>
      <c r="F20" s="270"/>
      <c r="G20" s="271"/>
      <c r="H20" s="271"/>
      <c r="I20" s="340"/>
      <c r="J20" s="271"/>
      <c r="K20" s="340"/>
      <c r="L20" s="271"/>
      <c r="M20" s="340"/>
      <c r="N20" s="271"/>
      <c r="O20" s="340"/>
      <c r="P20" s="372">
        <f t="shared" si="1"/>
        <v>0</v>
      </c>
      <c r="Q20" s="373">
        <f t="shared" si="2"/>
        <v>0</v>
      </c>
      <c r="R20" s="271"/>
      <c r="S20" s="271"/>
      <c r="T20" s="271"/>
      <c r="U20" s="271"/>
    </row>
    <row r="21" spans="1:21" ht="15.75" x14ac:dyDescent="0.25">
      <c r="A21" s="281"/>
      <c r="B21" s="282"/>
      <c r="C21" s="281" t="s">
        <v>1394</v>
      </c>
      <c r="D21" s="282"/>
      <c r="E21" s="282"/>
      <c r="F21" s="282"/>
      <c r="G21" s="283"/>
      <c r="H21" s="272">
        <f t="shared" ref="H21:Q21" si="5">SUM(H8:H20)</f>
        <v>0</v>
      </c>
      <c r="I21" s="273">
        <f t="shared" si="5"/>
        <v>0</v>
      </c>
      <c r="J21" s="272">
        <f t="shared" si="5"/>
        <v>0</v>
      </c>
      <c r="K21" s="273">
        <f t="shared" si="5"/>
        <v>0</v>
      </c>
      <c r="L21" s="272">
        <f t="shared" si="5"/>
        <v>0</v>
      </c>
      <c r="M21" s="273">
        <f t="shared" si="5"/>
        <v>0</v>
      </c>
      <c r="N21" s="272">
        <f t="shared" si="5"/>
        <v>0</v>
      </c>
      <c r="O21" s="273">
        <f t="shared" si="5"/>
        <v>0</v>
      </c>
      <c r="P21" s="273">
        <f t="shared" si="5"/>
        <v>0</v>
      </c>
      <c r="Q21" s="273">
        <f t="shared" si="5"/>
        <v>0</v>
      </c>
      <c r="R21" s="256"/>
      <c r="S21" s="256"/>
      <c r="T21" s="256"/>
      <c r="U21" s="256"/>
    </row>
    <row r="27" spans="1:21" x14ac:dyDescent="0.25">
      <c r="I27"/>
      <c r="K27"/>
      <c r="M27"/>
      <c r="O27"/>
      <c r="Q27"/>
    </row>
    <row r="28" spans="1:21" x14ac:dyDescent="0.25">
      <c r="I28"/>
      <c r="K28"/>
      <c r="M28"/>
      <c r="O28"/>
      <c r="Q28"/>
    </row>
    <row r="29" spans="1:21" x14ac:dyDescent="0.25">
      <c r="I29"/>
      <c r="K29"/>
      <c r="M29"/>
      <c r="O29"/>
      <c r="Q29"/>
    </row>
    <row r="30" spans="1:21" x14ac:dyDescent="0.25">
      <c r="I30"/>
      <c r="K30"/>
      <c r="M30"/>
      <c r="O30"/>
      <c r="Q30"/>
    </row>
    <row r="31" spans="1:21" x14ac:dyDescent="0.25">
      <c r="I31"/>
      <c r="K31"/>
      <c r="M31"/>
      <c r="O31"/>
      <c r="Q31"/>
    </row>
    <row r="32" spans="1:21"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sheetData>
  <mergeCells count="20">
    <mergeCell ref="A8:A20"/>
    <mergeCell ref="R4:R6"/>
    <mergeCell ref="S4:S6"/>
    <mergeCell ref="A3:U3"/>
    <mergeCell ref="A4:A6"/>
    <mergeCell ref="B4:B6"/>
    <mergeCell ref="C4:C6"/>
    <mergeCell ref="E4:E6"/>
    <mergeCell ref="F4:F6"/>
    <mergeCell ref="G4:G6"/>
    <mergeCell ref="H4:O4"/>
    <mergeCell ref="P4:Q5"/>
    <mergeCell ref="T4:T6"/>
    <mergeCell ref="U4:U6"/>
    <mergeCell ref="H5:I5"/>
    <mergeCell ref="J5:K5"/>
    <mergeCell ref="L5:M5"/>
    <mergeCell ref="N5:O5"/>
    <mergeCell ref="D4:D6"/>
    <mergeCell ref="B8:B20"/>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opLeftCell="A6" zoomScaleNormal="100" workbookViewId="0">
      <selection activeCell="J21" sqref="J21"/>
    </sheetView>
  </sheetViews>
  <sheetFormatPr baseColWidth="10" defaultColWidth="11.5703125" defaultRowHeight="15" x14ac:dyDescent="0.25"/>
  <cols>
    <col min="1" max="1" width="2.85546875" style="84" customWidth="1"/>
    <col min="2" max="2" width="35" style="84" customWidth="1"/>
    <col min="3" max="3" width="21.5703125" style="84" customWidth="1"/>
    <col min="4" max="4" width="18.42578125" style="84" customWidth="1"/>
    <col min="5" max="5" width="30.85546875" style="84" customWidth="1"/>
    <col min="6" max="6" width="19.140625" style="84" customWidth="1"/>
    <col min="7" max="7" width="14.28515625" style="84" customWidth="1"/>
    <col min="8" max="8" width="58.5703125" style="84" customWidth="1"/>
    <col min="9" max="9" width="19.7109375" style="194" customWidth="1"/>
    <col min="10" max="10" width="15.85546875" style="84" bestFit="1" customWidth="1"/>
    <col min="11" max="16384" width="11.5703125" style="84"/>
  </cols>
  <sheetData>
    <row r="2" spans="2:11" ht="16.5" thickBot="1" x14ac:dyDescent="0.3">
      <c r="H2" s="728" t="s">
        <v>1366</v>
      </c>
      <c r="I2" s="728"/>
    </row>
    <row r="3" spans="2:11" ht="19.5" thickBot="1" x14ac:dyDescent="0.3">
      <c r="B3" s="79" t="s">
        <v>21</v>
      </c>
      <c r="C3" s="79" t="s">
        <v>389</v>
      </c>
      <c r="H3" s="391" t="s">
        <v>388</v>
      </c>
      <c r="I3" s="392" t="s">
        <v>389</v>
      </c>
    </row>
    <row r="4" spans="2:11" ht="18.75" x14ac:dyDescent="0.25">
      <c r="B4" s="80" t="s">
        <v>120</v>
      </c>
      <c r="C4" s="199">
        <f>'1. TALLERES SEMINARIOS'!D5</f>
        <v>436081</v>
      </c>
      <c r="H4" s="384" t="s">
        <v>1354</v>
      </c>
      <c r="I4" s="387">
        <f>'1. Desarrollo e Innov. Curricu.'!Q24</f>
        <v>248488.43</v>
      </c>
    </row>
    <row r="5" spans="2:11" ht="18.75" x14ac:dyDescent="0.25">
      <c r="B5" s="80" t="s">
        <v>413</v>
      </c>
      <c r="C5" s="199">
        <f>'2. CONTRATACION DE PERSONAL'!D5</f>
        <v>9722726.2000000011</v>
      </c>
      <c r="H5" s="385" t="s">
        <v>1356</v>
      </c>
      <c r="I5" s="388">
        <f>'2. Investigación Científica'!Q17</f>
        <v>816780.86583333334</v>
      </c>
    </row>
    <row r="6" spans="2:11" ht="18.75" x14ac:dyDescent="0.25">
      <c r="B6" s="80" t="s">
        <v>124</v>
      </c>
      <c r="C6" s="199">
        <f>'3. EQUIPO DE OFICINA'!D5</f>
        <v>911800</v>
      </c>
      <c r="H6" s="385" t="s">
        <v>469</v>
      </c>
      <c r="I6" s="388">
        <f>'3. Vinculación Univ. Sociedad'!Q25</f>
        <v>263311.66666666669</v>
      </c>
    </row>
    <row r="7" spans="2:11" ht="19.5" thickBot="1" x14ac:dyDescent="0.3">
      <c r="B7" s="80" t="s">
        <v>414</v>
      </c>
      <c r="C7" s="199">
        <f>'4. EQUIPO TECNOLÓGICOS'!D5</f>
        <v>4009800</v>
      </c>
      <c r="E7" s="395" t="s">
        <v>117</v>
      </c>
      <c r="F7" s="404" t="s">
        <v>1452</v>
      </c>
      <c r="H7" s="385" t="s">
        <v>1355</v>
      </c>
      <c r="I7" s="388">
        <f>'4. Docencia y Profesorado Univ.'!Q13</f>
        <v>8546357.4050000012</v>
      </c>
    </row>
    <row r="8" spans="2:11" ht="18.75" x14ac:dyDescent="0.25">
      <c r="B8" s="80" t="s">
        <v>125</v>
      </c>
      <c r="C8" s="199">
        <f>'5. ACTIVIDADES ESPECIALES'!D5</f>
        <v>15886860.7225</v>
      </c>
      <c r="E8" s="400" t="s">
        <v>1454</v>
      </c>
      <c r="F8" s="401">
        <f>Presupuesto!D566</f>
        <v>1003099.0125</v>
      </c>
      <c r="H8" s="385" t="s">
        <v>1357</v>
      </c>
      <c r="I8" s="388">
        <f>'5. Estudiantes y Graduados'!Q13</f>
        <v>1707540</v>
      </c>
    </row>
    <row r="9" spans="2:11" ht="19.5" thickBot="1" x14ac:dyDescent="0.3">
      <c r="B9" s="90" t="s">
        <v>384</v>
      </c>
      <c r="C9" s="81">
        <f>'6. Becas'!D5</f>
        <v>1734600</v>
      </c>
      <c r="E9" s="402" t="s">
        <v>1475</v>
      </c>
      <c r="F9" s="403">
        <f>Presupuesto!E566</f>
        <v>112698768.91</v>
      </c>
      <c r="H9" s="385" t="s">
        <v>470</v>
      </c>
      <c r="I9" s="388">
        <f>'6. Gestión del Conocimiento'!Q10</f>
        <v>8145</v>
      </c>
    </row>
    <row r="10" spans="2:11" ht="19.5" thickBot="1" x14ac:dyDescent="0.3">
      <c r="B10" s="90" t="s">
        <v>385</v>
      </c>
      <c r="C10" s="81">
        <f>'7. Infraestructura'!D5</f>
        <v>81000000</v>
      </c>
      <c r="E10" s="405" t="s">
        <v>1453</v>
      </c>
      <c r="F10" s="406">
        <f>Presupuesto!F566</f>
        <v>113701867.9225</v>
      </c>
      <c r="G10" s="109"/>
      <c r="H10" s="385" t="s">
        <v>1358</v>
      </c>
      <c r="I10" s="389">
        <f>'7. Lo Esencial de la Reforma U.'!Q10</f>
        <v>12835</v>
      </c>
    </row>
    <row r="11" spans="2:11" ht="18.75" x14ac:dyDescent="0.25">
      <c r="B11" s="80" t="s">
        <v>416</v>
      </c>
      <c r="C11" s="81">
        <f>'8. Venta de Servicios'!D5</f>
        <v>0</v>
      </c>
      <c r="E11" s="407" t="s">
        <v>403</v>
      </c>
      <c r="F11" s="408">
        <f>Presupuesto!AR566</f>
        <v>113701867.92250001</v>
      </c>
      <c r="G11" s="109"/>
      <c r="H11" s="385" t="s">
        <v>1360</v>
      </c>
      <c r="I11" s="389">
        <f>'8. Cultura de Inno. Insti...'!Q21</f>
        <v>0</v>
      </c>
    </row>
    <row r="12" spans="2:11" ht="18.75" x14ac:dyDescent="0.25">
      <c r="B12" s="90"/>
      <c r="C12" s="81"/>
      <c r="F12" s="109"/>
      <c r="G12" s="109"/>
      <c r="H12" s="385" t="s">
        <v>1447</v>
      </c>
      <c r="I12" s="389">
        <f>'9. Asegura. de la Calid. y M'!Q36</f>
        <v>0</v>
      </c>
      <c r="K12" s="154"/>
    </row>
    <row r="13" spans="2:11" ht="24" thickBot="1" x14ac:dyDescent="0.3">
      <c r="B13" s="82" t="s">
        <v>123</v>
      </c>
      <c r="C13" s="399">
        <f>SUM(C4:C12)</f>
        <v>113701867.9225</v>
      </c>
      <c r="F13" s="109"/>
      <c r="G13" s="109"/>
      <c r="H13" s="386" t="s">
        <v>1435</v>
      </c>
      <c r="I13" s="390">
        <f>'10. Posgrado'!Q42</f>
        <v>1500</v>
      </c>
    </row>
    <row r="14" spans="2:11" ht="23.25" x14ac:dyDescent="0.25">
      <c r="B14" s="82"/>
      <c r="C14" s="83"/>
      <c r="F14" s="109"/>
      <c r="G14" s="109"/>
      <c r="H14" s="393" t="s">
        <v>123</v>
      </c>
      <c r="I14" s="394">
        <f>SUM(I4:I13)</f>
        <v>11604958.367500002</v>
      </c>
    </row>
    <row r="15" spans="2:11" ht="15.75" x14ac:dyDescent="0.25">
      <c r="F15" s="109"/>
      <c r="G15" s="109"/>
      <c r="H15" s="729"/>
      <c r="I15" s="729"/>
    </row>
    <row r="16" spans="2:11" ht="16.5" thickBot="1" x14ac:dyDescent="0.3">
      <c r="F16" s="109"/>
      <c r="G16" s="109"/>
      <c r="H16" s="730" t="s">
        <v>1368</v>
      </c>
      <c r="I16" s="730"/>
    </row>
    <row r="17" spans="2:15" ht="15.75" thickBot="1" x14ac:dyDescent="0.3">
      <c r="F17" s="109"/>
      <c r="G17" s="109"/>
      <c r="H17" s="395" t="s">
        <v>388</v>
      </c>
      <c r="I17" s="396" t="s">
        <v>389</v>
      </c>
      <c r="J17" s="194"/>
    </row>
    <row r="18" spans="2:15" x14ac:dyDescent="0.25">
      <c r="H18" s="448" t="s">
        <v>1361</v>
      </c>
      <c r="I18" s="449">
        <f>'11. Gestion Administrativa'!Q12</f>
        <v>98964288.795000002</v>
      </c>
      <c r="J18" s="194"/>
    </row>
    <row r="19" spans="2:15" x14ac:dyDescent="0.25">
      <c r="H19" s="450" t="s">
        <v>1362</v>
      </c>
      <c r="I19" s="451">
        <f>'12. Gestión del Talento Humano'!Q12</f>
        <v>2993468</v>
      </c>
      <c r="J19" s="194"/>
    </row>
    <row r="20" spans="2:15" x14ac:dyDescent="0.25">
      <c r="B20" s="442" t="s">
        <v>1474</v>
      </c>
      <c r="C20" s="443">
        <v>22.584900000000001</v>
      </c>
      <c r="D20" s="442" t="s">
        <v>1503</v>
      </c>
      <c r="E20" s="444"/>
      <c r="H20" s="450" t="s">
        <v>1363</v>
      </c>
      <c r="I20" s="451">
        <f>'13. Gestión Académica'!Q14</f>
        <v>98203.760000000009</v>
      </c>
      <c r="J20" s="194"/>
    </row>
    <row r="21" spans="2:15" x14ac:dyDescent="0.25">
      <c r="H21" s="450" t="s">
        <v>1364</v>
      </c>
      <c r="I21" s="451">
        <f>'14. Internacional... de la E.S.'!Q11</f>
        <v>40949</v>
      </c>
      <c r="J21" s="194"/>
    </row>
    <row r="22" spans="2:15" x14ac:dyDescent="0.25">
      <c r="H22" s="452" t="s">
        <v>1365</v>
      </c>
      <c r="I22" s="453">
        <f>'15. Gobernabilidad y Proceso...'!Q25</f>
        <v>0</v>
      </c>
      <c r="J22" s="194"/>
    </row>
    <row r="23" spans="2:15" x14ac:dyDescent="0.25">
      <c r="H23" s="454" t="s">
        <v>1448</v>
      </c>
      <c r="I23" s="455">
        <f>'16. Desa. del Sistema Educ.Sup.'!Q70</f>
        <v>0</v>
      </c>
      <c r="J23" s="194"/>
    </row>
    <row r="24" spans="2:15" s="434" customFormat="1" ht="15.75" thickBot="1" x14ac:dyDescent="0.3">
      <c r="H24" s="456" t="s">
        <v>1482</v>
      </c>
      <c r="I24" s="457">
        <f>'17. Gestión TIC'!Q74</f>
        <v>0</v>
      </c>
      <c r="J24" s="194"/>
    </row>
    <row r="25" spans="2:15" ht="15.75" thickBot="1" x14ac:dyDescent="0.3">
      <c r="H25" s="446" t="s">
        <v>123</v>
      </c>
      <c r="I25" s="447">
        <f>SUM(I18:I24)</f>
        <v>102096909.55500001</v>
      </c>
    </row>
    <row r="26" spans="2:15" ht="15.75" thickBot="1" x14ac:dyDescent="0.3"/>
    <row r="27" spans="2:15" ht="15.75" thickBot="1" x14ac:dyDescent="0.3">
      <c r="H27" s="397" t="s">
        <v>1367</v>
      </c>
      <c r="I27" s="398">
        <f>I14+I25</f>
        <v>113701867.92250001</v>
      </c>
    </row>
    <row r="28" spans="2:15" x14ac:dyDescent="0.25">
      <c r="H28" s="328"/>
      <c r="I28" s="329"/>
    </row>
    <row r="29" spans="2:15" x14ac:dyDescent="0.25">
      <c r="H29" s="328"/>
      <c r="I29" s="329"/>
    </row>
    <row r="30" spans="2:15" x14ac:dyDescent="0.25">
      <c r="H30" s="194"/>
    </row>
    <row r="31" spans="2:15" x14ac:dyDescent="0.25">
      <c r="B31" s="84" t="s">
        <v>479</v>
      </c>
      <c r="C31" s="84" t="s">
        <v>480</v>
      </c>
      <c r="D31" s="84" t="s">
        <v>481</v>
      </c>
      <c r="E31" s="84" t="s">
        <v>482</v>
      </c>
      <c r="F31" s="84" t="s">
        <v>483</v>
      </c>
      <c r="G31" s="84" t="s">
        <v>484</v>
      </c>
      <c r="H31" s="84" t="s">
        <v>485</v>
      </c>
      <c r="I31" s="194" t="s">
        <v>486</v>
      </c>
      <c r="J31" s="84" t="s">
        <v>487</v>
      </c>
      <c r="K31" s="84" t="s">
        <v>488</v>
      </c>
      <c r="L31" s="84" t="s">
        <v>489</v>
      </c>
      <c r="M31" s="84" t="s">
        <v>490</v>
      </c>
      <c r="N31" s="84" t="s">
        <v>491</v>
      </c>
      <c r="O31" s="84" t="s">
        <v>492</v>
      </c>
    </row>
    <row r="33" spans="2:8" x14ac:dyDescent="0.25">
      <c r="H33" s="154"/>
    </row>
    <row r="35" spans="2:8" ht="18.75" x14ac:dyDescent="0.25">
      <c r="B35" s="80"/>
      <c r="C35" s="81"/>
    </row>
    <row r="36" spans="2:8" ht="18.75" x14ac:dyDescent="0.25">
      <c r="B36" s="80"/>
      <c r="C36" s="81"/>
    </row>
    <row r="37" spans="2:8" x14ac:dyDescent="0.25">
      <c r="B37" s="195" t="s">
        <v>411</v>
      </c>
    </row>
    <row r="39" spans="2:8" ht="18.75" x14ac:dyDescent="0.25">
      <c r="B39" s="79" t="s">
        <v>21</v>
      </c>
      <c r="C39" s="79" t="s">
        <v>55</v>
      </c>
      <c r="D39" s="233" t="s">
        <v>473</v>
      </c>
    </row>
    <row r="40" spans="2:8" ht="18.75" x14ac:dyDescent="0.25">
      <c r="B40" s="84" t="s">
        <v>479</v>
      </c>
      <c r="C40" s="165">
        <f>SUMIF('2. CONTRATACION DE PERSONAL'!C:C,'Cuadro Resumen'!$B$40:$B$56,'2. CONTRATACION DE PERSONAL'!D:D)</f>
        <v>0</v>
      </c>
      <c r="D40" s="234">
        <f>SUMIF('2. CONTRATACION DE PERSONAL'!$C:$C,'Cuadro Resumen'!$B$40:$B$56,'2. CONTRATACION DE PERSONAL'!$G:$G)</f>
        <v>0</v>
      </c>
    </row>
    <row r="41" spans="2:8" ht="18.75" x14ac:dyDescent="0.25">
      <c r="B41" s="84" t="s">
        <v>480</v>
      </c>
      <c r="C41" s="165">
        <f>SUMIF('2. CONTRATACION DE PERSONAL'!C:C,'Cuadro Resumen'!$B$40:$B$56,'2. CONTRATACION DE PERSONAL'!D:D)</f>
        <v>0</v>
      </c>
      <c r="D41" s="234">
        <f>SUMIF('2. CONTRATACION DE PERSONAL'!$C:$C,'Cuadro Resumen'!$B$40:$B$56,'2. CONTRATACION DE PERSONAL'!$G:$G)</f>
        <v>0</v>
      </c>
    </row>
    <row r="42" spans="2:8" ht="18.75" x14ac:dyDescent="0.25">
      <c r="B42" s="84" t="s">
        <v>481</v>
      </c>
      <c r="C42" s="165">
        <f>SUMIF('2. CONTRATACION DE PERSONAL'!C:C,'Cuadro Resumen'!$B$40:$B$56,'2. CONTRATACION DE PERSONAL'!D:D)</f>
        <v>2</v>
      </c>
      <c r="D42" s="234">
        <f>SUMIF('2. CONTRATACION DE PERSONAL'!$C:$C,'Cuadro Resumen'!$B$40:$B$56,'2. CONTRATACION DE PERSONAL'!$G:$G)</f>
        <v>857606.15999999992</v>
      </c>
    </row>
    <row r="43" spans="2:8" ht="18.75" x14ac:dyDescent="0.25">
      <c r="B43" s="84" t="s">
        <v>482</v>
      </c>
      <c r="C43" s="165">
        <f>SUMIF('2. CONTRATACION DE PERSONAL'!C:C,'Cuadro Resumen'!$B$40:$B$56,'2. CONTRATACION DE PERSONAL'!D:D)</f>
        <v>6</v>
      </c>
      <c r="D43" s="234">
        <f>SUMIF('2. CONTRATACION DE PERSONAL'!$C:$C,'Cuadro Resumen'!$B$40:$B$56,'2. CONTRATACION DE PERSONAL'!$G:$G)</f>
        <v>2286949.6799999997</v>
      </c>
    </row>
    <row r="44" spans="2:8" ht="18.75" x14ac:dyDescent="0.25">
      <c r="B44" s="84" t="s">
        <v>483</v>
      </c>
      <c r="C44" s="165">
        <f>SUMIF('2. CONTRATACION DE PERSONAL'!C:C,'Cuadro Resumen'!$B$40:$B$56,'2. CONTRATACION DE PERSONAL'!D:D)</f>
        <v>0</v>
      </c>
      <c r="D44" s="234">
        <f>SUMIF('2. CONTRATACION DE PERSONAL'!$C:$C,'Cuadro Resumen'!$B$40:$B$56,'2. CONTRATACION DE PERSONAL'!$G:$G)</f>
        <v>0</v>
      </c>
    </row>
    <row r="45" spans="2:8" ht="18.75" x14ac:dyDescent="0.25">
      <c r="B45" s="84" t="s">
        <v>484</v>
      </c>
      <c r="C45" s="165">
        <f>SUMIF('2. CONTRATACION DE PERSONAL'!C:C,'Cuadro Resumen'!$B$40:$B$56,'2. CONTRATACION DE PERSONAL'!D:D)</f>
        <v>12</v>
      </c>
      <c r="D45" s="234">
        <f>SUMIF('2. CONTRATACION DE PERSONAL'!$C:$C,'Cuadro Resumen'!$B$40:$B$56,'2. CONTRATACION DE PERSONAL'!$G:$G)</f>
        <v>4002161.7600000007</v>
      </c>
    </row>
    <row r="46" spans="2:8" ht="18.75" x14ac:dyDescent="0.25">
      <c r="B46" s="84" t="s">
        <v>485</v>
      </c>
      <c r="C46" s="165">
        <f>SUMIF('2. CONTRATACION DE PERSONAL'!C:C,'Cuadro Resumen'!$B$40:$B$56,'2. CONTRATACION DE PERSONAL'!D:D)</f>
        <v>0</v>
      </c>
      <c r="D46" s="234">
        <f>SUMIF('2. CONTRATACION DE PERSONAL'!$C:$C,'Cuadro Resumen'!$B$40:$B$56,'2. CONTRATACION DE PERSONAL'!$G:$G)</f>
        <v>0</v>
      </c>
    </row>
    <row r="47" spans="2:8" ht="18.75" x14ac:dyDescent="0.25">
      <c r="B47" s="84" t="s">
        <v>486</v>
      </c>
      <c r="C47" s="165">
        <f>SUMIF('2. CONTRATACION DE PERSONAL'!C:C,'Cuadro Resumen'!$B$40:$B$56,'2. CONTRATACION DE PERSONAL'!D:D)</f>
        <v>0</v>
      </c>
      <c r="D47" s="234">
        <f>SUMIF('2. CONTRATACION DE PERSONAL'!$C:$C,'Cuadro Resumen'!$B$40:$B$56,'2. CONTRATACION DE PERSONAL'!$G:$G)</f>
        <v>0</v>
      </c>
    </row>
    <row r="48" spans="2:8" ht="18.75" x14ac:dyDescent="0.25">
      <c r="B48" s="84" t="s">
        <v>487</v>
      </c>
      <c r="C48" s="165">
        <f>SUMIF('2. CONTRATACION DE PERSONAL'!C:C,'Cuadro Resumen'!$B$40:$B$56,'2. CONTRATACION DE PERSONAL'!D:D)</f>
        <v>0</v>
      </c>
      <c r="D48" s="234">
        <f>SUMIF('2. CONTRATACION DE PERSONAL'!$C:$C,'Cuadro Resumen'!$B$40:$B$56,'2. CONTRATACION DE PERSONAL'!$G:$G)</f>
        <v>0</v>
      </c>
    </row>
    <row r="49" spans="2:4" ht="18.75" x14ac:dyDescent="0.25">
      <c r="B49" s="84" t="s">
        <v>488</v>
      </c>
      <c r="C49" s="165">
        <f>SUMIF('2. CONTRATACION DE PERSONAL'!C:C,'Cuadro Resumen'!$B$40:$B$56,'2. CONTRATACION DE PERSONAL'!D:D)</f>
        <v>0</v>
      </c>
      <c r="D49" s="234">
        <f>SUMIF('2. CONTRATACION DE PERSONAL'!$C:$C,'Cuadro Resumen'!$B$40:$B$56,'2. CONTRATACION DE PERSONAL'!$G:$G)</f>
        <v>0</v>
      </c>
    </row>
    <row r="50" spans="2:4" ht="18.75" x14ac:dyDescent="0.25">
      <c r="B50" s="84" t="s">
        <v>489</v>
      </c>
      <c r="C50" s="165">
        <f>SUMIF('2. CONTRATACION DE PERSONAL'!C:C,'Cuadro Resumen'!$B$40:$B$56,'2. CONTRATACION DE PERSONAL'!D:D)</f>
        <v>2</v>
      </c>
      <c r="D50" s="234">
        <f>SUMIF('2. CONTRATACION DE PERSONAL'!$C:$C,'Cuadro Resumen'!$B$40:$B$56,'2. CONTRATACION DE PERSONAL'!$G:$G)</f>
        <v>317733.59999999998</v>
      </c>
    </row>
    <row r="51" spans="2:4" ht="18.75" x14ac:dyDescent="0.25">
      <c r="B51" s="84" t="s">
        <v>490</v>
      </c>
      <c r="C51" s="165">
        <f>SUMIF('2. CONTRATACION DE PERSONAL'!C:C,'Cuadro Resumen'!$B$40:$B$56,'2. CONTRATACION DE PERSONAL'!D:D)</f>
        <v>0</v>
      </c>
      <c r="D51" s="234">
        <f>SUMIF('2. CONTRATACION DE PERSONAL'!$C:$C,'Cuadro Resumen'!$B$40:$B$56,'2. CONTRATACION DE PERSONAL'!$G:$G)</f>
        <v>0</v>
      </c>
    </row>
    <row r="52" spans="2:4" ht="18.75" x14ac:dyDescent="0.25">
      <c r="B52" s="84" t="s">
        <v>491</v>
      </c>
      <c r="C52" s="165">
        <f>SUMIF('2. CONTRATACION DE PERSONAL'!C:C,'Cuadro Resumen'!$B$40:$B$56,'2. CONTRATACION DE PERSONAL'!D:D)</f>
        <v>120</v>
      </c>
      <c r="D52" s="234">
        <f>SUMIF('2. CONTRATACION DE PERSONAL'!$C:$C,'Cuadro Resumen'!$B$40:$B$56,'2. CONTRATACION DE PERSONAL'!$G:$G)</f>
        <v>55586.400000000001</v>
      </c>
    </row>
    <row r="53" spans="2:4" ht="18.75" x14ac:dyDescent="0.25">
      <c r="B53" s="84" t="s">
        <v>492</v>
      </c>
      <c r="C53" s="165">
        <f>SUMIF('2. CONTRATACION DE PERSONAL'!C:C,'Cuadro Resumen'!$B$40:$B$56,'2. CONTRATACION DE PERSONAL'!D:D)</f>
        <v>0</v>
      </c>
      <c r="D53" s="234">
        <f>SUMIF('2. CONTRATACION DE PERSONAL'!$C:$C,'Cuadro Resumen'!$B$40:$B$56,'2. CONTRATACION DE PERSONAL'!$G:$G)</f>
        <v>0</v>
      </c>
    </row>
    <row r="54" spans="2:4" ht="18.75" x14ac:dyDescent="0.25">
      <c r="B54" s="80" t="s">
        <v>83</v>
      </c>
      <c r="C54" s="165">
        <f>SUMIF('2. CONTRATACION DE PERSONAL'!C:C,'Cuadro Resumen'!$B$40:$B$56,'2. CONTRATACION DE PERSONAL'!D:D)</f>
        <v>1</v>
      </c>
      <c r="D54" s="234">
        <f>SUMIF('2. CONTRATACION DE PERSONAL'!$C:$C,'Cuadro Resumen'!$B$40:$B$56,'2. CONTRATACION DE PERSONAL'!$G:$G)</f>
        <v>120000</v>
      </c>
    </row>
    <row r="55" spans="2:4" ht="18.75" x14ac:dyDescent="0.25">
      <c r="B55" s="80" t="s">
        <v>60</v>
      </c>
      <c r="C55" s="165">
        <f>SUMIF('2. CONTRATACION DE PERSONAL'!C:C,'Cuadro Resumen'!$B$40:$B$56,'2. CONTRATACION DE PERSONAL'!D:D)</f>
        <v>2</v>
      </c>
      <c r="D55" s="234">
        <f>SUMIF('2. CONTRATACION DE PERSONAL'!$C:$C,'Cuadro Resumen'!$B$40:$B$56,'2. CONTRATACION DE PERSONAL'!$G:$G)</f>
        <v>320000</v>
      </c>
    </row>
    <row r="56" spans="2:4" ht="18.75" x14ac:dyDescent="0.25">
      <c r="B56" s="80" t="s">
        <v>61</v>
      </c>
      <c r="C56" s="165">
        <f>SUMIF('2. CONTRATACION DE PERSONAL'!C:C,'Cuadro Resumen'!$B$40:$B$56,'2. CONTRATACION DE PERSONAL'!D:D)</f>
        <v>2</v>
      </c>
      <c r="D56" s="234">
        <f>SUMIF('2. CONTRATACION DE PERSONAL'!$C:$C,'Cuadro Resumen'!$B$40:$B$56,'2. CONTRATACION DE PERSONAL'!$G:$G)</f>
        <v>720000</v>
      </c>
    </row>
    <row r="57" spans="2:4" ht="23.25" x14ac:dyDescent="0.25">
      <c r="B57" s="82" t="s">
        <v>123</v>
      </c>
      <c r="C57" s="166">
        <f>SUBTOTAL(109,C40:C56)</f>
        <v>147</v>
      </c>
      <c r="D57" s="234">
        <f>SUM(D40:D56)</f>
        <v>8680037.6000000015</v>
      </c>
    </row>
    <row r="66" spans="2:4" x14ac:dyDescent="0.25">
      <c r="B66" s="195" t="s">
        <v>378</v>
      </c>
    </row>
    <row r="68" spans="2:4" ht="18.75" x14ac:dyDescent="0.25">
      <c r="B68" s="79" t="s">
        <v>21</v>
      </c>
      <c r="C68" s="79" t="s">
        <v>55</v>
      </c>
      <c r="D68" s="233" t="s">
        <v>473</v>
      </c>
    </row>
    <row r="69" spans="2:4" ht="18.75" x14ac:dyDescent="0.25">
      <c r="B69" s="80" t="s">
        <v>63</v>
      </c>
      <c r="C69" s="81">
        <f>SUMIF('3. EQUIPO DE OFICINA'!C:C,'Cuadro Resumen'!$B$69:$B$78,'3. EQUIPO DE OFICINA'!D:D)</f>
        <v>54</v>
      </c>
      <c r="D69" s="235">
        <f>SUMIF('3. EQUIPO DE OFICINA'!$C:$C,'Cuadro Resumen'!$B$69:$B$78,'3. EQUIPO DE OFICINA'!$F:$F)</f>
        <v>151200</v>
      </c>
    </row>
    <row r="70" spans="2:4" ht="18.75" x14ac:dyDescent="0.25">
      <c r="B70" s="90" t="s">
        <v>64</v>
      </c>
      <c r="C70" s="81">
        <f>SUMIF('3. EQUIPO DE OFICINA'!C:C,'Cuadro Resumen'!$B$69:$B$78,'3. EQUIPO DE OFICINA'!D:D)</f>
        <v>44</v>
      </c>
      <c r="D70" s="235">
        <f>SUMIF('3. EQUIPO DE OFICINA'!$C:$C,'Cuadro Resumen'!$B$69:$B$78,'3. EQUIPO DE OFICINA'!$F:$F)</f>
        <v>105600</v>
      </c>
    </row>
    <row r="71" spans="2:4" ht="18.75" x14ac:dyDescent="0.25">
      <c r="B71" s="90" t="s">
        <v>65</v>
      </c>
      <c r="C71" s="81">
        <f>SUMIF('3. EQUIPO DE OFICINA'!C:C,'Cuadro Resumen'!$B$69:$B$78,'3. EQUIPO DE OFICINA'!D:D)</f>
        <v>84</v>
      </c>
      <c r="D71" s="235">
        <f>SUMIF('3. EQUIPO DE OFICINA'!$C:$C,'Cuadro Resumen'!$B$69:$B$78,'3. EQUIPO DE OFICINA'!$F:$F)</f>
        <v>84000</v>
      </c>
    </row>
    <row r="72" spans="2:4" ht="18.75" x14ac:dyDescent="0.25">
      <c r="B72" s="90" t="s">
        <v>66</v>
      </c>
      <c r="C72" s="81">
        <f>SUMIF('3. EQUIPO DE OFICINA'!C:C,'Cuadro Resumen'!$B$69:$B$78,'3. EQUIPO DE OFICINA'!D:D)</f>
        <v>8</v>
      </c>
      <c r="D72" s="235">
        <f>SUMIF('3. EQUIPO DE OFICINA'!$C:$C,'Cuadro Resumen'!$B$69:$B$78,'3. EQUIPO DE OFICINA'!$F:$F)</f>
        <v>48000</v>
      </c>
    </row>
    <row r="73" spans="2:4" ht="18.75" x14ac:dyDescent="0.25">
      <c r="B73" s="90" t="s">
        <v>67</v>
      </c>
      <c r="C73" s="81">
        <f>SUMIF('3. EQUIPO DE OFICINA'!C:C,'Cuadro Resumen'!$B$69:$B$78,'3. EQUIPO DE OFICINA'!D:D)</f>
        <v>72</v>
      </c>
      <c r="D73" s="235">
        <f>SUMIF('3. EQUIPO DE OFICINA'!$C:$C,'Cuadro Resumen'!$B$69:$B$78,'3. EQUIPO DE OFICINA'!$F:$F)</f>
        <v>216000</v>
      </c>
    </row>
    <row r="74" spans="2:4" ht="18.75" x14ac:dyDescent="0.25">
      <c r="B74" s="90" t="s">
        <v>68</v>
      </c>
      <c r="C74" s="81">
        <f>SUMIF('3. EQUIPO DE OFICINA'!C:C,'Cuadro Resumen'!$B$69:$B$78,'3. EQUIPO DE OFICINA'!D:D)</f>
        <v>4</v>
      </c>
      <c r="D74" s="235">
        <f>SUMIF('3. EQUIPO DE OFICINA'!$C:$C,'Cuadro Resumen'!$B$69:$B$78,'3. EQUIPO DE OFICINA'!$F:$F)</f>
        <v>40000</v>
      </c>
    </row>
    <row r="75" spans="2:4" ht="18.75" x14ac:dyDescent="0.25">
      <c r="B75" s="90" t="s">
        <v>69</v>
      </c>
      <c r="C75" s="81">
        <f>SUMIF('3. EQUIPO DE OFICINA'!C:C,'Cuadro Resumen'!$B$69:$B$78,'3. EQUIPO DE OFICINA'!D:D)</f>
        <v>28</v>
      </c>
      <c r="D75" s="235">
        <f>SUMIF('3. EQUIPO DE OFICINA'!$C:$C,'Cuadro Resumen'!$B$69:$B$78,'3. EQUIPO DE OFICINA'!$F:$F)</f>
        <v>224000</v>
      </c>
    </row>
    <row r="76" spans="2:4" ht="18.75" x14ac:dyDescent="0.25">
      <c r="B76" s="80" t="s">
        <v>70</v>
      </c>
      <c r="C76" s="81">
        <f>SUMIF('3. EQUIPO DE OFICINA'!C:C,'Cuadro Resumen'!$B$69:$B$78,'3. EQUIPO DE OFICINA'!D:D)</f>
        <v>1</v>
      </c>
      <c r="D76" s="235">
        <f>SUMIF('3. EQUIPO DE OFICINA'!$C:$C,'Cuadro Resumen'!$B$69:$B$78,'3. EQUIPO DE OFICINA'!$F:$F)</f>
        <v>2000</v>
      </c>
    </row>
    <row r="77" spans="2:4" ht="18.75" x14ac:dyDescent="0.25">
      <c r="B77" s="80" t="s">
        <v>71</v>
      </c>
      <c r="C77" s="81">
        <f>SUMIF('3. EQUIPO DE OFICINA'!C:C,'Cuadro Resumen'!$B$69:$B$78,'3. EQUIPO DE OFICINA'!D:D)</f>
        <v>7</v>
      </c>
      <c r="D77" s="235">
        <f>SUMIF('3. EQUIPO DE OFICINA'!$C:$C,'Cuadro Resumen'!$B$69:$B$78,'3. EQUIPO DE OFICINA'!$F:$F)</f>
        <v>41000</v>
      </c>
    </row>
    <row r="78" spans="2:4" ht="18.75" x14ac:dyDescent="0.25">
      <c r="B78" s="80" t="s">
        <v>72</v>
      </c>
      <c r="C78" s="81">
        <f>SUMIF('3. EQUIPO DE OFICINA'!C:C,'Cuadro Resumen'!$B$69:$B$78,'3. EQUIPO DE OFICINA'!D:D)</f>
        <v>0</v>
      </c>
      <c r="D78" s="235">
        <f>SUMIF('3. EQUIPO DE OFICINA'!$C:$C,'Cuadro Resumen'!$B$69:$B$78,'3. EQUIPO DE OFICINA'!$F:$F)</f>
        <v>0</v>
      </c>
    </row>
    <row r="79" spans="2:4" ht="18.75" x14ac:dyDescent="0.25">
      <c r="B79" s="80"/>
      <c r="C79" s="81">
        <f>SUMIF('3. EQUIPO DE OFICINA'!C:C,'Cuadro Resumen'!$B$69:$B$78,'3. EQUIPO DE OFICINA'!D:D)</f>
        <v>0</v>
      </c>
      <c r="D79" s="235">
        <f>SUMIF('3. EQUIPO DE OFICINA'!$C:$C,'Cuadro Resumen'!$B$69:$B$78,'3. EQUIPO DE OFICINA'!$F:$F)</f>
        <v>0</v>
      </c>
    </row>
    <row r="80" spans="2:4" ht="23.25" x14ac:dyDescent="0.25">
      <c r="B80" s="82" t="s">
        <v>123</v>
      </c>
      <c r="C80" s="83">
        <f>SUM(C69:C79)</f>
        <v>302</v>
      </c>
      <c r="D80" s="236">
        <f>SUM(D69:D79)</f>
        <v>911800</v>
      </c>
    </row>
    <row r="83" spans="2:4" x14ac:dyDescent="0.25">
      <c r="B83" s="195" t="s">
        <v>379</v>
      </c>
    </row>
    <row r="85" spans="2:4" ht="18.75" x14ac:dyDescent="0.25">
      <c r="B85" s="79" t="s">
        <v>380</v>
      </c>
      <c r="C85" s="79" t="s">
        <v>55</v>
      </c>
      <c r="D85" s="233" t="s">
        <v>473</v>
      </c>
    </row>
    <row r="86" spans="2:4" ht="37.5" x14ac:dyDescent="0.25">
      <c r="B86" s="295" t="s">
        <v>1334</v>
      </c>
      <c r="C86" s="81">
        <f>SUMIF('4. EQUIPO TECNOLÓGICOS'!C:C,'Cuadro Resumen'!$B$86:$B$102,'4. EQUIPO TECNOLÓGICOS'!D:D)</f>
        <v>6</v>
      </c>
      <c r="D86" s="81">
        <f>SUMIF('4. EQUIPO TECNOLÓGICOS'!$C:$C,'Cuadro Resumen'!$B$86:$B$102,'4. EQUIPO TECNOLÓGICOS'!F:F)</f>
        <v>210000</v>
      </c>
    </row>
    <row r="87" spans="2:4" ht="18.75" x14ac:dyDescent="0.25">
      <c r="B87" s="295" t="s">
        <v>1335</v>
      </c>
      <c r="C87" s="81">
        <f>SUMIF('4. EQUIPO TECNOLÓGICOS'!C:C,'Cuadro Resumen'!$B$86:$B$102,'4. EQUIPO TECNOLÓGICOS'!D:D)</f>
        <v>2</v>
      </c>
      <c r="D87" s="81">
        <f>SUMIF('4. EQUIPO TECNOLÓGICOS'!$C:$C,'Cuadro Resumen'!$B$86:$B$102,'4. EQUIPO TECNOLÓGICOS'!F:F)</f>
        <v>30000</v>
      </c>
    </row>
    <row r="88" spans="2:4" ht="37.5" x14ac:dyDescent="0.25">
      <c r="B88" s="295" t="s">
        <v>1333</v>
      </c>
      <c r="C88" s="81">
        <f>SUMIF('4. EQUIPO TECNOLÓGICOS'!C:C,'Cuadro Resumen'!$B$86:$B$102,'4. EQUIPO TECNOLÓGICOS'!D:D)</f>
        <v>50</v>
      </c>
      <c r="D88" s="81">
        <f>SUMIF('4. EQUIPO TECNOLÓGICOS'!$C:$C,'Cuadro Resumen'!$B$86:$B$102,'4. EQUIPO TECNOLÓGICOS'!F:F)</f>
        <v>1750000</v>
      </c>
    </row>
    <row r="89" spans="2:4" ht="37.5" x14ac:dyDescent="0.25">
      <c r="B89" s="295" t="s">
        <v>1336</v>
      </c>
      <c r="C89" s="81">
        <f>SUMIF('4. EQUIPO TECNOLÓGICOS'!C:C,'Cuadro Resumen'!$B$86:$B$102,'4. EQUIPO TECNOLÓGICOS'!D:D)</f>
        <v>51</v>
      </c>
      <c r="D89" s="81">
        <f>SUMIF('4. EQUIPO TECNOLÓGICOS'!$C:$C,'Cuadro Resumen'!$B$86:$B$102,'4. EQUIPO TECNOLÓGICOS'!F:F)</f>
        <v>765000</v>
      </c>
    </row>
    <row r="90" spans="2:4" ht="18.75" x14ac:dyDescent="0.25">
      <c r="B90" s="80" t="s">
        <v>412</v>
      </c>
      <c r="C90" s="81">
        <f>SUMIF('4. EQUIPO TECNOLÓGICOS'!C:C,'Cuadro Resumen'!$B$86:$B$102,'4. EQUIPO TECNOLÓGICOS'!D:D)</f>
        <v>0</v>
      </c>
      <c r="D90" s="81">
        <f>SUMIF('4. EQUIPO TECNOLÓGICOS'!$C:$C,'Cuadro Resumen'!$B$86:$B$102,'4. EQUIPO TECNOLÓGICOS'!F:F)</f>
        <v>0</v>
      </c>
    </row>
    <row r="91" spans="2:4" ht="18.75" x14ac:dyDescent="0.25">
      <c r="B91" s="90" t="s">
        <v>73</v>
      </c>
      <c r="C91" s="81">
        <f>SUMIF('4. EQUIPO TECNOLÓGICOS'!C:C,'Cuadro Resumen'!$B$86:$B$102,'4. EQUIPO TECNOLÓGICOS'!D:D)</f>
        <v>7</v>
      </c>
      <c r="D91" s="81">
        <f>SUMIF('4. EQUIPO TECNOLÓGICOS'!$C:$C,'Cuadro Resumen'!$B$86:$B$102,'4. EQUIPO TECNOLÓGICOS'!F:F)</f>
        <v>28000</v>
      </c>
    </row>
    <row r="92" spans="2:4" ht="18.75" x14ac:dyDescent="0.25">
      <c r="B92" s="90" t="s">
        <v>74</v>
      </c>
      <c r="C92" s="81">
        <f>SUMIF('4. EQUIPO TECNOLÓGICOS'!C:C,'Cuadro Resumen'!$B$86:$B$102,'4. EQUIPO TECNOLÓGICOS'!D:D)</f>
        <v>5</v>
      </c>
      <c r="D92" s="81">
        <f>SUMIF('4. EQUIPO TECNOLÓGICOS'!$C:$C,'Cuadro Resumen'!$B$86:$B$102,'4. EQUIPO TECNOLÓGICOS'!F:F)</f>
        <v>40000</v>
      </c>
    </row>
    <row r="93" spans="2:4" ht="18.75" x14ac:dyDescent="0.25">
      <c r="B93" s="90" t="s">
        <v>75</v>
      </c>
      <c r="C93" s="81">
        <f>SUMIF('4. EQUIPO TECNOLÓGICOS'!C:C,'Cuadro Resumen'!$B$86:$B$102,'4. EQUIPO TECNOLÓGICOS'!D:D)</f>
        <v>8</v>
      </c>
      <c r="D93" s="81">
        <f>SUMIF('4. EQUIPO TECNOLÓGICOS'!$C:$C,'Cuadro Resumen'!$B$86:$B$102,'4. EQUIPO TECNOLÓGICOS'!F:F)</f>
        <v>49000</v>
      </c>
    </row>
    <row r="94" spans="2:4" ht="18.75" x14ac:dyDescent="0.25">
      <c r="B94" s="80" t="s">
        <v>35</v>
      </c>
      <c r="C94" s="81">
        <f>SUMIF('4. EQUIPO TECNOLÓGICOS'!C:C,'Cuadro Resumen'!$B$86:$B$102,'4. EQUIPO TECNOLÓGICOS'!D:D)</f>
        <v>18</v>
      </c>
      <c r="D94" s="81">
        <f>SUMIF('4. EQUIPO TECNOLÓGICOS'!$C:$C,'Cuadro Resumen'!$B$86:$B$102,'4. EQUIPO TECNOLÓGICOS'!F:F)</f>
        <v>234000</v>
      </c>
    </row>
    <row r="95" spans="2:4" ht="18.75" x14ac:dyDescent="0.25">
      <c r="B95" s="90" t="s">
        <v>76</v>
      </c>
      <c r="C95" s="81">
        <f>SUMIF('4. EQUIPO TECNOLÓGICOS'!C:C,'Cuadro Resumen'!$B$86:$B$102,'4. EQUIPO TECNOLÓGICOS'!D:D)</f>
        <v>7</v>
      </c>
      <c r="D95" s="81">
        <f>SUMIF('4. EQUIPO TECNOLÓGICOS'!$C:$C,'Cuadro Resumen'!$B$86:$B$102,'4. EQUIPO TECNOLÓGICOS'!F:F)</f>
        <v>105000</v>
      </c>
    </row>
    <row r="96" spans="2:4" ht="18.75" x14ac:dyDescent="0.25">
      <c r="B96" s="80" t="s">
        <v>77</v>
      </c>
      <c r="C96" s="81">
        <f>SUMIF('4. EQUIPO TECNOLÓGICOS'!C:C,'Cuadro Resumen'!$B$86:$B$102,'4. EQUIPO TECNOLÓGICOS'!D:D)</f>
        <v>1</v>
      </c>
      <c r="D96" s="81">
        <f>SUMIF('4. EQUIPO TECNOLÓGICOS'!$C:$C,'Cuadro Resumen'!$B$86:$B$102,'4. EQUIPO TECNOLÓGICOS'!F:F)</f>
        <v>10000</v>
      </c>
    </row>
    <row r="97" spans="2:4" ht="18.75" x14ac:dyDescent="0.25">
      <c r="B97" s="90" t="s">
        <v>78</v>
      </c>
      <c r="C97" s="81">
        <f>SUMIF('4. EQUIPO TECNOLÓGICOS'!C:C,'Cuadro Resumen'!$B$86:$B$102,'4. EQUIPO TECNOLÓGICOS'!D:D)</f>
        <v>62</v>
      </c>
      <c r="D97" s="81">
        <f>SUMIF('4. EQUIPO TECNOLÓGICOS'!$C:$C,'Cuadro Resumen'!$B$86:$B$102,'4. EQUIPO TECNOLÓGICOS'!F:F)</f>
        <v>620000</v>
      </c>
    </row>
    <row r="98" spans="2:4" ht="18.75" x14ac:dyDescent="0.25">
      <c r="B98" s="90" t="s">
        <v>79</v>
      </c>
      <c r="C98" s="81">
        <f>SUMIF('4. EQUIPO TECNOLÓGICOS'!C:C,'Cuadro Resumen'!$B$86:$B$102,'4. EQUIPO TECNOLÓGICOS'!D:D)</f>
        <v>9</v>
      </c>
      <c r="D98" s="81">
        <f>SUMIF('4. EQUIPO TECNOLÓGICOS'!$C:$C,'Cuadro Resumen'!$B$86:$B$102,'4. EQUIPO TECNOLÓGICOS'!F:F)</f>
        <v>18000</v>
      </c>
    </row>
    <row r="99" spans="2:4" ht="18.75" x14ac:dyDescent="0.25">
      <c r="B99" s="80" t="s">
        <v>1451</v>
      </c>
      <c r="C99" s="81">
        <f>SUMIF('4. EQUIPO TECNOLÓGICOS'!C:C,'Cuadro Resumen'!$B$86:$B$102,'4. EQUIPO TECNOLÓGICOS'!D:D)</f>
        <v>69</v>
      </c>
      <c r="D99" s="81">
        <f>SUMIF('4. EQUIPO TECNOLÓGICOS'!$C:$C,'Cuadro Resumen'!$B$86:$B$102,'4. EQUIPO TECNOLÓGICOS'!F:F)</f>
        <v>103500</v>
      </c>
    </row>
    <row r="100" spans="2:4" ht="18.75" x14ac:dyDescent="0.25">
      <c r="B100" s="90" t="s">
        <v>80</v>
      </c>
      <c r="C100" s="81">
        <f>SUMIF('4. EQUIPO TECNOLÓGICOS'!C:C,'Cuadro Resumen'!$B$86:$B$102,'4. EQUIPO TECNOLÓGICOS'!D:D)</f>
        <v>4</v>
      </c>
      <c r="D100" s="81">
        <f>SUMIF('4. EQUIPO TECNOLÓGICOS'!$C:$C,'Cuadro Resumen'!$B$86:$B$102,'4. EQUIPO TECNOLÓGICOS'!F:F)</f>
        <v>6000</v>
      </c>
    </row>
    <row r="101" spans="2:4" ht="18.75" x14ac:dyDescent="0.25">
      <c r="B101" s="90" t="s">
        <v>81</v>
      </c>
      <c r="C101" s="81">
        <f>SUMIF('4. EQUIPO TECNOLÓGICOS'!C:C,'Cuadro Resumen'!$B$86:$B$102,'4. EQUIPO TECNOLÓGICOS'!D:D)</f>
        <v>22</v>
      </c>
      <c r="D101" s="81">
        <f>SUMIF('4. EQUIPO TECNOLÓGICOS'!$C:$C,'Cuadro Resumen'!$B$86:$B$102,'4. EQUIPO TECNOLÓGICOS'!F:F)</f>
        <v>11000</v>
      </c>
    </row>
    <row r="102" spans="2:4" ht="18.75" x14ac:dyDescent="0.25">
      <c r="B102" s="90" t="s">
        <v>82</v>
      </c>
      <c r="C102" s="81">
        <f>SUMIF('4. EQUIPO TECNOLÓGICOS'!C:C,'Cuadro Resumen'!$B$86:$B$102,'4. EQUIPO TECNOLÓGICOS'!D:D)</f>
        <v>265</v>
      </c>
      <c r="D102" s="81">
        <f>SUMIF('4. EQUIPO TECNOLÓGICOS'!$C:$C,'Cuadro Resumen'!$B$86:$B$102,'4. EQUIPO TECNOLÓGICOS'!F:F)</f>
        <v>5300</v>
      </c>
    </row>
    <row r="103" spans="2:4" ht="23.25" x14ac:dyDescent="0.25">
      <c r="B103" s="82" t="s">
        <v>123</v>
      </c>
      <c r="C103" s="83">
        <f>SUM(C86:C102)</f>
        <v>586</v>
      </c>
      <c r="D103" s="83">
        <f>SUM(D86:D102)</f>
        <v>3984800</v>
      </c>
    </row>
    <row r="107" spans="2:4" x14ac:dyDescent="0.25">
      <c r="B107" s="195" t="s">
        <v>471</v>
      </c>
    </row>
    <row r="128" spans="2:2" x14ac:dyDescent="0.25">
      <c r="B128" s="195" t="s">
        <v>472</v>
      </c>
    </row>
    <row r="129" spans="2:4" x14ac:dyDescent="0.25">
      <c r="B129" s="84" t="s">
        <v>118</v>
      </c>
      <c r="C129" s="84" t="s">
        <v>55</v>
      </c>
      <c r="D129" s="84" t="s">
        <v>473</v>
      </c>
    </row>
    <row r="130" spans="2:4" x14ac:dyDescent="0.25">
      <c r="B130" s="84" t="s">
        <v>474</v>
      </c>
    </row>
    <row r="131" spans="2:4" x14ac:dyDescent="0.25">
      <c r="B131" s="84" t="s">
        <v>464</v>
      </c>
    </row>
    <row r="132" spans="2:4" x14ac:dyDescent="0.25">
      <c r="B132" s="84" t="s">
        <v>477</v>
      </c>
    </row>
    <row r="145" spans="2:2" x14ac:dyDescent="0.25">
      <c r="B145" s="195" t="s">
        <v>478</v>
      </c>
    </row>
    <row r="196" spans="2:9" s="120" customFormat="1" x14ac:dyDescent="0.25">
      <c r="I196" s="418"/>
    </row>
    <row r="198" spans="2:9" hidden="1" x14ac:dyDescent="0.25">
      <c r="B198" s="731" t="s">
        <v>1467</v>
      </c>
      <c r="C198" s="731"/>
      <c r="D198" s="731"/>
      <c r="E198" s="731"/>
      <c r="F198" s="731"/>
    </row>
    <row r="199" spans="2:9" hidden="1" x14ac:dyDescent="0.25">
      <c r="B199" s="422" t="s">
        <v>1468</v>
      </c>
      <c r="C199" s="421" t="s">
        <v>1469</v>
      </c>
      <c r="D199" s="421" t="s">
        <v>1469</v>
      </c>
      <c r="E199" s="421" t="s">
        <v>1470</v>
      </c>
      <c r="F199" s="421" t="s">
        <v>1470</v>
      </c>
    </row>
    <row r="200" spans="2:9" hidden="1" x14ac:dyDescent="0.25">
      <c r="B200" s="420"/>
      <c r="C200" s="420" t="s">
        <v>1471</v>
      </c>
      <c r="D200" s="420" t="s">
        <v>1472</v>
      </c>
      <c r="E200" s="420" t="s">
        <v>1471</v>
      </c>
      <c r="F200" s="420" t="s">
        <v>1472</v>
      </c>
    </row>
    <row r="201" spans="2:9" hidden="1" x14ac:dyDescent="0.25">
      <c r="B201" s="422" t="s">
        <v>3</v>
      </c>
      <c r="C201" s="419">
        <v>255</v>
      </c>
      <c r="D201" s="419">
        <v>235</v>
      </c>
      <c r="E201" s="419">
        <v>300</v>
      </c>
      <c r="F201" s="419">
        <v>280</v>
      </c>
    </row>
    <row r="202" spans="2:9" hidden="1" x14ac:dyDescent="0.25">
      <c r="B202" s="422" t="s">
        <v>4</v>
      </c>
      <c r="C202" s="419">
        <v>225</v>
      </c>
      <c r="D202" s="419">
        <v>205</v>
      </c>
      <c r="E202" s="419">
        <v>270</v>
      </c>
      <c r="F202" s="419">
        <v>250</v>
      </c>
    </row>
    <row r="203" spans="2:9" hidden="1" x14ac:dyDescent="0.25">
      <c r="B203" s="422" t="s">
        <v>5</v>
      </c>
      <c r="C203" s="419">
        <v>195</v>
      </c>
      <c r="D203" s="419">
        <v>180</v>
      </c>
      <c r="E203" s="419">
        <v>240</v>
      </c>
      <c r="F203" s="419">
        <v>220</v>
      </c>
    </row>
    <row r="204" spans="2:9" hidden="1" x14ac:dyDescent="0.25">
      <c r="B204" s="422" t="s">
        <v>6</v>
      </c>
      <c r="C204" s="419">
        <v>165</v>
      </c>
      <c r="D204" s="419">
        <v>150</v>
      </c>
      <c r="E204" s="419">
        <v>210</v>
      </c>
      <c r="F204" s="419">
        <v>195</v>
      </c>
    </row>
    <row r="205" spans="2:9" hidden="1" x14ac:dyDescent="0.25">
      <c r="B205" s="422" t="s">
        <v>1473</v>
      </c>
      <c r="C205" s="419">
        <v>145</v>
      </c>
      <c r="D205" s="419">
        <v>135</v>
      </c>
      <c r="E205" s="419">
        <v>185</v>
      </c>
      <c r="F205" s="419">
        <v>170</v>
      </c>
    </row>
    <row r="206" spans="2:9" hidden="1" x14ac:dyDescent="0.25">
      <c r="B206" s="417"/>
      <c r="C206" s="417"/>
      <c r="D206" s="417"/>
      <c r="E206" s="417"/>
      <c r="F206" s="417"/>
    </row>
    <row r="207" spans="2:9" hidden="1" x14ac:dyDescent="0.25">
      <c r="B207" s="732" t="s">
        <v>1474</v>
      </c>
      <c r="C207" s="732"/>
      <c r="D207" s="732"/>
      <c r="E207" s="445">
        <f>C20</f>
        <v>22.584900000000001</v>
      </c>
      <c r="F207" s="445" t="str">
        <f>D20</f>
        <v>Lunes, 08 de febrero del 2016 Fuente el BCH</v>
      </c>
    </row>
    <row r="208" spans="2:9" hidden="1" x14ac:dyDescent="0.25">
      <c r="B208" s="417"/>
      <c r="C208" s="417"/>
      <c r="D208" s="417"/>
      <c r="E208" s="417"/>
      <c r="F208" s="417"/>
    </row>
    <row r="209" spans="2:9" hidden="1" x14ac:dyDescent="0.25">
      <c r="B209" s="417"/>
      <c r="C209" s="417"/>
      <c r="D209" s="417"/>
      <c r="E209" s="417"/>
      <c r="F209" s="417"/>
    </row>
    <row r="210" spans="2:9" hidden="1" x14ac:dyDescent="0.25">
      <c r="B210" s="731" t="s">
        <v>1467</v>
      </c>
      <c r="C210" s="731"/>
      <c r="D210" s="731"/>
      <c r="E210" s="731"/>
      <c r="F210" s="731"/>
    </row>
    <row r="211" spans="2:9" hidden="1" x14ac:dyDescent="0.25">
      <c r="B211" s="422" t="s">
        <v>1468</v>
      </c>
      <c r="C211" s="421" t="s">
        <v>1469</v>
      </c>
      <c r="D211" s="421" t="s">
        <v>1469</v>
      </c>
      <c r="E211" s="421" t="s">
        <v>1470</v>
      </c>
      <c r="F211" s="421" t="s">
        <v>1470</v>
      </c>
    </row>
    <row r="212" spans="2:9" hidden="1" x14ac:dyDescent="0.25">
      <c r="B212" s="420"/>
      <c r="C212" s="420" t="s">
        <v>1471</v>
      </c>
      <c r="D212" s="420" t="s">
        <v>1472</v>
      </c>
      <c r="E212" s="420" t="s">
        <v>1471</v>
      </c>
      <c r="F212" s="420" t="s">
        <v>1472</v>
      </c>
    </row>
    <row r="213" spans="2:9" hidden="1" x14ac:dyDescent="0.25">
      <c r="B213" s="422" t="s">
        <v>3</v>
      </c>
      <c r="C213" s="423">
        <f>+C201*E207</f>
        <v>5759.1495000000004</v>
      </c>
      <c r="D213" s="424">
        <f>+D201*E207</f>
        <v>5307.4515000000001</v>
      </c>
      <c r="E213" s="424">
        <f>+E201*E207</f>
        <v>6775.47</v>
      </c>
      <c r="F213" s="424">
        <f>+F201*E207</f>
        <v>6323.7719999999999</v>
      </c>
    </row>
    <row r="214" spans="2:9" hidden="1" x14ac:dyDescent="0.25">
      <c r="B214" s="422" t="s">
        <v>4</v>
      </c>
      <c r="C214" s="423">
        <f>+C202*E207</f>
        <v>5081.6025</v>
      </c>
      <c r="D214" s="424">
        <f>+D202*E207</f>
        <v>4629.9045000000006</v>
      </c>
      <c r="E214" s="424">
        <f>+E202*E207</f>
        <v>6097.9230000000007</v>
      </c>
      <c r="F214" s="424">
        <f>+F202*E207</f>
        <v>5646.2250000000004</v>
      </c>
    </row>
    <row r="215" spans="2:9" hidden="1" x14ac:dyDescent="0.25">
      <c r="B215" s="422" t="s">
        <v>5</v>
      </c>
      <c r="C215" s="423">
        <f>+C203*E207</f>
        <v>4404.0555000000004</v>
      </c>
      <c r="D215" s="424">
        <f>+D203*E207</f>
        <v>4065.2820000000002</v>
      </c>
      <c r="E215" s="424">
        <f>+E203*E207</f>
        <v>5420.3760000000002</v>
      </c>
      <c r="F215" s="424">
        <f>+F203*E207</f>
        <v>4968.6779999999999</v>
      </c>
    </row>
    <row r="216" spans="2:9" hidden="1" x14ac:dyDescent="0.25">
      <c r="B216" s="422" t="s">
        <v>6</v>
      </c>
      <c r="C216" s="423">
        <f>+C204*E207</f>
        <v>3726.5085000000004</v>
      </c>
      <c r="D216" s="424">
        <f>+D204*E207</f>
        <v>3387.7350000000001</v>
      </c>
      <c r="E216" s="424">
        <f>+E204*E207</f>
        <v>4742.8290000000006</v>
      </c>
      <c r="F216" s="424">
        <f>+F204*E207</f>
        <v>4404.0555000000004</v>
      </c>
    </row>
    <row r="217" spans="2:9" hidden="1" x14ac:dyDescent="0.25">
      <c r="B217" s="422" t="s">
        <v>1473</v>
      </c>
      <c r="C217" s="423">
        <f>+C205*E207</f>
        <v>3274.8105</v>
      </c>
      <c r="D217" s="424">
        <f>+D205*E207</f>
        <v>3048.9615000000003</v>
      </c>
      <c r="E217" s="424">
        <f>+E205*E207</f>
        <v>4178.2065000000002</v>
      </c>
      <c r="F217" s="424">
        <f>+F205*E207</f>
        <v>3839.433</v>
      </c>
    </row>
    <row r="218" spans="2:9" hidden="1" x14ac:dyDescent="0.25"/>
    <row r="220" spans="2:9" s="120" customFormat="1" x14ac:dyDescent="0.25">
      <c r="I220" s="418"/>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4"/>
  <sheetViews>
    <sheetView workbookViewId="0">
      <pane ySplit="8" topLeftCell="A9" activePane="bottomLeft" state="frozen"/>
      <selection activeCell="A7" sqref="A7"/>
      <selection pane="bottomLeft" activeCell="C49" sqref="C38:C49"/>
    </sheetView>
  </sheetViews>
  <sheetFormatPr baseColWidth="10" defaultRowHeight="15" x14ac:dyDescent="0.25"/>
  <cols>
    <col min="1" max="2" width="21.7109375" customWidth="1"/>
    <col min="3" max="3" width="27.42578125" customWidth="1"/>
    <col min="4" max="4" width="27.42578125" style="433" customWidth="1"/>
    <col min="5" max="7" width="27.42578125" customWidth="1"/>
    <col min="8" max="8" width="15.28515625" customWidth="1"/>
    <col min="9" max="9" width="13.7109375" style="230" bestFit="1" customWidth="1"/>
    <col min="10" max="10" width="15.28515625" customWidth="1"/>
    <col min="11" max="11" width="18.85546875" style="230" customWidth="1"/>
    <col min="13" max="13" width="13.7109375" style="230" bestFit="1" customWidth="1"/>
    <col min="15" max="15" width="13.7109375" style="230" bestFit="1" customWidth="1"/>
    <col min="16" max="16" width="15.28515625" customWidth="1"/>
    <col min="17" max="17" width="18.28515625" style="230" customWidth="1"/>
    <col min="18" max="20" width="14.140625" customWidth="1"/>
    <col min="21" max="21" width="17" customWidth="1"/>
  </cols>
  <sheetData>
    <row r="1" spans="1:23" ht="18.75" x14ac:dyDescent="0.25">
      <c r="B1" s="274"/>
      <c r="C1" s="274"/>
      <c r="D1" s="274"/>
      <c r="E1" s="274"/>
      <c r="F1" s="274"/>
      <c r="G1" s="274"/>
      <c r="H1" s="274" t="s">
        <v>1483</v>
      </c>
      <c r="K1" s="274"/>
      <c r="L1" s="274"/>
      <c r="M1" s="274"/>
      <c r="N1" s="274"/>
      <c r="O1" s="274"/>
      <c r="P1" s="481" t="s">
        <v>1578</v>
      </c>
      <c r="Q1" s="481" t="s">
        <v>1579</v>
      </c>
      <c r="R1" s="481" t="s">
        <v>1580</v>
      </c>
      <c r="S1" s="481" t="s">
        <v>1581</v>
      </c>
      <c r="T1" s="481" t="s">
        <v>1582</v>
      </c>
      <c r="U1" s="481" t="s">
        <v>1583</v>
      </c>
      <c r="V1" s="481" t="s">
        <v>1584</v>
      </c>
      <c r="W1" s="481" t="s">
        <v>1585</v>
      </c>
    </row>
    <row r="2" spans="1:23" ht="18.75" x14ac:dyDescent="0.25">
      <c r="A2" s="262" t="s">
        <v>1344</v>
      </c>
      <c r="B2" s="274"/>
      <c r="C2" s="274"/>
      <c r="D2" s="274"/>
      <c r="E2" s="274"/>
      <c r="F2" s="274"/>
      <c r="G2" s="274"/>
      <c r="H2" s="274"/>
      <c r="K2" s="274"/>
      <c r="L2" s="274"/>
      <c r="M2" s="274"/>
      <c r="N2" s="274"/>
      <c r="O2" s="274"/>
      <c r="P2" s="274"/>
      <c r="Q2" s="274"/>
      <c r="R2" s="274"/>
      <c r="S2" s="274"/>
      <c r="T2" s="274"/>
      <c r="U2" s="274"/>
    </row>
    <row r="3" spans="1:23" x14ac:dyDescent="0.25">
      <c r="A3" s="786" t="s">
        <v>1391</v>
      </c>
      <c r="B3" s="786"/>
      <c r="C3" s="786"/>
      <c r="D3" s="786"/>
      <c r="E3" s="786"/>
      <c r="F3" s="786"/>
      <c r="G3" s="786"/>
      <c r="H3" s="786"/>
      <c r="I3" s="786"/>
      <c r="J3" s="786"/>
      <c r="K3" s="786"/>
      <c r="L3" s="786"/>
      <c r="M3" s="786"/>
      <c r="N3" s="786"/>
      <c r="O3" s="786"/>
      <c r="P3" s="786"/>
      <c r="Q3" s="786"/>
      <c r="R3" s="786"/>
      <c r="S3" s="786"/>
      <c r="T3" s="786"/>
      <c r="U3" s="786"/>
    </row>
    <row r="4" spans="1:23" s="346" customFormat="1" x14ac:dyDescent="0.25">
      <c r="A4" s="356" t="s">
        <v>1390</v>
      </c>
      <c r="B4" s="354"/>
      <c r="C4" s="354"/>
      <c r="D4" s="462"/>
      <c r="E4" s="354"/>
      <c r="F4" s="354"/>
      <c r="G4" s="354"/>
      <c r="H4" s="354"/>
      <c r="I4" s="354"/>
      <c r="J4" s="354"/>
      <c r="K4" s="354"/>
      <c r="L4" s="354"/>
      <c r="M4" s="354"/>
      <c r="N4" s="354"/>
      <c r="O4" s="354"/>
      <c r="P4" s="354"/>
      <c r="Q4" s="354"/>
      <c r="R4" s="354"/>
      <c r="S4" s="354"/>
      <c r="T4" s="354"/>
      <c r="U4" s="354"/>
    </row>
    <row r="5" spans="1:23" x14ac:dyDescent="0.25">
      <c r="A5" s="302" t="s">
        <v>1446</v>
      </c>
      <c r="B5" s="262"/>
      <c r="C5" s="262"/>
      <c r="D5" s="262"/>
      <c r="E5" s="262"/>
      <c r="F5" s="262"/>
      <c r="G5" s="262"/>
      <c r="H5" s="262"/>
      <c r="I5" s="262"/>
      <c r="J5" s="262"/>
      <c r="K5" s="262"/>
      <c r="L5" s="262"/>
      <c r="M5" s="262"/>
      <c r="N5" s="262"/>
      <c r="O5" s="262"/>
      <c r="P5" s="262"/>
      <c r="Q5" s="262"/>
      <c r="R5" s="262"/>
      <c r="S5" s="262"/>
      <c r="T5" s="262"/>
      <c r="U5" s="262"/>
    </row>
    <row r="6" spans="1:23" ht="15" customHeight="1" x14ac:dyDescent="0.25">
      <c r="A6" s="754" t="s">
        <v>96</v>
      </c>
      <c r="B6" s="753" t="s">
        <v>110</v>
      </c>
      <c r="C6" s="756" t="s">
        <v>1504</v>
      </c>
      <c r="D6" s="756" t="s">
        <v>1505</v>
      </c>
      <c r="E6" s="756" t="s">
        <v>86</v>
      </c>
      <c r="F6" s="756" t="s">
        <v>390</v>
      </c>
      <c r="G6" s="756" t="s">
        <v>87</v>
      </c>
      <c r="H6" s="759" t="s">
        <v>99</v>
      </c>
      <c r="I6" s="765"/>
      <c r="J6" s="765"/>
      <c r="K6" s="765"/>
      <c r="L6" s="765"/>
      <c r="M6" s="765"/>
      <c r="N6" s="765"/>
      <c r="O6" s="760"/>
      <c r="P6" s="761" t="s">
        <v>100</v>
      </c>
      <c r="Q6" s="762"/>
      <c r="R6" s="753" t="s">
        <v>102</v>
      </c>
      <c r="S6" s="753" t="s">
        <v>109</v>
      </c>
      <c r="T6" s="753" t="s">
        <v>108</v>
      </c>
      <c r="U6" s="750" t="s">
        <v>88</v>
      </c>
    </row>
    <row r="7" spans="1:23" ht="15" customHeight="1" x14ac:dyDescent="0.25">
      <c r="A7" s="754"/>
      <c r="B7" s="754"/>
      <c r="C7" s="757"/>
      <c r="D7" s="757"/>
      <c r="E7" s="757"/>
      <c r="F7" s="757"/>
      <c r="G7" s="757"/>
      <c r="H7" s="759" t="s">
        <v>103</v>
      </c>
      <c r="I7" s="760"/>
      <c r="J7" s="759" t="s">
        <v>104</v>
      </c>
      <c r="K7" s="760"/>
      <c r="L7" s="759" t="s">
        <v>105</v>
      </c>
      <c r="M7" s="760"/>
      <c r="N7" s="759" t="s">
        <v>106</v>
      </c>
      <c r="O7" s="760"/>
      <c r="P7" s="763"/>
      <c r="Q7" s="764"/>
      <c r="R7" s="754"/>
      <c r="S7" s="754"/>
      <c r="T7" s="754"/>
      <c r="U7" s="751"/>
    </row>
    <row r="8" spans="1:23" ht="25.5" x14ac:dyDescent="0.25">
      <c r="A8" s="755"/>
      <c r="B8" s="755"/>
      <c r="C8" s="758"/>
      <c r="D8" s="758"/>
      <c r="E8" s="758"/>
      <c r="F8" s="758"/>
      <c r="G8" s="758"/>
      <c r="H8" s="409" t="s">
        <v>107</v>
      </c>
      <c r="I8" s="409" t="s">
        <v>12</v>
      </c>
      <c r="J8" s="409" t="s">
        <v>107</v>
      </c>
      <c r="K8" s="409" t="s">
        <v>12</v>
      </c>
      <c r="L8" s="409" t="s">
        <v>107</v>
      </c>
      <c r="M8" s="409" t="s">
        <v>12</v>
      </c>
      <c r="N8" s="409" t="s">
        <v>107</v>
      </c>
      <c r="O8" s="409" t="s">
        <v>12</v>
      </c>
      <c r="P8" s="409" t="s">
        <v>107</v>
      </c>
      <c r="Q8" s="409" t="s">
        <v>12</v>
      </c>
      <c r="R8" s="755"/>
      <c r="S8" s="755"/>
      <c r="T8" s="755"/>
      <c r="U8" s="752"/>
    </row>
    <row r="9" spans="1:23" s="346" customFormat="1" ht="15.75" x14ac:dyDescent="0.25">
      <c r="A9" s="410"/>
      <c r="B9" s="411"/>
      <c r="C9" s="412"/>
      <c r="D9" s="412"/>
      <c r="E9" s="412"/>
      <c r="F9" s="413"/>
      <c r="G9" s="412"/>
      <c r="H9" s="414"/>
      <c r="I9" s="414"/>
      <c r="J9" s="414"/>
      <c r="K9" s="414"/>
      <c r="L9" s="414"/>
      <c r="M9" s="414"/>
      <c r="N9" s="414"/>
      <c r="O9" s="414"/>
      <c r="P9" s="414"/>
      <c r="Q9" s="414"/>
      <c r="R9" s="415"/>
      <c r="S9" s="415"/>
      <c r="T9" s="415"/>
      <c r="U9" s="416"/>
    </row>
    <row r="10" spans="1:23" ht="15.75" x14ac:dyDescent="0.25">
      <c r="A10" s="783" t="s">
        <v>1391</v>
      </c>
      <c r="B10" s="783" t="s">
        <v>1392</v>
      </c>
      <c r="C10" s="270"/>
      <c r="D10" s="463"/>
      <c r="E10" s="270"/>
      <c r="F10" s="270"/>
      <c r="G10" s="271"/>
      <c r="H10" s="271"/>
      <c r="I10" s="340"/>
      <c r="J10" s="271"/>
      <c r="K10" s="340"/>
      <c r="L10" s="271"/>
      <c r="M10" s="340"/>
      <c r="N10" s="271"/>
      <c r="O10" s="340"/>
      <c r="P10" s="372">
        <f>H10+J10+L10+N10</f>
        <v>0</v>
      </c>
      <c r="Q10" s="373">
        <f>I10+K10+M10+O10</f>
        <v>0</v>
      </c>
      <c r="R10" s="271"/>
      <c r="S10" s="271"/>
      <c r="T10" s="271"/>
      <c r="U10" s="271"/>
    </row>
    <row r="11" spans="1:23" ht="15.75" x14ac:dyDescent="0.25">
      <c r="A11" s="784"/>
      <c r="B11" s="784"/>
      <c r="C11" s="270"/>
      <c r="D11" s="463"/>
      <c r="E11" s="270"/>
      <c r="F11" s="270"/>
      <c r="G11" s="271"/>
      <c r="H11" s="271"/>
      <c r="I11" s="340"/>
      <c r="J11" s="271"/>
      <c r="K11" s="340"/>
      <c r="L11" s="271"/>
      <c r="M11" s="340"/>
      <c r="N11" s="271"/>
      <c r="O11" s="340"/>
      <c r="P11" s="372">
        <f t="shared" ref="P11:P35" si="0">H11+J11+L11+N11</f>
        <v>0</v>
      </c>
      <c r="Q11" s="373">
        <f t="shared" ref="Q11:Q35" si="1">I11+K11+M11+O11</f>
        <v>0</v>
      </c>
      <c r="R11" s="271"/>
      <c r="S11" s="271"/>
      <c r="T11" s="271"/>
      <c r="U11" s="271"/>
    </row>
    <row r="12" spans="1:23" ht="15.75" x14ac:dyDescent="0.25">
      <c r="A12" s="784"/>
      <c r="B12" s="784"/>
      <c r="C12" s="270"/>
      <c r="D12" s="463"/>
      <c r="E12" s="270"/>
      <c r="F12" s="270"/>
      <c r="G12" s="271"/>
      <c r="H12" s="271"/>
      <c r="I12" s="340"/>
      <c r="J12" s="271"/>
      <c r="K12" s="340"/>
      <c r="L12" s="271"/>
      <c r="M12" s="340"/>
      <c r="N12" s="271"/>
      <c r="O12" s="340"/>
      <c r="P12" s="372">
        <f t="shared" si="0"/>
        <v>0</v>
      </c>
      <c r="Q12" s="373">
        <f t="shared" si="1"/>
        <v>0</v>
      </c>
      <c r="R12" s="271"/>
      <c r="S12" s="271"/>
      <c r="T12" s="271"/>
      <c r="U12" s="271"/>
    </row>
    <row r="13" spans="1:23" ht="15.75" x14ac:dyDescent="0.25">
      <c r="A13" s="784"/>
      <c r="B13" s="784"/>
      <c r="C13" s="270"/>
      <c r="D13" s="463"/>
      <c r="E13" s="270"/>
      <c r="F13" s="270"/>
      <c r="G13" s="271"/>
      <c r="H13" s="271"/>
      <c r="I13" s="340"/>
      <c r="J13" s="271"/>
      <c r="K13" s="340"/>
      <c r="L13" s="271"/>
      <c r="M13" s="340"/>
      <c r="N13" s="271"/>
      <c r="O13" s="340"/>
      <c r="P13" s="372">
        <f t="shared" si="0"/>
        <v>0</v>
      </c>
      <c r="Q13" s="373">
        <f t="shared" si="1"/>
        <v>0</v>
      </c>
      <c r="R13" s="271"/>
      <c r="S13" s="271"/>
      <c r="T13" s="271"/>
      <c r="U13" s="271"/>
    </row>
    <row r="14" spans="1:23" ht="15.75" x14ac:dyDescent="0.25">
      <c r="A14" s="784"/>
      <c r="B14" s="784"/>
      <c r="C14" s="270"/>
      <c r="D14" s="463"/>
      <c r="E14" s="270"/>
      <c r="F14" s="270"/>
      <c r="G14" s="271"/>
      <c r="H14" s="271"/>
      <c r="I14" s="340"/>
      <c r="J14" s="271"/>
      <c r="K14" s="340"/>
      <c r="L14" s="271"/>
      <c r="M14" s="340"/>
      <c r="N14" s="271"/>
      <c r="O14" s="340"/>
      <c r="P14" s="372">
        <f t="shared" si="0"/>
        <v>0</v>
      </c>
      <c r="Q14" s="373">
        <f t="shared" si="1"/>
        <v>0</v>
      </c>
      <c r="R14" s="271"/>
      <c r="S14" s="271"/>
      <c r="T14" s="271"/>
      <c r="U14" s="271"/>
    </row>
    <row r="15" spans="1:23" ht="15.75" x14ac:dyDescent="0.25">
      <c r="A15" s="785"/>
      <c r="B15" s="785"/>
      <c r="C15" s="270"/>
      <c r="D15" s="463"/>
      <c r="E15" s="270"/>
      <c r="F15" s="270"/>
      <c r="G15" s="271"/>
      <c r="H15" s="271"/>
      <c r="I15" s="340"/>
      <c r="J15" s="271"/>
      <c r="K15" s="340"/>
      <c r="L15" s="271"/>
      <c r="M15" s="340"/>
      <c r="N15" s="271"/>
      <c r="O15" s="340"/>
      <c r="P15" s="372">
        <f t="shared" si="0"/>
        <v>0</v>
      </c>
      <c r="Q15" s="373">
        <f t="shared" si="1"/>
        <v>0</v>
      </c>
      <c r="R15" s="271"/>
      <c r="S15" s="271"/>
      <c r="T15" s="271"/>
      <c r="U15" s="341"/>
    </row>
    <row r="16" spans="1:23" ht="15.75" customHeight="1" x14ac:dyDescent="0.25">
      <c r="A16" s="783" t="s">
        <v>1390</v>
      </c>
      <c r="B16" s="783" t="s">
        <v>1393</v>
      </c>
      <c r="C16" s="270"/>
      <c r="D16" s="463"/>
      <c r="E16" s="270"/>
      <c r="F16" s="270"/>
      <c r="G16" s="271"/>
      <c r="H16" s="271"/>
      <c r="I16" s="340"/>
      <c r="J16" s="271"/>
      <c r="K16" s="340"/>
      <c r="L16" s="342"/>
      <c r="M16" s="340"/>
      <c r="N16" s="271"/>
      <c r="O16" s="340"/>
      <c r="P16" s="372">
        <f t="shared" si="0"/>
        <v>0</v>
      </c>
      <c r="Q16" s="373">
        <f t="shared" si="1"/>
        <v>0</v>
      </c>
      <c r="R16" s="271"/>
      <c r="S16" s="271"/>
      <c r="T16" s="271"/>
      <c r="U16" s="271"/>
    </row>
    <row r="17" spans="1:21" ht="15.75" x14ac:dyDescent="0.25">
      <c r="A17" s="784"/>
      <c r="B17" s="784"/>
      <c r="C17" s="270"/>
      <c r="D17" s="463"/>
      <c r="E17" s="270"/>
      <c r="F17" s="270"/>
      <c r="G17" s="271"/>
      <c r="H17" s="271"/>
      <c r="I17" s="340"/>
      <c r="J17" s="271"/>
      <c r="K17" s="340"/>
      <c r="L17" s="342"/>
      <c r="M17" s="340"/>
      <c r="N17" s="271"/>
      <c r="O17" s="340"/>
      <c r="P17" s="372">
        <f t="shared" si="0"/>
        <v>0</v>
      </c>
      <c r="Q17" s="373">
        <f t="shared" si="1"/>
        <v>0</v>
      </c>
      <c r="R17" s="271"/>
      <c r="S17" s="271"/>
      <c r="T17" s="271"/>
      <c r="U17" s="271"/>
    </row>
    <row r="18" spans="1:21" ht="15.75" x14ac:dyDescent="0.25">
      <c r="A18" s="784"/>
      <c r="B18" s="784"/>
      <c r="C18" s="270"/>
      <c r="D18" s="463"/>
      <c r="E18" s="270"/>
      <c r="F18" s="270"/>
      <c r="G18" s="271"/>
      <c r="H18" s="271"/>
      <c r="I18" s="340"/>
      <c r="J18" s="271"/>
      <c r="K18" s="340"/>
      <c r="L18" s="342"/>
      <c r="M18" s="340"/>
      <c r="N18" s="271"/>
      <c r="O18" s="340"/>
      <c r="P18" s="372">
        <f t="shared" si="0"/>
        <v>0</v>
      </c>
      <c r="Q18" s="373">
        <f t="shared" si="1"/>
        <v>0</v>
      </c>
      <c r="R18" s="271"/>
      <c r="S18" s="271"/>
      <c r="T18" s="271"/>
      <c r="U18" s="271"/>
    </row>
    <row r="19" spans="1:21" ht="15.75" x14ac:dyDescent="0.25">
      <c r="A19" s="784"/>
      <c r="B19" s="784"/>
      <c r="C19" s="270"/>
      <c r="D19" s="463"/>
      <c r="E19" s="270"/>
      <c r="F19" s="270"/>
      <c r="G19" s="271"/>
      <c r="H19" s="271"/>
      <c r="I19" s="340"/>
      <c r="J19" s="271"/>
      <c r="K19" s="340"/>
      <c r="L19" s="342"/>
      <c r="M19" s="340"/>
      <c r="N19" s="271"/>
      <c r="O19" s="340"/>
      <c r="P19" s="372">
        <f t="shared" si="0"/>
        <v>0</v>
      </c>
      <c r="Q19" s="373">
        <f t="shared" si="1"/>
        <v>0</v>
      </c>
      <c r="R19" s="271"/>
      <c r="S19" s="271"/>
      <c r="T19" s="271"/>
      <c r="U19" s="271"/>
    </row>
    <row r="20" spans="1:21" ht="15.75" x14ac:dyDescent="0.25">
      <c r="A20" s="784"/>
      <c r="B20" s="784"/>
      <c r="C20" s="270"/>
      <c r="D20" s="463"/>
      <c r="E20" s="270"/>
      <c r="F20" s="270"/>
      <c r="G20" s="271"/>
      <c r="H20" s="271"/>
      <c r="I20" s="340"/>
      <c r="J20" s="271"/>
      <c r="K20" s="340"/>
      <c r="L20" s="271"/>
      <c r="M20" s="340"/>
      <c r="N20" s="271"/>
      <c r="O20" s="340"/>
      <c r="P20" s="372">
        <f t="shared" si="0"/>
        <v>0</v>
      </c>
      <c r="Q20" s="373">
        <f t="shared" si="1"/>
        <v>0</v>
      </c>
      <c r="R20" s="271"/>
      <c r="S20" s="271"/>
      <c r="T20" s="271"/>
      <c r="U20" s="343"/>
    </row>
    <row r="21" spans="1:21" s="346" customFormat="1" ht="15.75" x14ac:dyDescent="0.25">
      <c r="A21" s="784"/>
      <c r="B21" s="784"/>
      <c r="C21" s="355"/>
      <c r="D21" s="463"/>
      <c r="E21" s="355"/>
      <c r="F21" s="355"/>
      <c r="G21" s="271"/>
      <c r="H21" s="271"/>
      <c r="I21" s="340"/>
      <c r="J21" s="271"/>
      <c r="K21" s="340"/>
      <c r="L21" s="271"/>
      <c r="M21" s="340"/>
      <c r="N21" s="271"/>
      <c r="O21" s="340"/>
      <c r="P21" s="372">
        <f t="shared" si="0"/>
        <v>0</v>
      </c>
      <c r="Q21" s="373">
        <f t="shared" si="1"/>
        <v>0</v>
      </c>
      <c r="R21" s="271"/>
      <c r="S21" s="271"/>
      <c r="T21" s="271"/>
      <c r="U21" s="343"/>
    </row>
    <row r="22" spans="1:21" s="346" customFormat="1" ht="15.75" x14ac:dyDescent="0.25">
      <c r="A22" s="784"/>
      <c r="B22" s="784"/>
      <c r="C22" s="355"/>
      <c r="D22" s="463"/>
      <c r="E22" s="355"/>
      <c r="F22" s="355"/>
      <c r="G22" s="271"/>
      <c r="H22" s="271"/>
      <c r="I22" s="340"/>
      <c r="J22" s="271"/>
      <c r="K22" s="340"/>
      <c r="L22" s="271"/>
      <c r="M22" s="340"/>
      <c r="N22" s="271"/>
      <c r="O22" s="340"/>
      <c r="P22" s="372">
        <f t="shared" si="0"/>
        <v>0</v>
      </c>
      <c r="Q22" s="373">
        <f t="shared" si="1"/>
        <v>0</v>
      </c>
      <c r="R22" s="271"/>
      <c r="S22" s="271"/>
      <c r="T22" s="271"/>
      <c r="U22" s="343"/>
    </row>
    <row r="23" spans="1:21" s="346" customFormat="1" ht="15.75" x14ac:dyDescent="0.25">
      <c r="A23" s="784"/>
      <c r="B23" s="784"/>
      <c r="C23" s="355"/>
      <c r="D23" s="463"/>
      <c r="E23" s="355"/>
      <c r="F23" s="355"/>
      <c r="G23" s="271"/>
      <c r="H23" s="271"/>
      <c r="I23" s="340"/>
      <c r="J23" s="271"/>
      <c r="K23" s="340"/>
      <c r="L23" s="271"/>
      <c r="M23" s="340"/>
      <c r="N23" s="271"/>
      <c r="O23" s="340"/>
      <c r="P23" s="372">
        <f t="shared" si="0"/>
        <v>0</v>
      </c>
      <c r="Q23" s="373">
        <f t="shared" si="1"/>
        <v>0</v>
      </c>
      <c r="R23" s="271"/>
      <c r="S23" s="271"/>
      <c r="T23" s="271"/>
      <c r="U23" s="343"/>
    </row>
    <row r="24" spans="1:21" s="346" customFormat="1" ht="15.75" x14ac:dyDescent="0.25">
      <c r="A24" s="784"/>
      <c r="B24" s="784"/>
      <c r="C24" s="355"/>
      <c r="D24" s="463"/>
      <c r="E24" s="355"/>
      <c r="F24" s="355"/>
      <c r="G24" s="271"/>
      <c r="H24" s="271"/>
      <c r="I24" s="340"/>
      <c r="J24" s="271"/>
      <c r="K24" s="340"/>
      <c r="L24" s="271"/>
      <c r="M24" s="340"/>
      <c r="N24" s="271"/>
      <c r="O24" s="340"/>
      <c r="P24" s="372">
        <f t="shared" si="0"/>
        <v>0</v>
      </c>
      <c r="Q24" s="373">
        <f t="shared" si="1"/>
        <v>0</v>
      </c>
      <c r="R24" s="271"/>
      <c r="S24" s="271"/>
      <c r="T24" s="271"/>
      <c r="U24" s="343"/>
    </row>
    <row r="25" spans="1:21" s="346" customFormat="1" ht="15.75" x14ac:dyDescent="0.25">
      <c r="A25" s="787" t="s">
        <v>1446</v>
      </c>
      <c r="B25" s="787" t="s">
        <v>1412</v>
      </c>
      <c r="C25" s="355"/>
      <c r="D25" s="463"/>
      <c r="E25" s="355"/>
      <c r="F25" s="355"/>
      <c r="G25" s="271"/>
      <c r="H25" s="271"/>
      <c r="I25" s="340"/>
      <c r="J25" s="271"/>
      <c r="K25" s="340"/>
      <c r="L25" s="271"/>
      <c r="M25" s="340"/>
      <c r="N25" s="271"/>
      <c r="O25" s="340"/>
      <c r="P25" s="372">
        <f t="shared" si="0"/>
        <v>0</v>
      </c>
      <c r="Q25" s="373">
        <f t="shared" si="1"/>
        <v>0</v>
      </c>
      <c r="R25" s="271"/>
      <c r="S25" s="271"/>
      <c r="T25" s="271"/>
      <c r="U25" s="343"/>
    </row>
    <row r="26" spans="1:21" s="346" customFormat="1" ht="15.75" x14ac:dyDescent="0.25">
      <c r="A26" s="787"/>
      <c r="B26" s="787"/>
      <c r="C26" s="355"/>
      <c r="D26" s="463"/>
      <c r="E26" s="355"/>
      <c r="F26" s="355"/>
      <c r="G26" s="271"/>
      <c r="H26" s="271"/>
      <c r="I26" s="340"/>
      <c r="J26" s="271"/>
      <c r="K26" s="340"/>
      <c r="L26" s="271"/>
      <c r="M26" s="340"/>
      <c r="N26" s="271"/>
      <c r="O26" s="340"/>
      <c r="P26" s="372">
        <f t="shared" si="0"/>
        <v>0</v>
      </c>
      <c r="Q26" s="373">
        <f t="shared" si="1"/>
        <v>0</v>
      </c>
      <c r="R26" s="271"/>
      <c r="S26" s="271"/>
      <c r="T26" s="271"/>
      <c r="U26" s="343"/>
    </row>
    <row r="27" spans="1:21" s="346" customFormat="1" ht="15.75" x14ac:dyDescent="0.25">
      <c r="A27" s="787"/>
      <c r="B27" s="787"/>
      <c r="C27" s="355"/>
      <c r="D27" s="463"/>
      <c r="E27" s="355"/>
      <c r="F27" s="355"/>
      <c r="G27" s="271"/>
      <c r="H27" s="271"/>
      <c r="I27" s="340"/>
      <c r="J27" s="271"/>
      <c r="K27" s="340"/>
      <c r="L27" s="271"/>
      <c r="M27" s="340"/>
      <c r="N27" s="271"/>
      <c r="O27" s="340"/>
      <c r="P27" s="372">
        <f t="shared" si="0"/>
        <v>0</v>
      </c>
      <c r="Q27" s="373">
        <f t="shared" si="1"/>
        <v>0</v>
      </c>
      <c r="R27" s="271"/>
      <c r="S27" s="271"/>
      <c r="T27" s="271"/>
      <c r="U27" s="343"/>
    </row>
    <row r="28" spans="1:21" s="346" customFormat="1" ht="15.75" x14ac:dyDescent="0.25">
      <c r="A28" s="787"/>
      <c r="B28" s="787"/>
      <c r="C28" s="355"/>
      <c r="D28" s="463"/>
      <c r="E28" s="355"/>
      <c r="F28" s="355"/>
      <c r="G28" s="271"/>
      <c r="H28" s="271"/>
      <c r="I28" s="340"/>
      <c r="J28" s="271"/>
      <c r="K28" s="340"/>
      <c r="L28" s="271"/>
      <c r="M28" s="340"/>
      <c r="N28" s="271"/>
      <c r="O28" s="340"/>
      <c r="P28" s="372">
        <f t="shared" si="0"/>
        <v>0</v>
      </c>
      <c r="Q28" s="373">
        <f t="shared" si="1"/>
        <v>0</v>
      </c>
      <c r="R28" s="271"/>
      <c r="S28" s="271"/>
      <c r="T28" s="271"/>
      <c r="U28" s="343"/>
    </row>
    <row r="29" spans="1:21" s="346" customFormat="1" ht="15.75" x14ac:dyDescent="0.25">
      <c r="A29" s="787"/>
      <c r="B29" s="787"/>
      <c r="C29" s="355"/>
      <c r="D29" s="463"/>
      <c r="E29" s="355"/>
      <c r="F29" s="355"/>
      <c r="G29" s="271"/>
      <c r="H29" s="271"/>
      <c r="I29" s="340"/>
      <c r="J29" s="271"/>
      <c r="K29" s="340"/>
      <c r="L29" s="271"/>
      <c r="M29" s="340"/>
      <c r="N29" s="271"/>
      <c r="O29" s="340"/>
      <c r="P29" s="372">
        <f t="shared" si="0"/>
        <v>0</v>
      </c>
      <c r="Q29" s="373">
        <f t="shared" si="1"/>
        <v>0</v>
      </c>
      <c r="R29" s="271"/>
      <c r="S29" s="271"/>
      <c r="T29" s="271"/>
      <c r="U29" s="343"/>
    </row>
    <row r="30" spans="1:21" s="346" customFormat="1" ht="15.75" x14ac:dyDescent="0.25">
      <c r="A30" s="787"/>
      <c r="B30" s="787"/>
      <c r="C30" s="355"/>
      <c r="D30" s="463"/>
      <c r="E30" s="355"/>
      <c r="F30" s="355"/>
      <c r="G30" s="271"/>
      <c r="H30" s="271"/>
      <c r="I30" s="340"/>
      <c r="J30" s="271"/>
      <c r="K30" s="340"/>
      <c r="L30" s="271"/>
      <c r="M30" s="340"/>
      <c r="N30" s="271"/>
      <c r="O30" s="340"/>
      <c r="P30" s="372">
        <f t="shared" si="0"/>
        <v>0</v>
      </c>
      <c r="Q30" s="373">
        <f t="shared" si="1"/>
        <v>0</v>
      </c>
      <c r="R30" s="271"/>
      <c r="S30" s="271"/>
      <c r="T30" s="271"/>
      <c r="U30" s="343"/>
    </row>
    <row r="31" spans="1:21" s="346" customFormat="1" ht="15.75" x14ac:dyDescent="0.25">
      <c r="A31" s="787"/>
      <c r="B31" s="787"/>
      <c r="C31" s="355"/>
      <c r="D31" s="463"/>
      <c r="E31" s="355"/>
      <c r="F31" s="355"/>
      <c r="G31" s="271"/>
      <c r="H31" s="271"/>
      <c r="I31" s="340"/>
      <c r="J31" s="271"/>
      <c r="K31" s="340"/>
      <c r="L31" s="271"/>
      <c r="M31" s="340"/>
      <c r="N31" s="271"/>
      <c r="O31" s="340"/>
      <c r="P31" s="372">
        <f t="shared" si="0"/>
        <v>0</v>
      </c>
      <c r="Q31" s="373">
        <f t="shared" si="1"/>
        <v>0</v>
      </c>
      <c r="R31" s="271"/>
      <c r="S31" s="271"/>
      <c r="T31" s="271"/>
      <c r="U31" s="343"/>
    </row>
    <row r="32" spans="1:21" s="346" customFormat="1" ht="15.75" x14ac:dyDescent="0.25">
      <c r="A32" s="787"/>
      <c r="B32" s="787"/>
      <c r="C32" s="355"/>
      <c r="D32" s="463"/>
      <c r="E32" s="355"/>
      <c r="F32" s="355"/>
      <c r="G32" s="271"/>
      <c r="H32" s="271"/>
      <c r="I32" s="340"/>
      <c r="J32" s="271"/>
      <c r="K32" s="340"/>
      <c r="L32" s="271"/>
      <c r="M32" s="340"/>
      <c r="N32" s="271"/>
      <c r="O32" s="340"/>
      <c r="P32" s="372">
        <f t="shared" si="0"/>
        <v>0</v>
      </c>
      <c r="Q32" s="373">
        <f t="shared" si="1"/>
        <v>0</v>
      </c>
      <c r="R32" s="271"/>
      <c r="S32" s="271"/>
      <c r="T32" s="271"/>
      <c r="U32" s="343"/>
    </row>
    <row r="33" spans="1:21" s="346" customFormat="1" ht="15.75" x14ac:dyDescent="0.25">
      <c r="A33" s="787"/>
      <c r="B33" s="787"/>
      <c r="C33" s="355"/>
      <c r="D33" s="463"/>
      <c r="E33" s="355"/>
      <c r="F33" s="355"/>
      <c r="G33" s="271"/>
      <c r="H33" s="271"/>
      <c r="I33" s="340"/>
      <c r="J33" s="271"/>
      <c r="K33" s="340"/>
      <c r="L33" s="271"/>
      <c r="M33" s="340"/>
      <c r="N33" s="271"/>
      <c r="O33" s="340"/>
      <c r="P33" s="372">
        <f t="shared" si="0"/>
        <v>0</v>
      </c>
      <c r="Q33" s="373">
        <f t="shared" si="1"/>
        <v>0</v>
      </c>
      <c r="R33" s="271"/>
      <c r="S33" s="271"/>
      <c r="T33" s="271"/>
      <c r="U33" s="343"/>
    </row>
    <row r="34" spans="1:21" s="346" customFormat="1" ht="15.75" x14ac:dyDescent="0.25">
      <c r="A34" s="787"/>
      <c r="B34" s="787"/>
      <c r="C34" s="355"/>
      <c r="D34" s="463"/>
      <c r="E34" s="355"/>
      <c r="F34" s="355"/>
      <c r="G34" s="271"/>
      <c r="H34" s="271"/>
      <c r="I34" s="340"/>
      <c r="J34" s="271"/>
      <c r="K34" s="340"/>
      <c r="L34" s="271"/>
      <c r="M34" s="340"/>
      <c r="N34" s="271"/>
      <c r="O34" s="340"/>
      <c r="P34" s="372">
        <f t="shared" si="0"/>
        <v>0</v>
      </c>
      <c r="Q34" s="373">
        <f t="shared" si="1"/>
        <v>0</v>
      </c>
      <c r="R34" s="271"/>
      <c r="S34" s="271"/>
      <c r="T34" s="271"/>
      <c r="U34" s="343"/>
    </row>
    <row r="35" spans="1:21" ht="15.75" x14ac:dyDescent="0.25">
      <c r="A35" s="787"/>
      <c r="B35" s="787"/>
      <c r="C35" s="270"/>
      <c r="D35" s="463"/>
      <c r="E35" s="270"/>
      <c r="F35" s="270"/>
      <c r="G35" s="271"/>
      <c r="H35" s="271"/>
      <c r="I35" s="340"/>
      <c r="J35" s="271"/>
      <c r="K35" s="340"/>
      <c r="L35" s="271"/>
      <c r="M35" s="340"/>
      <c r="N35" s="271"/>
      <c r="O35" s="340"/>
      <c r="P35" s="372">
        <f t="shared" si="0"/>
        <v>0</v>
      </c>
      <c r="Q35" s="373">
        <f t="shared" si="1"/>
        <v>0</v>
      </c>
      <c r="R35" s="271"/>
      <c r="S35" s="271"/>
      <c r="T35" s="271"/>
      <c r="U35" s="271"/>
    </row>
    <row r="36" spans="1:21" ht="15.75" x14ac:dyDescent="0.25">
      <c r="A36" s="281"/>
      <c r="B36" s="282"/>
      <c r="C36" s="281" t="s">
        <v>1484</v>
      </c>
      <c r="D36" s="282"/>
      <c r="E36" s="282"/>
      <c r="F36" s="282"/>
      <c r="G36" s="283"/>
      <c r="H36" s="272">
        <f t="shared" ref="H36:Q36" si="2">SUM(H10:H35)</f>
        <v>0</v>
      </c>
      <c r="I36" s="273">
        <f t="shared" si="2"/>
        <v>0</v>
      </c>
      <c r="J36" s="272">
        <f t="shared" si="2"/>
        <v>0</v>
      </c>
      <c r="K36" s="273">
        <f t="shared" si="2"/>
        <v>0</v>
      </c>
      <c r="L36" s="272">
        <f t="shared" si="2"/>
        <v>0</v>
      </c>
      <c r="M36" s="273">
        <f t="shared" si="2"/>
        <v>0</v>
      </c>
      <c r="N36" s="272">
        <f t="shared" si="2"/>
        <v>0</v>
      </c>
      <c r="O36" s="273">
        <f t="shared" si="2"/>
        <v>0</v>
      </c>
      <c r="P36" s="273">
        <f t="shared" si="2"/>
        <v>0</v>
      </c>
      <c r="Q36" s="273">
        <f t="shared" si="2"/>
        <v>0</v>
      </c>
      <c r="R36" s="256"/>
      <c r="S36" s="256"/>
      <c r="T36" s="256"/>
      <c r="U36" s="256"/>
    </row>
    <row r="39" spans="1:21" x14ac:dyDescent="0.25">
      <c r="C39" s="433"/>
    </row>
    <row r="40" spans="1:21" x14ac:dyDescent="0.25">
      <c r="C40" s="433"/>
    </row>
    <row r="41" spans="1:21" x14ac:dyDescent="0.25">
      <c r="C41" s="433"/>
    </row>
    <row r="42" spans="1:21" x14ac:dyDescent="0.25">
      <c r="C42" s="433"/>
      <c r="I42"/>
      <c r="K42"/>
      <c r="M42"/>
      <c r="O42"/>
      <c r="Q42"/>
    </row>
    <row r="43" spans="1:21" x14ac:dyDescent="0.25">
      <c r="C43" s="433"/>
      <c r="I43"/>
      <c r="K43"/>
      <c r="M43"/>
      <c r="O43"/>
      <c r="Q43"/>
    </row>
    <row r="44" spans="1:21" x14ac:dyDescent="0.25">
      <c r="C44" s="433"/>
      <c r="I44"/>
      <c r="K44"/>
      <c r="M44"/>
      <c r="O44"/>
      <c r="Q44"/>
    </row>
    <row r="45" spans="1:21" x14ac:dyDescent="0.25">
      <c r="C45" s="433"/>
      <c r="I45"/>
      <c r="K45"/>
      <c r="M45"/>
      <c r="O45"/>
      <c r="Q45"/>
    </row>
    <row r="46" spans="1:21" x14ac:dyDescent="0.25">
      <c r="C46" s="433"/>
      <c r="I46"/>
      <c r="K46"/>
      <c r="M46"/>
      <c r="O46"/>
      <c r="Q46"/>
    </row>
    <row r="47" spans="1:21" x14ac:dyDescent="0.25">
      <c r="I47"/>
      <c r="K47"/>
      <c r="M47"/>
      <c r="O47"/>
      <c r="Q47"/>
    </row>
    <row r="48" spans="1:21"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sheetData>
  <mergeCells count="24">
    <mergeCell ref="A25:A35"/>
    <mergeCell ref="B25:B35"/>
    <mergeCell ref="B10:B15"/>
    <mergeCell ref="F6:F8"/>
    <mergeCell ref="A6:A8"/>
    <mergeCell ref="A10:A15"/>
    <mergeCell ref="A16:A24"/>
    <mergeCell ref="B16:B24"/>
    <mergeCell ref="D6:D8"/>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35">
      <formula1>$P$1:$W$1</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9"/>
  <sheetViews>
    <sheetView topLeftCell="J1" zoomScale="80" zoomScaleNormal="80" workbookViewId="0">
      <pane ySplit="6" topLeftCell="A7" activePane="bottomLeft" state="frozen"/>
      <selection activeCell="A7" sqref="A7"/>
      <selection pane="bottomLeft" activeCell="U9" sqref="U9:U10"/>
    </sheetView>
  </sheetViews>
  <sheetFormatPr baseColWidth="10" defaultRowHeight="15" x14ac:dyDescent="0.25"/>
  <cols>
    <col min="1" max="1" width="48.5703125" style="346" customWidth="1"/>
    <col min="2" max="2" width="40" style="346" customWidth="1"/>
    <col min="3" max="3" width="27.42578125" style="346" customWidth="1"/>
    <col min="4" max="4" width="27.42578125" style="433" customWidth="1"/>
    <col min="5" max="6" width="27.42578125" style="346" customWidth="1"/>
    <col min="7" max="7" width="42.140625" style="346" customWidth="1"/>
    <col min="8" max="8" width="15.28515625" style="346" customWidth="1"/>
    <col min="9" max="9" width="13.7109375" style="230" bestFit="1" customWidth="1"/>
    <col min="10" max="10" width="15.28515625" style="346" customWidth="1"/>
    <col min="11" max="11" width="18.85546875" style="230" customWidth="1"/>
    <col min="12" max="12" width="11.42578125" style="346"/>
    <col min="13" max="13" width="13.7109375" style="230" bestFit="1" customWidth="1"/>
    <col min="14" max="14" width="11.42578125" style="346"/>
    <col min="15" max="15" width="13.7109375" style="230" bestFit="1" customWidth="1"/>
    <col min="16" max="16" width="15.28515625" style="346" customWidth="1"/>
    <col min="17" max="17" width="18.28515625" style="230" customWidth="1"/>
    <col min="18" max="18" width="39.85546875" style="346" customWidth="1"/>
    <col min="19" max="19" width="21.7109375" style="346" customWidth="1"/>
    <col min="20" max="20" width="20.7109375" style="346" customWidth="1"/>
    <col min="21" max="21" width="21.28515625" style="346" customWidth="1"/>
    <col min="22" max="16384" width="11.42578125" style="346"/>
  </cols>
  <sheetData>
    <row r="1" spans="1:32" ht="18.75" x14ac:dyDescent="0.25">
      <c r="B1" s="274"/>
      <c r="C1" s="274"/>
      <c r="D1" s="274"/>
      <c r="E1" s="274"/>
      <c r="F1" s="274"/>
      <c r="G1" s="274"/>
      <c r="H1" s="274" t="s">
        <v>1433</v>
      </c>
      <c r="K1" s="274"/>
      <c r="L1" s="274"/>
      <c r="M1" s="481" t="s">
        <v>1586</v>
      </c>
      <c r="N1" s="481" t="s">
        <v>1587</v>
      </c>
      <c r="O1" s="481" t="s">
        <v>1588</v>
      </c>
      <c r="P1" s="481" t="s">
        <v>1589</v>
      </c>
      <c r="Q1" s="481" t="s">
        <v>1590</v>
      </c>
      <c r="R1" s="481" t="s">
        <v>1591</v>
      </c>
      <c r="S1" s="481" t="s">
        <v>1592</v>
      </c>
      <c r="T1" s="481" t="s">
        <v>1593</v>
      </c>
      <c r="U1" s="481" t="s">
        <v>1594</v>
      </c>
      <c r="V1" s="483" t="s">
        <v>1595</v>
      </c>
      <c r="W1" s="481" t="s">
        <v>1596</v>
      </c>
      <c r="X1" s="481" t="s">
        <v>1597</v>
      </c>
      <c r="Y1" s="481" t="s">
        <v>1598</v>
      </c>
      <c r="Z1" s="481" t="s">
        <v>1599</v>
      </c>
      <c r="AA1" s="481" t="s">
        <v>1600</v>
      </c>
      <c r="AB1" s="481" t="s">
        <v>1601</v>
      </c>
      <c r="AC1" s="481" t="s">
        <v>1602</v>
      </c>
      <c r="AD1" s="481" t="s">
        <v>1603</v>
      </c>
      <c r="AE1" s="481" t="s">
        <v>1604</v>
      </c>
      <c r="AF1" s="481" t="s">
        <v>1605</v>
      </c>
    </row>
    <row r="2" spans="1:32" ht="18.75" x14ac:dyDescent="0.25">
      <c r="A2" s="262" t="s">
        <v>1344</v>
      </c>
      <c r="B2" s="274"/>
      <c r="C2" s="274"/>
      <c r="D2" s="274"/>
      <c r="E2" s="274"/>
      <c r="F2" s="274"/>
      <c r="G2" s="274"/>
      <c r="H2" s="274"/>
      <c r="K2" s="274"/>
      <c r="L2" s="274"/>
      <c r="M2" s="274"/>
      <c r="N2" s="274"/>
      <c r="O2" s="274"/>
      <c r="P2" s="274"/>
      <c r="Q2" s="274"/>
      <c r="R2" s="274"/>
      <c r="S2" s="274"/>
      <c r="T2" s="274"/>
      <c r="U2" s="274"/>
    </row>
    <row r="3" spans="1:32" x14ac:dyDescent="0.25">
      <c r="A3" s="786" t="s">
        <v>1432</v>
      </c>
      <c r="B3" s="786"/>
      <c r="C3" s="786"/>
      <c r="D3" s="786"/>
      <c r="E3" s="786"/>
      <c r="F3" s="786"/>
      <c r="G3" s="786"/>
      <c r="H3" s="786"/>
      <c r="I3" s="786"/>
      <c r="J3" s="786"/>
      <c r="K3" s="786"/>
      <c r="L3" s="786"/>
      <c r="M3" s="786"/>
      <c r="N3" s="786"/>
      <c r="O3" s="786"/>
      <c r="P3" s="786"/>
      <c r="Q3" s="786"/>
      <c r="R3" s="786"/>
      <c r="S3" s="786"/>
      <c r="T3" s="786"/>
      <c r="U3" s="786"/>
    </row>
    <row r="4" spans="1:32" ht="15" customHeight="1" x14ac:dyDescent="0.25">
      <c r="A4" s="754" t="s">
        <v>96</v>
      </c>
      <c r="B4" s="753" t="s">
        <v>110</v>
      </c>
      <c r="C4" s="756" t="s">
        <v>1504</v>
      </c>
      <c r="D4" s="756" t="s">
        <v>1505</v>
      </c>
      <c r="E4" s="756" t="s">
        <v>86</v>
      </c>
      <c r="F4" s="756" t="s">
        <v>390</v>
      </c>
      <c r="G4" s="756" t="s">
        <v>87</v>
      </c>
      <c r="H4" s="759" t="s">
        <v>99</v>
      </c>
      <c r="I4" s="765"/>
      <c r="J4" s="765"/>
      <c r="K4" s="765"/>
      <c r="L4" s="765"/>
      <c r="M4" s="765"/>
      <c r="N4" s="765"/>
      <c r="O4" s="760"/>
      <c r="P4" s="761" t="s">
        <v>100</v>
      </c>
      <c r="Q4" s="762"/>
      <c r="R4" s="753" t="s">
        <v>102</v>
      </c>
      <c r="S4" s="753" t="s">
        <v>109</v>
      </c>
      <c r="T4" s="753" t="s">
        <v>108</v>
      </c>
      <c r="U4" s="750" t="s">
        <v>88</v>
      </c>
    </row>
    <row r="5" spans="1:32" ht="15" customHeight="1" x14ac:dyDescent="0.25">
      <c r="A5" s="754"/>
      <c r="B5" s="754"/>
      <c r="C5" s="757"/>
      <c r="D5" s="757"/>
      <c r="E5" s="757"/>
      <c r="F5" s="757"/>
      <c r="G5" s="757"/>
      <c r="H5" s="759" t="s">
        <v>103</v>
      </c>
      <c r="I5" s="760"/>
      <c r="J5" s="759" t="s">
        <v>104</v>
      </c>
      <c r="K5" s="760"/>
      <c r="L5" s="759" t="s">
        <v>105</v>
      </c>
      <c r="M5" s="760"/>
      <c r="N5" s="759" t="s">
        <v>106</v>
      </c>
      <c r="O5" s="760"/>
      <c r="P5" s="763"/>
      <c r="Q5" s="764"/>
      <c r="R5" s="754"/>
      <c r="S5" s="754"/>
      <c r="T5" s="754"/>
      <c r="U5" s="751"/>
    </row>
    <row r="6" spans="1:32" ht="25.5" x14ac:dyDescent="0.25">
      <c r="A6" s="755"/>
      <c r="B6" s="755"/>
      <c r="C6" s="758"/>
      <c r="D6" s="758"/>
      <c r="E6" s="758"/>
      <c r="F6" s="758"/>
      <c r="G6" s="758"/>
      <c r="H6" s="409" t="s">
        <v>107</v>
      </c>
      <c r="I6" s="409" t="s">
        <v>12</v>
      </c>
      <c r="J6" s="409" t="s">
        <v>107</v>
      </c>
      <c r="K6" s="409" t="s">
        <v>12</v>
      </c>
      <c r="L6" s="409" t="s">
        <v>107</v>
      </c>
      <c r="M6" s="409" t="s">
        <v>12</v>
      </c>
      <c r="N6" s="409" t="s">
        <v>107</v>
      </c>
      <c r="O6" s="409" t="s">
        <v>12</v>
      </c>
      <c r="P6" s="409" t="s">
        <v>107</v>
      </c>
      <c r="Q6" s="409" t="s">
        <v>12</v>
      </c>
      <c r="R6" s="755"/>
      <c r="S6" s="755"/>
      <c r="T6" s="755"/>
      <c r="U6" s="752"/>
    </row>
    <row r="7" spans="1:32" ht="15.75" x14ac:dyDescent="0.25">
      <c r="A7" s="410"/>
      <c r="B7" s="411"/>
      <c r="C7" s="412"/>
      <c r="D7" s="412"/>
      <c r="E7" s="412"/>
      <c r="F7" s="413"/>
      <c r="G7" s="412"/>
      <c r="H7" s="414"/>
      <c r="I7" s="414"/>
      <c r="J7" s="414"/>
      <c r="K7" s="414"/>
      <c r="L7" s="414"/>
      <c r="M7" s="414"/>
      <c r="N7" s="414"/>
      <c r="O7" s="414"/>
      <c r="P7" s="414"/>
      <c r="Q7" s="414"/>
      <c r="R7" s="415"/>
      <c r="S7" s="415"/>
      <c r="T7" s="415"/>
      <c r="U7" s="416"/>
    </row>
    <row r="8" spans="1:32" ht="114.75" customHeight="1" x14ac:dyDescent="0.25">
      <c r="A8" s="788" t="s">
        <v>1426</v>
      </c>
      <c r="B8" s="787" t="s">
        <v>1424</v>
      </c>
      <c r="C8" s="604" t="s">
        <v>1586</v>
      </c>
      <c r="D8" s="493" t="s">
        <v>1860</v>
      </c>
      <c r="E8" s="490" t="s">
        <v>1861</v>
      </c>
      <c r="F8" s="682" t="s">
        <v>2076</v>
      </c>
      <c r="G8" s="556" t="s">
        <v>1862</v>
      </c>
      <c r="H8" s="557">
        <v>0.25</v>
      </c>
      <c r="I8" s="340"/>
      <c r="J8" s="557">
        <v>0.25</v>
      </c>
      <c r="K8" s="340"/>
      <c r="L8" s="557">
        <v>0.25</v>
      </c>
      <c r="M8" s="340"/>
      <c r="N8" s="557">
        <v>0.25</v>
      </c>
      <c r="O8" s="340"/>
      <c r="P8" s="647">
        <v>1</v>
      </c>
      <c r="Q8" s="373">
        <f t="shared" ref="Q8:Q22" si="0">I8+K8+M8+O8</f>
        <v>0</v>
      </c>
      <c r="R8" s="497" t="s">
        <v>1869</v>
      </c>
      <c r="S8" s="497" t="s">
        <v>1870</v>
      </c>
      <c r="T8" s="497" t="s">
        <v>1871</v>
      </c>
      <c r="U8" s="497" t="s">
        <v>1872</v>
      </c>
    </row>
    <row r="9" spans="1:32" ht="114" customHeight="1" x14ac:dyDescent="0.25">
      <c r="A9" s="789"/>
      <c r="B9" s="787"/>
      <c r="C9" s="605" t="s">
        <v>1588</v>
      </c>
      <c r="D9" s="492" t="s">
        <v>1863</v>
      </c>
      <c r="E9" s="488" t="s">
        <v>1864</v>
      </c>
      <c r="F9" s="682" t="s">
        <v>2075</v>
      </c>
      <c r="G9" s="556" t="s">
        <v>1865</v>
      </c>
      <c r="H9" s="557">
        <v>0.25</v>
      </c>
      <c r="I9" s="683">
        <v>375</v>
      </c>
      <c r="J9" s="557">
        <v>0.25</v>
      </c>
      <c r="K9" s="683">
        <v>375</v>
      </c>
      <c r="L9" s="557">
        <v>0.25</v>
      </c>
      <c r="M9" s="683">
        <v>375</v>
      </c>
      <c r="N9" s="557">
        <v>0.25</v>
      </c>
      <c r="O9" s="683">
        <v>375</v>
      </c>
      <c r="P9" s="647">
        <v>1</v>
      </c>
      <c r="Q9" s="623">
        <f>+'5. ACTIVIDADES ESPECIALES'!D177</f>
        <v>1500</v>
      </c>
      <c r="R9" s="497" t="s">
        <v>1873</v>
      </c>
      <c r="S9" s="497" t="s">
        <v>1874</v>
      </c>
      <c r="T9" s="497" t="s">
        <v>1871</v>
      </c>
      <c r="U9" s="497" t="s">
        <v>1875</v>
      </c>
    </row>
    <row r="10" spans="1:32" ht="84" customHeight="1" x14ac:dyDescent="0.25">
      <c r="A10" s="789"/>
      <c r="B10" s="787"/>
      <c r="C10" s="605" t="s">
        <v>1588</v>
      </c>
      <c r="D10" s="492" t="s">
        <v>1866</v>
      </c>
      <c r="E10" s="488" t="s">
        <v>1867</v>
      </c>
      <c r="F10" s="682" t="s">
        <v>2077</v>
      </c>
      <c r="G10" s="490" t="s">
        <v>1868</v>
      </c>
      <c r="H10" s="557">
        <v>0.25</v>
      </c>
      <c r="I10" s="340"/>
      <c r="J10" s="557">
        <v>0.25</v>
      </c>
      <c r="K10" s="340"/>
      <c r="L10" s="557">
        <v>0.25</v>
      </c>
      <c r="M10" s="340"/>
      <c r="N10" s="557">
        <v>0.25</v>
      </c>
      <c r="O10" s="340"/>
      <c r="P10" s="647">
        <v>1</v>
      </c>
      <c r="Q10" s="373">
        <f t="shared" si="0"/>
        <v>0</v>
      </c>
      <c r="R10" s="497" t="s">
        <v>1876</v>
      </c>
      <c r="S10" s="497" t="s">
        <v>1877</v>
      </c>
      <c r="T10" s="497" t="s">
        <v>1871</v>
      </c>
      <c r="U10" s="497" t="s">
        <v>1872</v>
      </c>
    </row>
    <row r="11" spans="1:32" ht="15.75" hidden="1" x14ac:dyDescent="0.25">
      <c r="A11" s="789"/>
      <c r="B11" s="787"/>
      <c r="C11" s="270"/>
      <c r="D11" s="463"/>
      <c r="E11" s="270"/>
      <c r="F11" s="270"/>
      <c r="G11" s="271"/>
      <c r="H11" s="271"/>
      <c r="I11" s="340"/>
      <c r="J11" s="271"/>
      <c r="K11" s="340"/>
      <c r="L11" s="271"/>
      <c r="M11" s="340"/>
      <c r="N11" s="271"/>
      <c r="O11" s="340"/>
      <c r="P11" s="374">
        <f t="shared" ref="P11:P22" si="1">H11+J11+L11+N11</f>
        <v>0</v>
      </c>
      <c r="Q11" s="373">
        <f t="shared" si="0"/>
        <v>0</v>
      </c>
      <c r="R11" s="271"/>
      <c r="S11" s="271"/>
      <c r="T11" s="271"/>
      <c r="U11" s="271"/>
    </row>
    <row r="12" spans="1:32" ht="15.75" hidden="1" x14ac:dyDescent="0.25">
      <c r="A12" s="789"/>
      <c r="B12" s="787"/>
      <c r="C12" s="270"/>
      <c r="D12" s="463"/>
      <c r="E12" s="270"/>
      <c r="F12" s="270"/>
      <c r="G12" s="271"/>
      <c r="H12" s="271"/>
      <c r="I12" s="340"/>
      <c r="J12" s="271"/>
      <c r="K12" s="340"/>
      <c r="L12" s="271"/>
      <c r="M12" s="340"/>
      <c r="N12" s="271"/>
      <c r="O12" s="340"/>
      <c r="P12" s="374">
        <f t="shared" si="1"/>
        <v>0</v>
      </c>
      <c r="Q12" s="373">
        <f t="shared" si="0"/>
        <v>0</v>
      </c>
      <c r="R12" s="271"/>
      <c r="S12" s="271"/>
      <c r="T12" s="271"/>
      <c r="U12" s="271"/>
    </row>
    <row r="13" spans="1:32" ht="15.75" hidden="1" x14ac:dyDescent="0.25">
      <c r="A13" s="789"/>
      <c r="B13" s="787" t="s">
        <v>1431</v>
      </c>
      <c r="C13" s="270"/>
      <c r="D13" s="463"/>
      <c r="E13" s="270"/>
      <c r="F13" s="270"/>
      <c r="G13" s="271"/>
      <c r="H13" s="271"/>
      <c r="I13" s="340"/>
      <c r="J13" s="271"/>
      <c r="K13" s="340"/>
      <c r="L13" s="271"/>
      <c r="M13" s="340"/>
      <c r="N13" s="271"/>
      <c r="O13" s="340"/>
      <c r="P13" s="374">
        <f t="shared" si="1"/>
        <v>0</v>
      </c>
      <c r="Q13" s="373">
        <f t="shared" si="0"/>
        <v>0</v>
      </c>
      <c r="R13" s="271"/>
      <c r="S13" s="271"/>
      <c r="T13" s="271"/>
      <c r="U13" s="271"/>
    </row>
    <row r="14" spans="1:32" ht="15.75" hidden="1" x14ac:dyDescent="0.25">
      <c r="A14" s="789"/>
      <c r="B14" s="787"/>
      <c r="C14" s="270"/>
      <c r="D14" s="463"/>
      <c r="E14" s="270"/>
      <c r="F14" s="270"/>
      <c r="G14" s="271"/>
      <c r="H14" s="271"/>
      <c r="I14" s="340"/>
      <c r="J14" s="271"/>
      <c r="K14" s="340"/>
      <c r="L14" s="271"/>
      <c r="M14" s="340"/>
      <c r="N14" s="271"/>
      <c r="O14" s="340"/>
      <c r="P14" s="374">
        <f t="shared" si="1"/>
        <v>0</v>
      </c>
      <c r="Q14" s="373">
        <f t="shared" si="0"/>
        <v>0</v>
      </c>
      <c r="R14" s="271"/>
      <c r="S14" s="271"/>
      <c r="T14" s="271"/>
      <c r="U14" s="341"/>
    </row>
    <row r="15" spans="1:32" ht="15.75" hidden="1" x14ac:dyDescent="0.25">
      <c r="A15" s="789"/>
      <c r="B15" s="787"/>
      <c r="C15" s="270"/>
      <c r="D15" s="463"/>
      <c r="E15" s="270"/>
      <c r="F15" s="270"/>
      <c r="G15" s="271"/>
      <c r="H15" s="271"/>
      <c r="I15" s="340"/>
      <c r="J15" s="271"/>
      <c r="K15" s="340"/>
      <c r="L15" s="271"/>
      <c r="M15" s="340"/>
      <c r="N15" s="271"/>
      <c r="O15" s="340"/>
      <c r="P15" s="374">
        <f t="shared" si="1"/>
        <v>0</v>
      </c>
      <c r="Q15" s="373">
        <f t="shared" si="0"/>
        <v>0</v>
      </c>
      <c r="R15" s="271"/>
      <c r="S15" s="271"/>
      <c r="T15" s="271"/>
      <c r="U15" s="341"/>
    </row>
    <row r="16" spans="1:32" ht="15.75" hidden="1" x14ac:dyDescent="0.25">
      <c r="A16" s="789"/>
      <c r="B16" s="787"/>
      <c r="C16" s="270"/>
      <c r="D16" s="463"/>
      <c r="E16" s="270"/>
      <c r="F16" s="270"/>
      <c r="G16" s="271"/>
      <c r="H16" s="271"/>
      <c r="I16" s="340"/>
      <c r="J16" s="271"/>
      <c r="K16" s="340"/>
      <c r="L16" s="271"/>
      <c r="M16" s="340"/>
      <c r="N16" s="271"/>
      <c r="O16" s="340"/>
      <c r="P16" s="374">
        <f t="shared" si="1"/>
        <v>0</v>
      </c>
      <c r="Q16" s="373">
        <f t="shared" si="0"/>
        <v>0</v>
      </c>
      <c r="R16" s="271"/>
      <c r="S16" s="271"/>
      <c r="T16" s="271"/>
      <c r="U16" s="341"/>
    </row>
    <row r="17" spans="1:21" ht="15.75" hidden="1" x14ac:dyDescent="0.25">
      <c r="A17" s="789"/>
      <c r="B17" s="787"/>
      <c r="C17" s="270"/>
      <c r="D17" s="463"/>
      <c r="E17" s="270"/>
      <c r="F17" s="270"/>
      <c r="G17" s="271"/>
      <c r="H17" s="271"/>
      <c r="I17" s="340"/>
      <c r="J17" s="271"/>
      <c r="K17" s="340"/>
      <c r="L17" s="342"/>
      <c r="M17" s="340"/>
      <c r="N17" s="271"/>
      <c r="O17" s="340"/>
      <c r="P17" s="374">
        <f t="shared" si="1"/>
        <v>0</v>
      </c>
      <c r="Q17" s="373">
        <f t="shared" si="0"/>
        <v>0</v>
      </c>
      <c r="R17" s="271"/>
      <c r="S17" s="271"/>
      <c r="T17" s="271"/>
      <c r="U17" s="271"/>
    </row>
    <row r="18" spans="1:21" ht="15.75" hidden="1" x14ac:dyDescent="0.25">
      <c r="A18" s="789"/>
      <c r="B18" s="787" t="s">
        <v>1425</v>
      </c>
      <c r="C18" s="270"/>
      <c r="D18" s="463"/>
      <c r="E18" s="270"/>
      <c r="F18" s="270"/>
      <c r="G18" s="271"/>
      <c r="H18" s="271"/>
      <c r="I18" s="340"/>
      <c r="J18" s="271"/>
      <c r="K18" s="340"/>
      <c r="L18" s="342"/>
      <c r="M18" s="340"/>
      <c r="N18" s="271"/>
      <c r="O18" s="340"/>
      <c r="P18" s="374">
        <f t="shared" si="1"/>
        <v>0</v>
      </c>
      <c r="Q18" s="373">
        <f t="shared" si="0"/>
        <v>0</v>
      </c>
      <c r="R18" s="271"/>
      <c r="S18" s="271"/>
      <c r="T18" s="271"/>
      <c r="U18" s="271"/>
    </row>
    <row r="19" spans="1:21" ht="15.75" hidden="1" x14ac:dyDescent="0.25">
      <c r="A19" s="789"/>
      <c r="B19" s="787"/>
      <c r="C19" s="270"/>
      <c r="D19" s="463"/>
      <c r="E19" s="270"/>
      <c r="F19" s="270"/>
      <c r="G19" s="271"/>
      <c r="H19" s="271"/>
      <c r="I19" s="340"/>
      <c r="J19" s="271"/>
      <c r="K19" s="340"/>
      <c r="L19" s="342"/>
      <c r="M19" s="340"/>
      <c r="N19" s="271"/>
      <c r="O19" s="340"/>
      <c r="P19" s="374">
        <f t="shared" si="1"/>
        <v>0</v>
      </c>
      <c r="Q19" s="373">
        <f t="shared" si="0"/>
        <v>0</v>
      </c>
      <c r="R19" s="271"/>
      <c r="S19" s="271"/>
      <c r="T19" s="271"/>
      <c r="U19" s="271"/>
    </row>
    <row r="20" spans="1:21" ht="15.75" hidden="1" x14ac:dyDescent="0.25">
      <c r="A20" s="789"/>
      <c r="B20" s="787"/>
      <c r="C20" s="270"/>
      <c r="D20" s="463"/>
      <c r="E20" s="270"/>
      <c r="F20" s="270"/>
      <c r="G20" s="271"/>
      <c r="H20" s="271"/>
      <c r="I20" s="340"/>
      <c r="J20" s="271"/>
      <c r="K20" s="340"/>
      <c r="L20" s="342"/>
      <c r="M20" s="340"/>
      <c r="N20" s="271"/>
      <c r="O20" s="340"/>
      <c r="P20" s="374">
        <f t="shared" si="1"/>
        <v>0</v>
      </c>
      <c r="Q20" s="373">
        <f t="shared" si="0"/>
        <v>0</v>
      </c>
      <c r="R20" s="271"/>
      <c r="S20" s="271"/>
      <c r="T20" s="271"/>
      <c r="U20" s="271"/>
    </row>
    <row r="21" spans="1:21" ht="15.75" hidden="1" x14ac:dyDescent="0.25">
      <c r="A21" s="789"/>
      <c r="B21" s="787"/>
      <c r="C21" s="270"/>
      <c r="D21" s="463"/>
      <c r="E21" s="270"/>
      <c r="F21" s="270"/>
      <c r="G21" s="271"/>
      <c r="H21" s="271"/>
      <c r="I21" s="340"/>
      <c r="J21" s="271"/>
      <c r="K21" s="340"/>
      <c r="L21" s="342"/>
      <c r="M21" s="340"/>
      <c r="N21" s="271"/>
      <c r="O21" s="340"/>
      <c r="P21" s="374">
        <f t="shared" si="1"/>
        <v>0</v>
      </c>
      <c r="Q21" s="373">
        <f t="shared" si="0"/>
        <v>0</v>
      </c>
      <c r="R21" s="271"/>
      <c r="S21" s="271"/>
      <c r="T21" s="271"/>
      <c r="U21" s="271"/>
    </row>
    <row r="22" spans="1:21" ht="15.75" hidden="1" x14ac:dyDescent="0.25">
      <c r="A22" s="789"/>
      <c r="B22" s="787"/>
      <c r="C22" s="270"/>
      <c r="D22" s="463"/>
      <c r="E22" s="270"/>
      <c r="F22" s="349"/>
      <c r="G22" s="271"/>
      <c r="H22" s="271"/>
      <c r="I22" s="340"/>
      <c r="J22" s="271"/>
      <c r="K22" s="340"/>
      <c r="L22" s="342"/>
      <c r="M22" s="340"/>
      <c r="N22" s="271"/>
      <c r="O22" s="340"/>
      <c r="P22" s="374">
        <f t="shared" si="1"/>
        <v>0</v>
      </c>
      <c r="Q22" s="373">
        <f t="shared" si="0"/>
        <v>0</v>
      </c>
      <c r="R22" s="271"/>
      <c r="S22" s="271"/>
      <c r="T22" s="271"/>
      <c r="U22" s="271"/>
    </row>
    <row r="23" spans="1:21" ht="15.75" hidden="1" x14ac:dyDescent="0.25">
      <c r="A23" s="789"/>
      <c r="B23" s="783" t="s">
        <v>1427</v>
      </c>
      <c r="C23" s="270"/>
      <c r="D23" s="463"/>
      <c r="E23" s="270"/>
      <c r="F23" s="349"/>
      <c r="G23" s="271"/>
      <c r="H23" s="271"/>
      <c r="I23" s="340"/>
      <c r="J23" s="271"/>
      <c r="K23" s="340"/>
      <c r="L23" s="342"/>
      <c r="M23" s="340"/>
      <c r="N23" s="271"/>
      <c r="O23" s="340"/>
      <c r="P23" s="374">
        <f t="shared" ref="P23:Q23" si="2">H23+J23+L23+N23</f>
        <v>0</v>
      </c>
      <c r="Q23" s="373">
        <f t="shared" si="2"/>
        <v>0</v>
      </c>
      <c r="R23" s="271"/>
      <c r="S23" s="271"/>
      <c r="T23" s="271"/>
      <c r="U23" s="271"/>
    </row>
    <row r="24" spans="1:21" ht="15.75" hidden="1" x14ac:dyDescent="0.25">
      <c r="A24" s="789"/>
      <c r="B24" s="784"/>
      <c r="C24" s="270"/>
      <c r="D24" s="463"/>
      <c r="E24" s="270"/>
      <c r="F24" s="349"/>
      <c r="G24" s="271"/>
      <c r="H24" s="271"/>
      <c r="I24" s="340"/>
      <c r="J24" s="271"/>
      <c r="K24" s="340"/>
      <c r="L24" s="342"/>
      <c r="M24" s="340"/>
      <c r="N24" s="271"/>
      <c r="O24" s="340"/>
      <c r="P24" s="374">
        <f t="shared" ref="P24:P41" si="3">H24+J24+L24+N24</f>
        <v>0</v>
      </c>
      <c r="Q24" s="373">
        <f t="shared" ref="Q24:Q41" si="4">I24+K24+M24+O24</f>
        <v>0</v>
      </c>
      <c r="R24" s="271"/>
      <c r="S24" s="271"/>
      <c r="T24" s="271"/>
      <c r="U24" s="271"/>
    </row>
    <row r="25" spans="1:21" ht="15.75" hidden="1" x14ac:dyDescent="0.25">
      <c r="A25" s="789"/>
      <c r="B25" s="784"/>
      <c r="C25" s="270"/>
      <c r="D25" s="463"/>
      <c r="E25" s="270"/>
      <c r="F25" s="349"/>
      <c r="G25" s="271"/>
      <c r="H25" s="271"/>
      <c r="I25" s="340"/>
      <c r="J25" s="271"/>
      <c r="K25" s="340"/>
      <c r="L25" s="342"/>
      <c r="M25" s="340"/>
      <c r="N25" s="271"/>
      <c r="O25" s="340"/>
      <c r="P25" s="374">
        <f t="shared" si="3"/>
        <v>0</v>
      </c>
      <c r="Q25" s="373">
        <f t="shared" si="4"/>
        <v>0</v>
      </c>
      <c r="R25" s="271"/>
      <c r="S25" s="271"/>
      <c r="T25" s="271"/>
      <c r="U25" s="271"/>
    </row>
    <row r="26" spans="1:21" ht="15.75" hidden="1" x14ac:dyDescent="0.25">
      <c r="A26" s="789"/>
      <c r="B26" s="784"/>
      <c r="C26" s="270"/>
      <c r="D26" s="463"/>
      <c r="E26" s="270"/>
      <c r="F26" s="349"/>
      <c r="G26" s="271"/>
      <c r="H26" s="271"/>
      <c r="I26" s="340"/>
      <c r="J26" s="271"/>
      <c r="K26" s="340"/>
      <c r="L26" s="342"/>
      <c r="M26" s="340"/>
      <c r="N26" s="271"/>
      <c r="O26" s="340"/>
      <c r="P26" s="374">
        <f t="shared" si="3"/>
        <v>0</v>
      </c>
      <c r="Q26" s="373">
        <f t="shared" si="4"/>
        <v>0</v>
      </c>
      <c r="R26" s="271"/>
      <c r="S26" s="271"/>
      <c r="T26" s="271"/>
      <c r="U26" s="271"/>
    </row>
    <row r="27" spans="1:21" ht="15.75" hidden="1" x14ac:dyDescent="0.25">
      <c r="A27" s="789"/>
      <c r="B27" s="785"/>
      <c r="C27" s="270"/>
      <c r="D27" s="463"/>
      <c r="E27" s="270"/>
      <c r="F27" s="349"/>
      <c r="G27" s="271"/>
      <c r="H27" s="271"/>
      <c r="I27" s="340"/>
      <c r="J27" s="271"/>
      <c r="K27" s="340"/>
      <c r="L27" s="342"/>
      <c r="M27" s="340"/>
      <c r="N27" s="271"/>
      <c r="O27" s="340"/>
      <c r="P27" s="374">
        <f t="shared" si="3"/>
        <v>0</v>
      </c>
      <c r="Q27" s="373">
        <f t="shared" si="4"/>
        <v>0</v>
      </c>
      <c r="R27" s="271"/>
      <c r="S27" s="271"/>
      <c r="T27" s="271"/>
      <c r="U27" s="271"/>
    </row>
    <row r="28" spans="1:21" ht="15.75" hidden="1" x14ac:dyDescent="0.25">
      <c r="A28" s="789"/>
      <c r="B28" s="783" t="s">
        <v>1428</v>
      </c>
      <c r="C28" s="270"/>
      <c r="D28" s="463"/>
      <c r="E28" s="270"/>
      <c r="F28" s="349"/>
      <c r="G28" s="271"/>
      <c r="H28" s="271"/>
      <c r="I28" s="340"/>
      <c r="J28" s="271"/>
      <c r="K28" s="340"/>
      <c r="L28" s="342"/>
      <c r="M28" s="340"/>
      <c r="N28" s="271"/>
      <c r="O28" s="340"/>
      <c r="P28" s="374">
        <f t="shared" si="3"/>
        <v>0</v>
      </c>
      <c r="Q28" s="373">
        <f t="shared" si="4"/>
        <v>0</v>
      </c>
      <c r="R28" s="271"/>
      <c r="S28" s="271"/>
      <c r="T28" s="271"/>
      <c r="U28" s="271"/>
    </row>
    <row r="29" spans="1:21" ht="15.75" hidden="1" x14ac:dyDescent="0.25">
      <c r="A29" s="789"/>
      <c r="B29" s="784"/>
      <c r="C29" s="270"/>
      <c r="D29" s="463"/>
      <c r="E29" s="270"/>
      <c r="F29" s="349"/>
      <c r="G29" s="271"/>
      <c r="H29" s="271"/>
      <c r="I29" s="340"/>
      <c r="J29" s="271"/>
      <c r="K29" s="340"/>
      <c r="L29" s="342"/>
      <c r="M29" s="340"/>
      <c r="N29" s="271"/>
      <c r="O29" s="340"/>
      <c r="P29" s="374">
        <f t="shared" si="3"/>
        <v>0</v>
      </c>
      <c r="Q29" s="373">
        <f t="shared" si="4"/>
        <v>0</v>
      </c>
      <c r="R29" s="271"/>
      <c r="S29" s="271"/>
      <c r="T29" s="271"/>
      <c r="U29" s="271"/>
    </row>
    <row r="30" spans="1:21" ht="15.75" hidden="1" x14ac:dyDescent="0.25">
      <c r="A30" s="789"/>
      <c r="B30" s="784"/>
      <c r="C30" s="270"/>
      <c r="D30" s="463"/>
      <c r="E30" s="270"/>
      <c r="F30" s="270"/>
      <c r="G30" s="271"/>
      <c r="H30" s="271"/>
      <c r="I30" s="340"/>
      <c r="J30" s="271"/>
      <c r="K30" s="340"/>
      <c r="L30" s="342"/>
      <c r="M30" s="340"/>
      <c r="N30" s="271"/>
      <c r="O30" s="340"/>
      <c r="P30" s="374">
        <f t="shared" si="3"/>
        <v>0</v>
      </c>
      <c r="Q30" s="373">
        <f t="shared" si="4"/>
        <v>0</v>
      </c>
      <c r="R30" s="271"/>
      <c r="S30" s="271"/>
      <c r="T30" s="271"/>
      <c r="U30" s="271"/>
    </row>
    <row r="31" spans="1:21" ht="15.75" hidden="1" x14ac:dyDescent="0.25">
      <c r="A31" s="789"/>
      <c r="B31" s="784"/>
      <c r="C31" s="270"/>
      <c r="D31" s="463"/>
      <c r="E31" s="270"/>
      <c r="F31" s="270"/>
      <c r="G31" s="271"/>
      <c r="H31" s="271"/>
      <c r="I31" s="340"/>
      <c r="J31" s="271"/>
      <c r="K31" s="340"/>
      <c r="L31" s="342"/>
      <c r="M31" s="340"/>
      <c r="N31" s="271"/>
      <c r="O31" s="340"/>
      <c r="P31" s="374">
        <f t="shared" si="3"/>
        <v>0</v>
      </c>
      <c r="Q31" s="373">
        <f t="shared" si="4"/>
        <v>0</v>
      </c>
      <c r="R31" s="271"/>
      <c r="S31" s="271"/>
      <c r="T31" s="271"/>
      <c r="U31" s="271"/>
    </row>
    <row r="32" spans="1:21" ht="15.75" hidden="1" x14ac:dyDescent="0.25">
      <c r="A32" s="789"/>
      <c r="B32" s="785"/>
      <c r="C32" s="270"/>
      <c r="D32" s="463"/>
      <c r="E32" s="270"/>
      <c r="F32" s="270"/>
      <c r="G32" s="271"/>
      <c r="H32" s="271"/>
      <c r="I32" s="340"/>
      <c r="J32" s="271"/>
      <c r="K32" s="340"/>
      <c r="L32" s="342"/>
      <c r="M32" s="340"/>
      <c r="N32" s="271"/>
      <c r="O32" s="340"/>
      <c r="P32" s="374">
        <f t="shared" si="3"/>
        <v>0</v>
      </c>
      <c r="Q32" s="373">
        <f t="shared" si="4"/>
        <v>0</v>
      </c>
      <c r="R32" s="271"/>
      <c r="S32" s="271"/>
      <c r="T32" s="271"/>
      <c r="U32" s="271"/>
    </row>
    <row r="33" spans="1:21" ht="15.75" hidden="1" x14ac:dyDescent="0.25">
      <c r="A33" s="789"/>
      <c r="B33" s="787" t="s">
        <v>1429</v>
      </c>
      <c r="C33" s="348"/>
      <c r="D33" s="464"/>
      <c r="E33" s="270"/>
      <c r="F33" s="270"/>
      <c r="G33" s="271"/>
      <c r="H33" s="271"/>
      <c r="I33" s="340"/>
      <c r="J33" s="271"/>
      <c r="K33" s="340"/>
      <c r="L33" s="342"/>
      <c r="M33" s="340"/>
      <c r="N33" s="271"/>
      <c r="O33" s="340"/>
      <c r="P33" s="374">
        <f t="shared" si="3"/>
        <v>0</v>
      </c>
      <c r="Q33" s="373">
        <f t="shared" si="4"/>
        <v>0</v>
      </c>
      <c r="R33" s="271"/>
      <c r="S33" s="271"/>
      <c r="T33" s="271"/>
      <c r="U33" s="271"/>
    </row>
    <row r="34" spans="1:21" ht="15.75" hidden="1" x14ac:dyDescent="0.25">
      <c r="A34" s="789"/>
      <c r="B34" s="787"/>
      <c r="C34" s="348"/>
      <c r="D34" s="464"/>
      <c r="E34" s="270"/>
      <c r="F34" s="270"/>
      <c r="G34" s="271"/>
      <c r="H34" s="271"/>
      <c r="I34" s="340"/>
      <c r="J34" s="271"/>
      <c r="K34" s="340"/>
      <c r="L34" s="342"/>
      <c r="M34" s="340"/>
      <c r="N34" s="271"/>
      <c r="O34" s="340"/>
      <c r="P34" s="374">
        <f t="shared" si="3"/>
        <v>0</v>
      </c>
      <c r="Q34" s="373">
        <f t="shared" si="4"/>
        <v>0</v>
      </c>
      <c r="R34" s="271"/>
      <c r="S34" s="271"/>
      <c r="T34" s="271"/>
      <c r="U34" s="271"/>
    </row>
    <row r="35" spans="1:21" ht="15.75" hidden="1" x14ac:dyDescent="0.25">
      <c r="A35" s="789"/>
      <c r="B35" s="787"/>
      <c r="C35" s="348"/>
      <c r="D35" s="464"/>
      <c r="E35" s="270"/>
      <c r="F35" s="270"/>
      <c r="G35" s="271"/>
      <c r="H35" s="271"/>
      <c r="I35" s="340"/>
      <c r="J35" s="271"/>
      <c r="K35" s="340"/>
      <c r="L35" s="342"/>
      <c r="M35" s="340"/>
      <c r="N35" s="271"/>
      <c r="O35" s="340"/>
      <c r="P35" s="374">
        <f t="shared" si="3"/>
        <v>0</v>
      </c>
      <c r="Q35" s="373">
        <f t="shared" si="4"/>
        <v>0</v>
      </c>
      <c r="R35" s="271"/>
      <c r="S35" s="271"/>
      <c r="T35" s="271"/>
      <c r="U35" s="271"/>
    </row>
    <row r="36" spans="1:21" ht="15.75" hidden="1" x14ac:dyDescent="0.25">
      <c r="A36" s="789"/>
      <c r="B36" s="787"/>
      <c r="C36" s="348"/>
      <c r="D36" s="464"/>
      <c r="E36" s="270"/>
      <c r="F36" s="270"/>
      <c r="G36" s="271"/>
      <c r="H36" s="271"/>
      <c r="I36" s="340"/>
      <c r="J36" s="271"/>
      <c r="K36" s="340"/>
      <c r="L36" s="342"/>
      <c r="M36" s="340"/>
      <c r="N36" s="271"/>
      <c r="O36" s="340"/>
      <c r="P36" s="374">
        <f t="shared" si="3"/>
        <v>0</v>
      </c>
      <c r="Q36" s="373">
        <f t="shared" si="4"/>
        <v>0</v>
      </c>
      <c r="R36" s="271"/>
      <c r="S36" s="271"/>
      <c r="T36" s="271"/>
      <c r="U36" s="271"/>
    </row>
    <row r="37" spans="1:21" ht="15.75" hidden="1" x14ac:dyDescent="0.25">
      <c r="A37" s="789"/>
      <c r="B37" s="787"/>
      <c r="C37" s="348"/>
      <c r="D37" s="464"/>
      <c r="E37" s="270"/>
      <c r="F37" s="270"/>
      <c r="G37" s="271"/>
      <c r="H37" s="271"/>
      <c r="I37" s="340"/>
      <c r="J37" s="271"/>
      <c r="K37" s="340"/>
      <c r="L37" s="342"/>
      <c r="M37" s="340"/>
      <c r="N37" s="271"/>
      <c r="O37" s="340"/>
      <c r="P37" s="374">
        <f t="shared" si="3"/>
        <v>0</v>
      </c>
      <c r="Q37" s="373">
        <f t="shared" si="4"/>
        <v>0</v>
      </c>
      <c r="R37" s="271"/>
      <c r="S37" s="271"/>
      <c r="T37" s="271"/>
      <c r="U37" s="271"/>
    </row>
    <row r="38" spans="1:21" ht="15.75" hidden="1" x14ac:dyDescent="0.25">
      <c r="A38" s="789"/>
      <c r="B38" s="787" t="s">
        <v>1430</v>
      </c>
      <c r="C38" s="348"/>
      <c r="D38" s="464"/>
      <c r="E38" s="270"/>
      <c r="F38" s="270"/>
      <c r="G38" s="271"/>
      <c r="H38" s="271"/>
      <c r="I38" s="340"/>
      <c r="J38" s="271"/>
      <c r="K38" s="340"/>
      <c r="L38" s="342"/>
      <c r="M38" s="340"/>
      <c r="N38" s="271"/>
      <c r="O38" s="340"/>
      <c r="P38" s="374">
        <f t="shared" si="3"/>
        <v>0</v>
      </c>
      <c r="Q38" s="373">
        <f t="shared" si="4"/>
        <v>0</v>
      </c>
      <c r="R38" s="271"/>
      <c r="S38" s="271"/>
      <c r="T38" s="271"/>
      <c r="U38" s="271"/>
    </row>
    <row r="39" spans="1:21" ht="15.75" hidden="1" x14ac:dyDescent="0.25">
      <c r="A39" s="789"/>
      <c r="B39" s="787"/>
      <c r="C39" s="348"/>
      <c r="D39" s="464"/>
      <c r="E39" s="270"/>
      <c r="F39" s="270"/>
      <c r="G39" s="271"/>
      <c r="H39" s="271"/>
      <c r="I39" s="340"/>
      <c r="J39" s="271"/>
      <c r="K39" s="340"/>
      <c r="L39" s="342"/>
      <c r="M39" s="340"/>
      <c r="N39" s="271"/>
      <c r="O39" s="340"/>
      <c r="P39" s="374">
        <f t="shared" si="3"/>
        <v>0</v>
      </c>
      <c r="Q39" s="373">
        <f t="shared" si="4"/>
        <v>0</v>
      </c>
      <c r="R39" s="271"/>
      <c r="S39" s="271"/>
      <c r="T39" s="271"/>
      <c r="U39" s="271"/>
    </row>
    <row r="40" spans="1:21" ht="15.75" hidden="1" x14ac:dyDescent="0.25">
      <c r="A40" s="789"/>
      <c r="B40" s="787"/>
      <c r="C40" s="348"/>
      <c r="D40" s="464"/>
      <c r="E40" s="270"/>
      <c r="F40" s="270"/>
      <c r="G40" s="271"/>
      <c r="H40" s="271"/>
      <c r="I40" s="340"/>
      <c r="J40" s="271"/>
      <c r="K40" s="340"/>
      <c r="L40" s="342"/>
      <c r="M40" s="340"/>
      <c r="N40" s="271"/>
      <c r="O40" s="340"/>
      <c r="P40" s="374">
        <f t="shared" si="3"/>
        <v>0</v>
      </c>
      <c r="Q40" s="373">
        <f t="shared" si="4"/>
        <v>0</v>
      </c>
      <c r="R40" s="271"/>
      <c r="S40" s="271"/>
      <c r="T40" s="271"/>
      <c r="U40" s="271"/>
    </row>
    <row r="41" spans="1:21" ht="15.75" hidden="1" x14ac:dyDescent="0.25">
      <c r="A41" s="789"/>
      <c r="B41" s="787"/>
      <c r="C41" s="348"/>
      <c r="D41" s="464"/>
      <c r="E41" s="270"/>
      <c r="F41" s="270"/>
      <c r="G41" s="271"/>
      <c r="H41" s="271"/>
      <c r="I41" s="340"/>
      <c r="J41" s="271"/>
      <c r="K41" s="340"/>
      <c r="L41" s="342"/>
      <c r="M41" s="340"/>
      <c r="N41" s="271"/>
      <c r="O41" s="340"/>
      <c r="P41" s="374">
        <f t="shared" si="3"/>
        <v>0</v>
      </c>
      <c r="Q41" s="373">
        <f t="shared" si="4"/>
        <v>0</v>
      </c>
      <c r="R41" s="271"/>
      <c r="S41" s="271"/>
      <c r="T41" s="271"/>
      <c r="U41" s="271"/>
    </row>
    <row r="42" spans="1:21" ht="15.75" x14ac:dyDescent="0.25">
      <c r="A42" s="281"/>
      <c r="B42" s="282"/>
      <c r="C42" s="281" t="s">
        <v>1434</v>
      </c>
      <c r="D42" s="282"/>
      <c r="E42" s="282"/>
      <c r="F42" s="282"/>
      <c r="G42" s="283"/>
      <c r="H42" s="567">
        <f t="shared" ref="H42:Q42" si="5">SUM(H8:H41)</f>
        <v>0.75</v>
      </c>
      <c r="I42" s="273">
        <f t="shared" si="5"/>
        <v>375</v>
      </c>
      <c r="J42" s="567">
        <f t="shared" si="5"/>
        <v>0.75</v>
      </c>
      <c r="K42" s="273">
        <f t="shared" si="5"/>
        <v>375</v>
      </c>
      <c r="L42" s="567">
        <f t="shared" si="5"/>
        <v>0.75</v>
      </c>
      <c r="M42" s="273">
        <f t="shared" si="5"/>
        <v>375</v>
      </c>
      <c r="N42" s="567">
        <f t="shared" si="5"/>
        <v>0.75</v>
      </c>
      <c r="O42" s="273">
        <f t="shared" si="5"/>
        <v>375</v>
      </c>
      <c r="P42" s="567">
        <f t="shared" si="5"/>
        <v>3</v>
      </c>
      <c r="Q42" s="273">
        <f t="shared" si="5"/>
        <v>1500</v>
      </c>
      <c r="R42" s="256"/>
      <c r="S42" s="256"/>
      <c r="T42" s="256"/>
      <c r="U42" s="256"/>
    </row>
    <row r="48" spans="1:21" x14ac:dyDescent="0.25">
      <c r="E48" s="346">
        <v>0</v>
      </c>
      <c r="I48" s="346"/>
      <c r="K48" s="346"/>
      <c r="M48" s="346"/>
      <c r="O48" s="346"/>
      <c r="Q48" s="346"/>
    </row>
    <row r="49" spans="3:17" x14ac:dyDescent="0.25">
      <c r="I49" s="346"/>
      <c r="K49" s="346"/>
      <c r="M49" s="346"/>
      <c r="O49" s="346"/>
      <c r="Q49" s="346"/>
    </row>
    <row r="50" spans="3:17" x14ac:dyDescent="0.25">
      <c r="C50" s="433"/>
      <c r="I50" s="346"/>
      <c r="K50" s="346"/>
      <c r="M50" s="346"/>
      <c r="O50" s="346"/>
      <c r="Q50" s="346"/>
    </row>
    <row r="51" spans="3:17" x14ac:dyDescent="0.25">
      <c r="C51" s="433"/>
      <c r="I51" s="346"/>
      <c r="K51" s="346"/>
      <c r="M51" s="346"/>
      <c r="O51" s="346"/>
      <c r="Q51" s="346"/>
    </row>
    <row r="52" spans="3:17" x14ac:dyDescent="0.25">
      <c r="C52" s="433"/>
      <c r="I52" s="346"/>
      <c r="K52" s="346"/>
      <c r="M52" s="346"/>
      <c r="O52" s="346"/>
      <c r="Q52" s="346"/>
    </row>
    <row r="53" spans="3:17" x14ac:dyDescent="0.25">
      <c r="C53" s="433"/>
      <c r="I53" s="346"/>
      <c r="K53" s="346"/>
      <c r="M53" s="346"/>
      <c r="O53" s="346"/>
      <c r="Q53" s="346"/>
    </row>
    <row r="54" spans="3:17" x14ac:dyDescent="0.25">
      <c r="C54" s="433"/>
      <c r="I54" s="346"/>
      <c r="K54" s="346"/>
      <c r="M54" s="346"/>
      <c r="O54" s="346"/>
      <c r="Q54" s="346"/>
    </row>
    <row r="55" spans="3:17" x14ac:dyDescent="0.25">
      <c r="C55" s="433"/>
      <c r="I55" s="346"/>
      <c r="K55" s="346"/>
      <c r="M55" s="346"/>
      <c r="O55" s="346"/>
      <c r="Q55" s="346"/>
    </row>
    <row r="56" spans="3:17" x14ac:dyDescent="0.25">
      <c r="C56" s="433"/>
      <c r="I56" s="346"/>
      <c r="K56" s="346"/>
      <c r="M56" s="346"/>
      <c r="O56" s="346"/>
      <c r="Q56" s="346"/>
    </row>
    <row r="57" spans="3:17" x14ac:dyDescent="0.25">
      <c r="C57" s="433"/>
      <c r="I57" s="346"/>
      <c r="K57" s="346"/>
      <c r="M57" s="346"/>
      <c r="O57" s="346"/>
      <c r="Q57" s="346"/>
    </row>
    <row r="58" spans="3:17" x14ac:dyDescent="0.25">
      <c r="C58" s="433"/>
      <c r="I58" s="346"/>
      <c r="K58" s="346"/>
      <c r="M58" s="346"/>
      <c r="O58" s="346"/>
      <c r="Q58" s="346"/>
    </row>
    <row r="59" spans="3:17" x14ac:dyDescent="0.25">
      <c r="C59" s="482"/>
      <c r="D59" s="482"/>
    </row>
    <row r="60" spans="3:17" x14ac:dyDescent="0.25">
      <c r="C60" s="433"/>
    </row>
    <row r="61" spans="3:17" x14ac:dyDescent="0.25">
      <c r="C61" s="433"/>
    </row>
    <row r="62" spans="3:17" x14ac:dyDescent="0.25">
      <c r="C62" s="433"/>
    </row>
    <row r="63" spans="3:17" x14ac:dyDescent="0.25">
      <c r="C63" s="433"/>
    </row>
    <row r="64" spans="3:17" x14ac:dyDescent="0.25">
      <c r="C64" s="433"/>
    </row>
    <row r="65" spans="3:3" x14ac:dyDescent="0.25">
      <c r="C65" s="433"/>
    </row>
    <row r="66" spans="3:3" x14ac:dyDescent="0.25">
      <c r="C66" s="433"/>
    </row>
    <row r="67" spans="3:3" x14ac:dyDescent="0.25">
      <c r="C67" s="433"/>
    </row>
    <row r="68" spans="3:3" x14ac:dyDescent="0.25">
      <c r="C68" s="433"/>
    </row>
    <row r="69" spans="3:3" x14ac:dyDescent="0.25">
      <c r="C69" s="433"/>
    </row>
  </sheetData>
  <mergeCells count="26">
    <mergeCell ref="N5:O5"/>
    <mergeCell ref="A8:A41"/>
    <mergeCell ref="B8:B12"/>
    <mergeCell ref="B13:B17"/>
    <mergeCell ref="B18:B22"/>
    <mergeCell ref="B23:B27"/>
    <mergeCell ref="B28:B32"/>
    <mergeCell ref="B33:B37"/>
    <mergeCell ref="B38:B41"/>
    <mergeCell ref="D4:D6"/>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8:C41">
      <formula1>$M$1:$AF$1</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
  <sheetViews>
    <sheetView topLeftCell="I1" zoomScale="75" zoomScaleNormal="75" workbookViewId="0">
      <pane ySplit="7" topLeftCell="A8" activePane="bottomLeft" state="frozen"/>
      <selection activeCell="Q6" sqref="Q6"/>
      <selection pane="bottomLeft" activeCell="U11" sqref="U11"/>
    </sheetView>
  </sheetViews>
  <sheetFormatPr baseColWidth="10" defaultColWidth="12.5703125" defaultRowHeight="15" x14ac:dyDescent="0.25"/>
  <cols>
    <col min="1" max="1" width="68.85546875" customWidth="1"/>
    <col min="2" max="2" width="41" customWidth="1"/>
    <col min="3" max="3" width="27.42578125" customWidth="1"/>
    <col min="4" max="4" width="41.42578125" style="433" customWidth="1"/>
    <col min="5" max="5" width="35.140625" customWidth="1"/>
    <col min="6" max="6" width="27.42578125" customWidth="1"/>
    <col min="7" max="7" width="41.140625" customWidth="1"/>
    <col min="8" max="8" width="15.28515625" customWidth="1"/>
    <col min="9" max="9" width="15.5703125" bestFit="1" customWidth="1"/>
    <col min="10" max="10" width="15.28515625" customWidth="1"/>
    <col min="11" max="11" width="15.85546875" customWidth="1"/>
    <col min="12" max="12" width="15.28515625" customWidth="1"/>
    <col min="13" max="13" width="20.28515625" customWidth="1"/>
    <col min="14" max="14" width="15.28515625" customWidth="1"/>
    <col min="15" max="15" width="21.140625" customWidth="1"/>
    <col min="16" max="16" width="15.28515625" customWidth="1"/>
    <col min="17" max="17" width="19.85546875" customWidth="1"/>
    <col min="18" max="18" width="24.5703125" customWidth="1"/>
    <col min="19" max="19" width="20.5703125" customWidth="1"/>
    <col min="20" max="20" width="19.42578125" customWidth="1"/>
    <col min="21" max="21" width="22.85546875" customWidth="1"/>
  </cols>
  <sheetData>
    <row r="1" spans="1:21" s="266" customFormat="1" ht="18.75" x14ac:dyDescent="0.3">
      <c r="H1" s="269" t="s">
        <v>1398</v>
      </c>
      <c r="M1" s="269"/>
      <c r="N1" s="269"/>
      <c r="O1" s="269"/>
      <c r="P1" s="481" t="s">
        <v>1606</v>
      </c>
      <c r="Q1" s="481" t="s">
        <v>1607</v>
      </c>
      <c r="R1" s="481" t="s">
        <v>1608</v>
      </c>
      <c r="S1" s="481" t="s">
        <v>1609</v>
      </c>
      <c r="T1" s="481" t="s">
        <v>1610</v>
      </c>
      <c r="U1" s="481" t="s">
        <v>1611</v>
      </c>
    </row>
    <row r="2" spans="1:21" s="266" customFormat="1" ht="18.75" x14ac:dyDescent="0.3">
      <c r="A2" s="307" t="s">
        <v>1349</v>
      </c>
      <c r="H2" s="269"/>
      <c r="M2" s="269"/>
      <c r="N2" s="269"/>
      <c r="O2" s="269"/>
      <c r="P2" s="269"/>
      <c r="Q2" s="269"/>
      <c r="R2" s="269"/>
      <c r="S2" s="269"/>
      <c r="T2" s="269"/>
      <c r="U2" s="269"/>
    </row>
    <row r="3" spans="1:21" s="266" customFormat="1" ht="27.75" customHeight="1" x14ac:dyDescent="0.2">
      <c r="A3" s="790" t="s">
        <v>1400</v>
      </c>
      <c r="B3" s="790"/>
      <c r="C3" s="790"/>
      <c r="D3" s="790"/>
      <c r="E3" s="790"/>
      <c r="F3" s="790"/>
      <c r="G3" s="790"/>
      <c r="H3" s="790"/>
      <c r="I3" s="790"/>
      <c r="J3" s="790"/>
      <c r="K3" s="790"/>
      <c r="L3" s="790"/>
      <c r="M3" s="790"/>
      <c r="N3" s="790"/>
      <c r="O3" s="790"/>
      <c r="P3" s="790"/>
      <c r="Q3" s="790"/>
      <c r="R3" s="790"/>
      <c r="S3" s="790"/>
      <c r="T3" s="790"/>
      <c r="U3" s="790"/>
    </row>
    <row r="4" spans="1:21" s="306" customFormat="1" x14ac:dyDescent="0.25">
      <c r="A4" s="791" t="s">
        <v>1405</v>
      </c>
      <c r="B4" s="791"/>
      <c r="C4" s="791"/>
      <c r="D4" s="791"/>
      <c r="E4" s="791"/>
      <c r="F4" s="791"/>
      <c r="G4" s="791"/>
      <c r="H4" s="791"/>
      <c r="I4" s="791"/>
      <c r="J4" s="791"/>
      <c r="K4" s="791"/>
      <c r="L4" s="791"/>
      <c r="M4" s="791"/>
      <c r="N4" s="791"/>
      <c r="O4" s="791"/>
      <c r="P4" s="791"/>
      <c r="Q4" s="791"/>
      <c r="R4" s="791"/>
      <c r="S4" s="791"/>
      <c r="T4" s="791"/>
      <c r="U4" s="791"/>
    </row>
    <row r="5" spans="1:21" s="66" customFormat="1" ht="23.25" customHeight="1" x14ac:dyDescent="0.25">
      <c r="A5" s="754" t="s">
        <v>96</v>
      </c>
      <c r="B5" s="753" t="s">
        <v>110</v>
      </c>
      <c r="C5" s="756" t="s">
        <v>1504</v>
      </c>
      <c r="D5" s="756" t="s">
        <v>1505</v>
      </c>
      <c r="E5" s="756" t="s">
        <v>86</v>
      </c>
      <c r="F5" s="756" t="s">
        <v>390</v>
      </c>
      <c r="G5" s="756" t="s">
        <v>87</v>
      </c>
      <c r="H5" s="759" t="s">
        <v>99</v>
      </c>
      <c r="I5" s="765"/>
      <c r="J5" s="765"/>
      <c r="K5" s="765"/>
      <c r="L5" s="765"/>
      <c r="M5" s="765"/>
      <c r="N5" s="765"/>
      <c r="O5" s="760"/>
      <c r="P5" s="761" t="s">
        <v>100</v>
      </c>
      <c r="Q5" s="762"/>
      <c r="R5" s="753" t="s">
        <v>102</v>
      </c>
      <c r="S5" s="753" t="s">
        <v>109</v>
      </c>
      <c r="T5" s="753" t="s">
        <v>108</v>
      </c>
      <c r="U5" s="750" t="s">
        <v>88</v>
      </c>
    </row>
    <row r="6" spans="1:21" s="66" customFormat="1" ht="15" customHeight="1" x14ac:dyDescent="0.25">
      <c r="A6" s="754"/>
      <c r="B6" s="754"/>
      <c r="C6" s="757"/>
      <c r="D6" s="757"/>
      <c r="E6" s="757"/>
      <c r="F6" s="757"/>
      <c r="G6" s="757"/>
      <c r="H6" s="759" t="s">
        <v>103</v>
      </c>
      <c r="I6" s="760"/>
      <c r="J6" s="759" t="s">
        <v>104</v>
      </c>
      <c r="K6" s="760"/>
      <c r="L6" s="759" t="s">
        <v>105</v>
      </c>
      <c r="M6" s="760"/>
      <c r="N6" s="759" t="s">
        <v>106</v>
      </c>
      <c r="O6" s="760"/>
      <c r="P6" s="763"/>
      <c r="Q6" s="764"/>
      <c r="R6" s="754"/>
      <c r="S6" s="754"/>
      <c r="T6" s="754"/>
      <c r="U6" s="751"/>
    </row>
    <row r="7" spans="1:21" s="67" customFormat="1" ht="24" customHeight="1" x14ac:dyDescent="0.25">
      <c r="A7" s="755"/>
      <c r="B7" s="755"/>
      <c r="C7" s="758"/>
      <c r="D7" s="758"/>
      <c r="E7" s="758"/>
      <c r="F7" s="758"/>
      <c r="G7" s="758"/>
      <c r="H7" s="409" t="s">
        <v>107</v>
      </c>
      <c r="I7" s="409" t="s">
        <v>12</v>
      </c>
      <c r="J7" s="409" t="s">
        <v>107</v>
      </c>
      <c r="K7" s="409" t="s">
        <v>12</v>
      </c>
      <c r="L7" s="409" t="s">
        <v>107</v>
      </c>
      <c r="M7" s="409" t="s">
        <v>12</v>
      </c>
      <c r="N7" s="409" t="s">
        <v>107</v>
      </c>
      <c r="O7" s="409" t="s">
        <v>12</v>
      </c>
      <c r="P7" s="409" t="s">
        <v>107</v>
      </c>
      <c r="Q7" s="409" t="s">
        <v>12</v>
      </c>
      <c r="R7" s="755"/>
      <c r="S7" s="755"/>
      <c r="T7" s="755"/>
      <c r="U7" s="752"/>
    </row>
    <row r="8" spans="1:21" s="253" customFormat="1" ht="15.75" x14ac:dyDescent="0.25">
      <c r="A8" s="410"/>
      <c r="B8" s="411"/>
      <c r="C8" s="412"/>
      <c r="D8" s="412"/>
      <c r="E8" s="412"/>
      <c r="F8" s="413"/>
      <c r="G8" s="412"/>
      <c r="H8" s="414"/>
      <c r="I8" s="414"/>
      <c r="J8" s="414"/>
      <c r="K8" s="414"/>
      <c r="L8" s="414"/>
      <c r="M8" s="414"/>
      <c r="N8" s="414"/>
      <c r="O8" s="414"/>
      <c r="P8" s="414"/>
      <c r="Q8" s="414"/>
      <c r="R8" s="415"/>
      <c r="S8" s="415"/>
      <c r="T8" s="415"/>
      <c r="U8" s="416"/>
    </row>
    <row r="9" spans="1:21" ht="147" customHeight="1" x14ac:dyDescent="0.25">
      <c r="A9" s="775" t="s">
        <v>1401</v>
      </c>
      <c r="B9" s="607" t="s">
        <v>1402</v>
      </c>
      <c r="C9" s="606" t="s">
        <v>1606</v>
      </c>
      <c r="D9" s="538" t="s">
        <v>1878</v>
      </c>
      <c r="E9" s="538" t="s">
        <v>1879</v>
      </c>
      <c r="F9" s="558" t="s">
        <v>1880</v>
      </c>
      <c r="G9" s="494" t="s">
        <v>1881</v>
      </c>
      <c r="H9" s="559">
        <v>0.25</v>
      </c>
      <c r="I9" s="345"/>
      <c r="J9" s="559">
        <v>0.25</v>
      </c>
      <c r="K9" s="345"/>
      <c r="L9" s="559">
        <v>0.25</v>
      </c>
      <c r="M9" s="345"/>
      <c r="N9" s="559">
        <v>0.25</v>
      </c>
      <c r="O9" s="345"/>
      <c r="P9" s="563">
        <f t="shared" ref="P9:Q10" si="0">H9+J9+L9+N9</f>
        <v>1</v>
      </c>
      <c r="Q9" s="373">
        <f t="shared" si="0"/>
        <v>0</v>
      </c>
      <c r="R9" s="560" t="s">
        <v>1882</v>
      </c>
      <c r="S9" s="560" t="s">
        <v>1883</v>
      </c>
      <c r="T9" s="561" t="s">
        <v>1700</v>
      </c>
      <c r="U9" s="499" t="s">
        <v>1738</v>
      </c>
    </row>
    <row r="10" spans="1:21" ht="179.25" customHeight="1" x14ac:dyDescent="0.25">
      <c r="A10" s="775"/>
      <c r="B10" s="607" t="s">
        <v>1403</v>
      </c>
      <c r="C10" s="606" t="s">
        <v>1608</v>
      </c>
      <c r="D10" s="489" t="s">
        <v>1884</v>
      </c>
      <c r="E10" s="489" t="s">
        <v>1885</v>
      </c>
      <c r="F10" s="558" t="s">
        <v>2003</v>
      </c>
      <c r="G10" s="556" t="s">
        <v>1886</v>
      </c>
      <c r="H10" s="559"/>
      <c r="I10" s="345"/>
      <c r="J10" s="559"/>
      <c r="K10" s="345" t="s">
        <v>2100</v>
      </c>
      <c r="L10" s="559">
        <v>0.5</v>
      </c>
      <c r="M10" s="622">
        <v>8185740</v>
      </c>
      <c r="N10" s="559">
        <v>0.5</v>
      </c>
      <c r="O10" s="622">
        <v>8185740</v>
      </c>
      <c r="P10" s="563">
        <f t="shared" si="0"/>
        <v>1</v>
      </c>
      <c r="Q10" s="623">
        <f>+'3. EQUIPO DE OFICINA'!D11+'3. EQUIPO DE OFICINA'!D33+'3. EQUIPO DE OFICINA'!D53+'3. EQUIPO DE OFICINA'!D73+'3. EQUIPO DE OFICINA'!D94+'3. EQUIPO DE OFICINA'!D115+'4. EQUIPO TECNOLÓGICOS'!D11+'4. EQUIPO TECNOLÓGICOS'!D109+'4. EQUIPO TECNOLÓGICOS'!D132+'4. EQUIPO TECNOLÓGICOS'!D158+'4. EQUIPO TECNOLÓGICOS'!D183+'5. ACTIVIDADES ESPECIALES'!D400+'7. Infraestructura'!D12+'7. Infraestructura'!D29+'7. Infraestructura'!D51+'7. Infraestructura'!D73</f>
        <v>97371480</v>
      </c>
      <c r="R10" s="560" t="s">
        <v>1887</v>
      </c>
      <c r="S10" s="560" t="s">
        <v>1888</v>
      </c>
      <c r="T10" s="562" t="s">
        <v>1700</v>
      </c>
      <c r="U10" s="499" t="s">
        <v>1738</v>
      </c>
    </row>
    <row r="11" spans="1:21" ht="164.25" customHeight="1" x14ac:dyDescent="0.25">
      <c r="A11" s="486" t="s">
        <v>1404</v>
      </c>
      <c r="B11" s="607" t="s">
        <v>1406</v>
      </c>
      <c r="C11" s="606" t="s">
        <v>1610</v>
      </c>
      <c r="D11" s="490" t="s">
        <v>1889</v>
      </c>
      <c r="E11" s="490" t="s">
        <v>1890</v>
      </c>
      <c r="F11" s="558" t="s">
        <v>1891</v>
      </c>
      <c r="G11" s="494" t="s">
        <v>1892</v>
      </c>
      <c r="H11" s="559">
        <v>0.25</v>
      </c>
      <c r="I11" s="345">
        <v>364452</v>
      </c>
      <c r="J11" s="559">
        <v>0.25</v>
      </c>
      <c r="K11" s="345">
        <v>364452</v>
      </c>
      <c r="L11" s="559">
        <v>0.25</v>
      </c>
      <c r="M11" s="345">
        <v>364452</v>
      </c>
      <c r="N11" s="559">
        <v>0.25</v>
      </c>
      <c r="O11" s="345">
        <v>364452</v>
      </c>
      <c r="P11" s="563">
        <f t="shared" ref="P11" si="1">H11+J11+L11+N11</f>
        <v>1</v>
      </c>
      <c r="Q11" s="373">
        <f>+'2. CONTRATACION DE PERSONAL'!D141+'2. CONTRATACION DE PERSONAL'!D447+'5. ACTIVIDADES ESPECIALES'!D447+'5. ACTIVIDADES ESPECIALES'!D264</f>
        <v>1592808.7949999999</v>
      </c>
      <c r="R11" s="497" t="s">
        <v>1893</v>
      </c>
      <c r="S11" s="560" t="s">
        <v>1894</v>
      </c>
      <c r="T11" s="564" t="s">
        <v>1697</v>
      </c>
      <c r="U11" s="499" t="s">
        <v>1738</v>
      </c>
    </row>
    <row r="12" spans="1:21" ht="15.75" x14ac:dyDescent="0.25">
      <c r="A12" s="287"/>
      <c r="B12" s="288"/>
      <c r="C12" s="287" t="s">
        <v>1399</v>
      </c>
      <c r="D12" s="288"/>
      <c r="E12" s="288"/>
      <c r="F12" s="288"/>
      <c r="G12" s="289"/>
      <c r="H12" s="569">
        <f t="shared" ref="H12:Q12" si="2">SUM(H9:H11)</f>
        <v>0.5</v>
      </c>
      <c r="I12" s="229">
        <f t="shared" si="2"/>
        <v>364452</v>
      </c>
      <c r="J12" s="569">
        <f t="shared" si="2"/>
        <v>0.5</v>
      </c>
      <c r="K12" s="229">
        <f t="shared" si="2"/>
        <v>364452</v>
      </c>
      <c r="L12" s="569">
        <f t="shared" si="2"/>
        <v>1</v>
      </c>
      <c r="M12" s="229">
        <f t="shared" si="2"/>
        <v>8550192</v>
      </c>
      <c r="N12" s="569">
        <f t="shared" si="2"/>
        <v>1</v>
      </c>
      <c r="O12" s="229">
        <f t="shared" si="2"/>
        <v>8550192</v>
      </c>
      <c r="P12" s="569">
        <f t="shared" si="2"/>
        <v>3</v>
      </c>
      <c r="Q12" s="229">
        <f t="shared" si="2"/>
        <v>98964288.795000002</v>
      </c>
      <c r="R12" s="257"/>
      <c r="S12" s="257"/>
      <c r="T12" s="257"/>
      <c r="U12" s="268"/>
    </row>
    <row r="17" spans="3:3" x14ac:dyDescent="0.25">
      <c r="C17" s="433"/>
    </row>
    <row r="18" spans="3:3" x14ac:dyDescent="0.25">
      <c r="C18" s="433"/>
    </row>
    <row r="19" spans="3:3" x14ac:dyDescent="0.25">
      <c r="C19" s="433"/>
    </row>
    <row r="20" spans="3:3" x14ac:dyDescent="0.25">
      <c r="C20" s="433"/>
    </row>
    <row r="21" spans="3:3" x14ac:dyDescent="0.25">
      <c r="C21" s="433"/>
    </row>
    <row r="22" spans="3:3" x14ac:dyDescent="0.25">
      <c r="C22" s="433"/>
    </row>
    <row r="32" spans="3:3" s="253" customFormat="1" ht="12" x14ac:dyDescent="0.25"/>
    <row r="33" s="253" customFormat="1" ht="12" x14ac:dyDescent="0.25"/>
    <row r="46" s="253" customFormat="1" ht="12" x14ac:dyDescent="0.25"/>
    <row r="47" s="253" customFormat="1" ht="12" x14ac:dyDescent="0.25"/>
  </sheetData>
  <mergeCells count="20">
    <mergeCell ref="A9:A10"/>
    <mergeCell ref="A4:U4"/>
    <mergeCell ref="F5:F7"/>
    <mergeCell ref="J6:K6"/>
    <mergeCell ref="L6:M6"/>
    <mergeCell ref="A3:U3"/>
    <mergeCell ref="A5:A7"/>
    <mergeCell ref="B5:B7"/>
    <mergeCell ref="C5:C7"/>
    <mergeCell ref="E5:E7"/>
    <mergeCell ref="D5:D7"/>
    <mergeCell ref="T5:T7"/>
    <mergeCell ref="U5:U7"/>
    <mergeCell ref="P5:Q6"/>
    <mergeCell ref="R5:R7"/>
    <mergeCell ref="N6:O6"/>
    <mergeCell ref="G5:G7"/>
    <mergeCell ref="H5:O5"/>
    <mergeCell ref="H6:I6"/>
    <mergeCell ref="S5:S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11">
      <formula1>$P$1:$U$1</formula1>
    </dataValidation>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
  <sheetViews>
    <sheetView topLeftCell="F1" zoomScale="60" zoomScaleNormal="60" workbookViewId="0">
      <pane ySplit="6" topLeftCell="A7" activePane="bottomLeft" state="frozen"/>
      <selection activeCell="R5" sqref="R5"/>
      <selection pane="bottomLeft" activeCell="V8" sqref="V8:V11"/>
    </sheetView>
  </sheetViews>
  <sheetFormatPr baseColWidth="10" defaultRowHeight="15" x14ac:dyDescent="0.25"/>
  <cols>
    <col min="1" max="1" width="37.140625" customWidth="1"/>
    <col min="2" max="2" width="28.42578125" customWidth="1"/>
    <col min="3" max="3" width="32.85546875" customWidth="1"/>
    <col min="4" max="4" width="35" style="433" customWidth="1"/>
    <col min="5" max="6" width="27.42578125" customWidth="1"/>
    <col min="7" max="7" width="39" customWidth="1"/>
    <col min="8" max="8" width="15.28515625" customWidth="1"/>
    <col min="9" max="9" width="13.5703125" style="230" customWidth="1"/>
    <col min="10" max="10" width="15.28515625" customWidth="1"/>
    <col min="11" max="11" width="15.42578125" style="230" customWidth="1"/>
    <col min="13" max="13" width="14.5703125" style="230" customWidth="1"/>
    <col min="15" max="15" width="14.28515625" style="230" customWidth="1"/>
    <col min="16" max="16" width="15.28515625" customWidth="1"/>
    <col min="17" max="17" width="18.28515625" style="230" customWidth="1"/>
    <col min="18" max="18" width="14.140625" hidden="1" customWidth="1"/>
    <col min="19" max="19" width="22.7109375" customWidth="1"/>
    <col min="20" max="20" width="21.85546875" customWidth="1"/>
    <col min="21" max="21" width="18.140625" customWidth="1"/>
    <col min="22" max="22" width="19.5703125" customWidth="1"/>
  </cols>
  <sheetData>
    <row r="1" spans="1:22" ht="18.75" x14ac:dyDescent="0.25">
      <c r="B1" s="274"/>
      <c r="C1" s="480" t="s">
        <v>1612</v>
      </c>
      <c r="D1" s="274"/>
      <c r="E1" s="274"/>
      <c r="F1" s="274"/>
      <c r="H1" s="274" t="s">
        <v>1407</v>
      </c>
      <c r="J1" s="274"/>
      <c r="K1" s="274"/>
      <c r="L1" s="274"/>
      <c r="M1" s="274"/>
      <c r="N1" s="274"/>
      <c r="O1" s="274"/>
      <c r="P1" s="274"/>
      <c r="Q1" s="274"/>
      <c r="R1" s="274"/>
      <c r="S1" s="274"/>
      <c r="T1" s="274"/>
      <c r="U1" s="274"/>
      <c r="V1" s="274"/>
    </row>
    <row r="2" spans="1:22" s="346" customFormat="1" ht="18.75" x14ac:dyDescent="0.25">
      <c r="A2" s="346" t="s">
        <v>1345</v>
      </c>
      <c r="B2" s="274"/>
      <c r="C2" s="274"/>
      <c r="D2" s="274"/>
      <c r="E2" s="274"/>
      <c r="F2" s="274"/>
      <c r="H2" s="274"/>
      <c r="I2" s="230"/>
      <c r="J2" s="274"/>
      <c r="K2" s="274"/>
      <c r="L2" s="274"/>
      <c r="M2" s="274"/>
      <c r="N2" s="274"/>
      <c r="O2" s="274"/>
      <c r="P2" s="274"/>
      <c r="Q2" s="274"/>
      <c r="R2" s="274"/>
      <c r="S2" s="274"/>
      <c r="T2" s="274"/>
      <c r="U2" s="274"/>
      <c r="V2" s="274"/>
    </row>
    <row r="3" spans="1:22" x14ac:dyDescent="0.25">
      <c r="A3" s="262" t="s">
        <v>1410</v>
      </c>
      <c r="B3" s="262"/>
      <c r="C3" s="262"/>
      <c r="D3" s="262"/>
      <c r="E3" s="262"/>
      <c r="F3" s="262"/>
      <c r="G3" s="262"/>
      <c r="H3" s="262"/>
      <c r="I3" s="262"/>
      <c r="J3" s="262"/>
      <c r="K3" s="262"/>
      <c r="L3" s="262"/>
      <c r="M3" s="262"/>
      <c r="N3" s="262"/>
      <c r="O3" s="262"/>
      <c r="P3" s="262"/>
      <c r="Q3" s="262"/>
      <c r="R3" s="262"/>
      <c r="S3" s="262"/>
      <c r="T3" s="262"/>
      <c r="U3" s="262"/>
      <c r="V3" s="262"/>
    </row>
    <row r="4" spans="1:22" ht="15" customHeight="1" x14ac:dyDescent="0.25">
      <c r="A4" s="754" t="s">
        <v>96</v>
      </c>
      <c r="B4" s="753" t="s">
        <v>110</v>
      </c>
      <c r="C4" s="756" t="s">
        <v>1504</v>
      </c>
      <c r="D4" s="756" t="s">
        <v>1505</v>
      </c>
      <c r="E4" s="756" t="s">
        <v>86</v>
      </c>
      <c r="F4" s="756" t="s">
        <v>390</v>
      </c>
      <c r="G4" s="756" t="s">
        <v>87</v>
      </c>
      <c r="H4" s="759" t="s">
        <v>99</v>
      </c>
      <c r="I4" s="765"/>
      <c r="J4" s="765"/>
      <c r="K4" s="765"/>
      <c r="L4" s="765"/>
      <c r="M4" s="765"/>
      <c r="N4" s="765"/>
      <c r="O4" s="760"/>
      <c r="P4" s="761" t="s">
        <v>100</v>
      </c>
      <c r="Q4" s="762"/>
      <c r="R4" s="753" t="s">
        <v>101</v>
      </c>
      <c r="S4" s="753" t="s">
        <v>102</v>
      </c>
      <c r="T4" s="753" t="s">
        <v>109</v>
      </c>
      <c r="U4" s="753" t="s">
        <v>108</v>
      </c>
      <c r="V4" s="750" t="s">
        <v>88</v>
      </c>
    </row>
    <row r="5" spans="1:22" ht="15" customHeight="1" x14ac:dyDescent="0.25">
      <c r="A5" s="754"/>
      <c r="B5" s="754"/>
      <c r="C5" s="757"/>
      <c r="D5" s="757"/>
      <c r="E5" s="757"/>
      <c r="F5" s="757"/>
      <c r="G5" s="757"/>
      <c r="H5" s="759" t="s">
        <v>103</v>
      </c>
      <c r="I5" s="760"/>
      <c r="J5" s="759" t="s">
        <v>104</v>
      </c>
      <c r="K5" s="760"/>
      <c r="L5" s="759" t="s">
        <v>105</v>
      </c>
      <c r="M5" s="760"/>
      <c r="N5" s="759" t="s">
        <v>106</v>
      </c>
      <c r="O5" s="760"/>
      <c r="P5" s="763"/>
      <c r="Q5" s="764"/>
      <c r="R5" s="754"/>
      <c r="S5" s="754"/>
      <c r="T5" s="754"/>
      <c r="U5" s="754"/>
      <c r="V5" s="751"/>
    </row>
    <row r="6" spans="1:22" ht="25.5" x14ac:dyDescent="0.25">
      <c r="A6" s="755"/>
      <c r="B6" s="755"/>
      <c r="C6" s="758"/>
      <c r="D6" s="758"/>
      <c r="E6" s="758"/>
      <c r="F6" s="758"/>
      <c r="G6" s="758"/>
      <c r="H6" s="409" t="s">
        <v>107</v>
      </c>
      <c r="I6" s="409" t="s">
        <v>12</v>
      </c>
      <c r="J6" s="409" t="s">
        <v>107</v>
      </c>
      <c r="K6" s="409" t="s">
        <v>12</v>
      </c>
      <c r="L6" s="409" t="s">
        <v>107</v>
      </c>
      <c r="M6" s="409" t="s">
        <v>12</v>
      </c>
      <c r="N6" s="409" t="s">
        <v>107</v>
      </c>
      <c r="O6" s="409" t="s">
        <v>12</v>
      </c>
      <c r="P6" s="409" t="s">
        <v>107</v>
      </c>
      <c r="Q6" s="409" t="s">
        <v>12</v>
      </c>
      <c r="R6" s="755"/>
      <c r="S6" s="755"/>
      <c r="T6" s="755"/>
      <c r="U6" s="755"/>
      <c r="V6" s="752"/>
    </row>
    <row r="7" spans="1:22" s="346" customFormat="1" ht="15.75" x14ac:dyDescent="0.25">
      <c r="A7" s="410"/>
      <c r="B7" s="411"/>
      <c r="C7" s="412"/>
      <c r="D7" s="412"/>
      <c r="E7" s="412"/>
      <c r="F7" s="413"/>
      <c r="G7" s="412"/>
      <c r="H7" s="414"/>
      <c r="I7" s="414"/>
      <c r="J7" s="414"/>
      <c r="K7" s="414"/>
      <c r="L7" s="414"/>
      <c r="M7" s="414"/>
      <c r="N7" s="414"/>
      <c r="O7" s="414"/>
      <c r="P7" s="414"/>
      <c r="Q7" s="414"/>
      <c r="R7" s="415"/>
      <c r="S7" s="415"/>
      <c r="T7" s="415"/>
      <c r="U7" s="415"/>
      <c r="V7" s="416"/>
    </row>
    <row r="8" spans="1:22" ht="144.75" customHeight="1" x14ac:dyDescent="0.25">
      <c r="A8" s="775" t="s">
        <v>1408</v>
      </c>
      <c r="B8" s="773" t="s">
        <v>1409</v>
      </c>
      <c r="C8" s="601" t="s">
        <v>1612</v>
      </c>
      <c r="D8" s="532" t="s">
        <v>1895</v>
      </c>
      <c r="E8" s="490" t="s">
        <v>1896</v>
      </c>
      <c r="F8" s="546" t="s">
        <v>1993</v>
      </c>
      <c r="G8" s="494" t="s">
        <v>1897</v>
      </c>
      <c r="H8" s="555">
        <v>0.25</v>
      </c>
      <c r="I8" s="339"/>
      <c r="J8" s="555">
        <v>0.25</v>
      </c>
      <c r="K8" s="339"/>
      <c r="L8" s="555">
        <v>0.25</v>
      </c>
      <c r="M8" s="339"/>
      <c r="N8" s="555">
        <v>0.25</v>
      </c>
      <c r="O8" s="339"/>
      <c r="P8" s="563">
        <f t="shared" ref="P8:P11" si="0">H8+J8+L8+N8</f>
        <v>1</v>
      </c>
      <c r="Q8" s="373">
        <f t="shared" ref="Q8" si="1">I8+K8+M8+O8</f>
        <v>0</v>
      </c>
      <c r="R8" s="312"/>
      <c r="S8" s="592" t="s">
        <v>1965</v>
      </c>
      <c r="T8" s="498" t="s">
        <v>1966</v>
      </c>
      <c r="U8" s="593" t="s">
        <v>1967</v>
      </c>
      <c r="V8" s="497" t="s">
        <v>1738</v>
      </c>
    </row>
    <row r="9" spans="1:22" ht="99" customHeight="1" x14ac:dyDescent="0.25">
      <c r="A9" s="775"/>
      <c r="B9" s="774"/>
      <c r="C9" s="601" t="s">
        <v>1612</v>
      </c>
      <c r="D9" s="565" t="s">
        <v>1898</v>
      </c>
      <c r="E9" s="501" t="s">
        <v>1899</v>
      </c>
      <c r="F9" s="566" t="s">
        <v>1990</v>
      </c>
      <c r="G9" s="494" t="s">
        <v>1900</v>
      </c>
      <c r="H9" s="555">
        <v>0.25</v>
      </c>
      <c r="I9" s="616">
        <v>43567</v>
      </c>
      <c r="J9" s="555">
        <v>0.25</v>
      </c>
      <c r="K9" s="616">
        <v>43567</v>
      </c>
      <c r="L9" s="555">
        <v>0.25</v>
      </c>
      <c r="M9" s="616">
        <v>43567</v>
      </c>
      <c r="N9" s="555">
        <v>0.25</v>
      </c>
      <c r="O9" s="616">
        <v>43567</v>
      </c>
      <c r="P9" s="563">
        <f t="shared" si="0"/>
        <v>1</v>
      </c>
      <c r="Q9" s="623">
        <f>'1. TALLERES SEMINARIOS'!D88+'1. TALLERES SEMINARIOS'!D229+'5. ACTIVIDADES ESPECIALES'!D154</f>
        <v>174268</v>
      </c>
      <c r="R9" s="312"/>
      <c r="S9" s="592" t="s">
        <v>1968</v>
      </c>
      <c r="T9" s="498" t="s">
        <v>1969</v>
      </c>
      <c r="U9" s="498" t="s">
        <v>1697</v>
      </c>
      <c r="V9" s="498" t="s">
        <v>1931</v>
      </c>
    </row>
    <row r="10" spans="1:22" s="346" customFormat="1" ht="84.75" customHeight="1" x14ac:dyDescent="0.25">
      <c r="A10" s="775"/>
      <c r="B10" s="774"/>
      <c r="C10" s="601" t="s">
        <v>1612</v>
      </c>
      <c r="D10" s="492" t="s">
        <v>1901</v>
      </c>
      <c r="E10" s="490" t="s">
        <v>1902</v>
      </c>
      <c r="F10" s="546" t="s">
        <v>1991</v>
      </c>
      <c r="G10" s="491" t="s">
        <v>1903</v>
      </c>
      <c r="H10" s="555">
        <v>0.25</v>
      </c>
      <c r="I10" s="339"/>
      <c r="J10" s="555">
        <v>0.25</v>
      </c>
      <c r="K10" s="339"/>
      <c r="L10" s="555">
        <v>0.25</v>
      </c>
      <c r="M10" s="339"/>
      <c r="N10" s="555">
        <v>0.25</v>
      </c>
      <c r="O10" s="339"/>
      <c r="P10" s="563">
        <f t="shared" si="0"/>
        <v>1</v>
      </c>
      <c r="Q10" s="373">
        <f t="shared" ref="Q10" si="2">I10+K10+M10+O10</f>
        <v>0</v>
      </c>
      <c r="R10" s="312"/>
      <c r="S10" s="498" t="s">
        <v>1968</v>
      </c>
      <c r="T10" s="560" t="s">
        <v>1970</v>
      </c>
      <c r="U10" s="498" t="s">
        <v>1697</v>
      </c>
      <c r="V10" s="497" t="s">
        <v>1738</v>
      </c>
    </row>
    <row r="11" spans="1:22" s="346" customFormat="1" ht="73.5" customHeight="1" x14ac:dyDescent="0.25">
      <c r="A11" s="775"/>
      <c r="B11" s="774"/>
      <c r="C11" s="601" t="s">
        <v>1612</v>
      </c>
      <c r="D11" s="493" t="s">
        <v>1904</v>
      </c>
      <c r="E11" s="490" t="s">
        <v>1905</v>
      </c>
      <c r="F11" s="546" t="s">
        <v>1992</v>
      </c>
      <c r="G11" s="494" t="s">
        <v>1988</v>
      </c>
      <c r="H11" s="555">
        <v>0.25</v>
      </c>
      <c r="I11" s="616">
        <v>704800</v>
      </c>
      <c r="J11" s="555">
        <v>0.25</v>
      </c>
      <c r="K11" s="616">
        <v>704800</v>
      </c>
      <c r="L11" s="555">
        <v>0.25</v>
      </c>
      <c r="M11" s="616">
        <v>704800</v>
      </c>
      <c r="N11" s="555">
        <v>0.25</v>
      </c>
      <c r="O11" s="616">
        <v>704800</v>
      </c>
      <c r="P11" s="563">
        <f t="shared" si="0"/>
        <v>1</v>
      </c>
      <c r="Q11" s="623">
        <f>+'5. ACTIVIDADES ESPECIALES'!D195+'6. Becas'!D11+'6. Becas'!D44+'6. Becas'!D76</f>
        <v>2819200</v>
      </c>
      <c r="R11" s="312"/>
      <c r="S11" s="498" t="s">
        <v>1971</v>
      </c>
      <c r="T11" s="560" t="s">
        <v>1972</v>
      </c>
      <c r="U11" s="498" t="s">
        <v>1697</v>
      </c>
      <c r="V11" s="497" t="s">
        <v>1738</v>
      </c>
    </row>
    <row r="12" spans="1:22" ht="15.6" customHeight="1" x14ac:dyDescent="0.25">
      <c r="A12" s="281"/>
      <c r="B12" s="282"/>
      <c r="C12" s="281" t="s">
        <v>1485</v>
      </c>
      <c r="D12" s="282"/>
      <c r="E12" s="282"/>
      <c r="F12" s="282"/>
      <c r="G12" s="283"/>
      <c r="H12" s="568">
        <f t="shared" ref="H12:Q12" si="3">SUM(H8:H11)</f>
        <v>1</v>
      </c>
      <c r="I12" s="232">
        <f t="shared" si="3"/>
        <v>748367</v>
      </c>
      <c r="J12" s="568">
        <f t="shared" si="3"/>
        <v>1</v>
      </c>
      <c r="K12" s="232">
        <f t="shared" si="3"/>
        <v>748367</v>
      </c>
      <c r="L12" s="568">
        <f t="shared" si="3"/>
        <v>1</v>
      </c>
      <c r="M12" s="232">
        <f t="shared" si="3"/>
        <v>748367</v>
      </c>
      <c r="N12" s="568">
        <f t="shared" si="3"/>
        <v>1</v>
      </c>
      <c r="O12" s="232">
        <f t="shared" si="3"/>
        <v>748367</v>
      </c>
      <c r="P12" s="568">
        <f t="shared" si="3"/>
        <v>4</v>
      </c>
      <c r="Q12" s="232">
        <f t="shared" si="3"/>
        <v>2993468</v>
      </c>
      <c r="R12" s="257"/>
      <c r="S12" s="257"/>
      <c r="T12" s="257"/>
      <c r="U12" s="257"/>
      <c r="V12" s="257"/>
    </row>
  </sheetData>
  <mergeCells count="20">
    <mergeCell ref="A8:A11"/>
    <mergeCell ref="B8:B11"/>
    <mergeCell ref="A4:A6"/>
    <mergeCell ref="B4:B6"/>
    <mergeCell ref="C4:C6"/>
    <mergeCell ref="D4:D6"/>
    <mergeCell ref="E4:E6"/>
    <mergeCell ref="G4:G6"/>
    <mergeCell ref="F4:F6"/>
    <mergeCell ref="V4:V6"/>
    <mergeCell ref="H5:I5"/>
    <mergeCell ref="J5:K5"/>
    <mergeCell ref="L5:M5"/>
    <mergeCell ref="N5:O5"/>
    <mergeCell ref="H4:O4"/>
    <mergeCell ref="P4:Q5"/>
    <mergeCell ref="R4:R6"/>
    <mergeCell ref="S4:S6"/>
    <mergeCell ref="T4:T6"/>
    <mergeCell ref="U4:U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C11">
      <formula1>$C$1</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7"/>
  <sheetViews>
    <sheetView topLeftCell="H1" zoomScale="70" zoomScaleNormal="70" workbookViewId="0">
      <pane ySplit="7" topLeftCell="A8" activePane="bottomLeft" state="frozen"/>
      <selection activeCell="A7" sqref="A7"/>
      <selection pane="bottomLeft" activeCell="V9" sqref="V9:V13"/>
    </sheetView>
  </sheetViews>
  <sheetFormatPr baseColWidth="10" defaultRowHeight="15" x14ac:dyDescent="0.25"/>
  <cols>
    <col min="1" max="1" width="42.42578125" customWidth="1"/>
    <col min="2" max="2" width="26.28515625" customWidth="1"/>
    <col min="3" max="3" width="42.7109375" customWidth="1"/>
    <col min="4" max="4" width="33.5703125" style="433" customWidth="1"/>
    <col min="5" max="6" width="27.42578125" customWidth="1"/>
    <col min="7" max="7" width="62.42578125" customWidth="1"/>
    <col min="8" max="8" width="15.28515625" customWidth="1"/>
    <col min="9" max="9" width="14.85546875" style="230" bestFit="1" customWidth="1"/>
    <col min="10" max="10" width="15.28515625" customWidth="1"/>
    <col min="11" max="11" width="18.85546875" style="230" customWidth="1"/>
    <col min="13" max="13" width="14.85546875" style="230" bestFit="1" customWidth="1"/>
    <col min="15" max="15" width="14.85546875" style="230" bestFit="1" customWidth="1"/>
    <col min="16" max="16" width="15.28515625" customWidth="1"/>
    <col min="17" max="17" width="18.28515625" style="230" customWidth="1"/>
    <col min="18" max="18" width="14.140625" hidden="1" customWidth="1"/>
    <col min="19" max="19" width="26.42578125" customWidth="1"/>
    <col min="20" max="20" width="14.140625" customWidth="1"/>
    <col min="21" max="21" width="16.5703125" customWidth="1"/>
    <col min="22" max="22" width="23.140625" customWidth="1"/>
  </cols>
  <sheetData>
    <row r="1" spans="1:22" ht="18" customHeight="1" x14ac:dyDescent="0.25">
      <c r="B1" s="238"/>
      <c r="C1" s="481" t="s">
        <v>1613</v>
      </c>
      <c r="D1" s="481" t="s">
        <v>1614</v>
      </c>
      <c r="E1" s="238"/>
      <c r="F1" s="240"/>
      <c r="G1" s="238"/>
      <c r="H1" s="280" t="s">
        <v>1351</v>
      </c>
      <c r="K1" s="238"/>
      <c r="L1" s="238"/>
      <c r="M1" s="238"/>
      <c r="N1" s="238"/>
      <c r="O1" s="238"/>
      <c r="P1" s="238"/>
      <c r="Q1" s="238"/>
      <c r="R1" s="238"/>
      <c r="S1" s="238"/>
      <c r="T1" s="238"/>
      <c r="U1" s="238"/>
      <c r="V1" s="238"/>
    </row>
    <row r="2" spans="1:22" ht="18" customHeight="1" x14ac:dyDescent="0.25">
      <c r="B2" s="240"/>
      <c r="C2" s="240"/>
      <c r="D2" s="240"/>
      <c r="E2" s="240"/>
      <c r="F2" s="240"/>
      <c r="G2" s="240"/>
      <c r="H2" s="280"/>
      <c r="K2" s="240"/>
      <c r="L2" s="240"/>
      <c r="M2" s="240"/>
      <c r="N2" s="240"/>
      <c r="O2" s="240"/>
      <c r="P2" s="240"/>
      <c r="Q2" s="240"/>
      <c r="R2" s="240"/>
      <c r="S2" s="240"/>
      <c r="T2" s="240"/>
      <c r="U2" s="240"/>
      <c r="V2" s="240"/>
    </row>
    <row r="3" spans="1:22" ht="18" customHeight="1" x14ac:dyDescent="0.25">
      <c r="A3" s="302" t="s">
        <v>1344</v>
      </c>
      <c r="B3" s="240"/>
      <c r="C3" s="240"/>
      <c r="D3" s="240"/>
      <c r="E3" s="240"/>
      <c r="F3" s="240"/>
      <c r="G3" s="240"/>
      <c r="H3" s="280"/>
      <c r="K3" s="240"/>
      <c r="L3" s="240"/>
      <c r="M3" s="240"/>
      <c r="N3" s="240"/>
      <c r="O3" s="240"/>
      <c r="P3" s="240"/>
      <c r="Q3" s="240"/>
      <c r="R3" s="240"/>
      <c r="S3" s="240"/>
      <c r="T3" s="240"/>
      <c r="U3" s="240"/>
      <c r="V3" s="240"/>
    </row>
    <row r="4" spans="1:22" ht="33" customHeight="1" x14ac:dyDescent="0.25">
      <c r="A4" s="792" t="s">
        <v>1350</v>
      </c>
      <c r="B4" s="792"/>
      <c r="C4" s="792"/>
      <c r="D4" s="792"/>
      <c r="E4" s="792"/>
      <c r="F4" s="792"/>
      <c r="G4" s="792"/>
      <c r="H4" s="792"/>
      <c r="I4" s="792"/>
      <c r="J4" s="792"/>
      <c r="K4" s="792"/>
      <c r="L4" s="792"/>
      <c r="M4" s="792"/>
      <c r="N4" s="792"/>
      <c r="O4" s="792"/>
      <c r="P4" s="792"/>
      <c r="Q4" s="792"/>
      <c r="R4" s="792"/>
      <c r="S4" s="792"/>
      <c r="T4" s="792"/>
      <c r="U4" s="792"/>
      <c r="V4" s="792"/>
    </row>
    <row r="5" spans="1:22" ht="14.45" customHeight="1" x14ac:dyDescent="0.25">
      <c r="A5" s="754" t="s">
        <v>96</v>
      </c>
      <c r="B5" s="753" t="s">
        <v>110</v>
      </c>
      <c r="C5" s="756" t="s">
        <v>1504</v>
      </c>
      <c r="D5" s="756" t="s">
        <v>1505</v>
      </c>
      <c r="E5" s="756" t="s">
        <v>86</v>
      </c>
      <c r="F5" s="756" t="s">
        <v>390</v>
      </c>
      <c r="G5" s="756" t="s">
        <v>87</v>
      </c>
      <c r="H5" s="759" t="s">
        <v>99</v>
      </c>
      <c r="I5" s="765"/>
      <c r="J5" s="765"/>
      <c r="K5" s="765"/>
      <c r="L5" s="765"/>
      <c r="M5" s="765"/>
      <c r="N5" s="765"/>
      <c r="O5" s="760"/>
      <c r="P5" s="761" t="s">
        <v>100</v>
      </c>
      <c r="Q5" s="762"/>
      <c r="R5" s="753" t="s">
        <v>101</v>
      </c>
      <c r="S5" s="753" t="s">
        <v>102</v>
      </c>
      <c r="T5" s="753" t="s">
        <v>109</v>
      </c>
      <c r="U5" s="753" t="s">
        <v>108</v>
      </c>
      <c r="V5" s="750" t="s">
        <v>88</v>
      </c>
    </row>
    <row r="6" spans="1:22" ht="14.45" customHeight="1" x14ac:dyDescent="0.25">
      <c r="A6" s="754"/>
      <c r="B6" s="754"/>
      <c r="C6" s="757"/>
      <c r="D6" s="757"/>
      <c r="E6" s="757"/>
      <c r="F6" s="757"/>
      <c r="G6" s="757"/>
      <c r="H6" s="759" t="s">
        <v>103</v>
      </c>
      <c r="I6" s="760"/>
      <c r="J6" s="759" t="s">
        <v>104</v>
      </c>
      <c r="K6" s="760"/>
      <c r="L6" s="759" t="s">
        <v>105</v>
      </c>
      <c r="M6" s="760"/>
      <c r="N6" s="759" t="s">
        <v>106</v>
      </c>
      <c r="O6" s="760"/>
      <c r="P6" s="763"/>
      <c r="Q6" s="764"/>
      <c r="R6" s="754"/>
      <c r="S6" s="754"/>
      <c r="T6" s="754"/>
      <c r="U6" s="754"/>
      <c r="V6" s="751"/>
    </row>
    <row r="7" spans="1:22" ht="25.5" x14ac:dyDescent="0.25">
      <c r="A7" s="755"/>
      <c r="B7" s="755"/>
      <c r="C7" s="758"/>
      <c r="D7" s="758"/>
      <c r="E7" s="758"/>
      <c r="F7" s="758"/>
      <c r="G7" s="758"/>
      <c r="H7" s="409" t="s">
        <v>107</v>
      </c>
      <c r="I7" s="409" t="s">
        <v>12</v>
      </c>
      <c r="J7" s="409" t="s">
        <v>107</v>
      </c>
      <c r="K7" s="409" t="s">
        <v>12</v>
      </c>
      <c r="L7" s="409" t="s">
        <v>107</v>
      </c>
      <c r="M7" s="409" t="s">
        <v>12</v>
      </c>
      <c r="N7" s="409" t="s">
        <v>107</v>
      </c>
      <c r="O7" s="409" t="s">
        <v>12</v>
      </c>
      <c r="P7" s="409" t="s">
        <v>107</v>
      </c>
      <c r="Q7" s="409" t="s">
        <v>12</v>
      </c>
      <c r="R7" s="755"/>
      <c r="S7" s="755"/>
      <c r="T7" s="755"/>
      <c r="U7" s="755"/>
      <c r="V7" s="752"/>
    </row>
    <row r="8" spans="1:22" ht="15.6" customHeight="1" x14ac:dyDescent="0.25">
      <c r="A8" s="410"/>
      <c r="B8" s="411"/>
      <c r="C8" s="412"/>
      <c r="D8" s="412"/>
      <c r="E8" s="412"/>
      <c r="F8" s="413"/>
      <c r="G8" s="412"/>
      <c r="H8" s="414"/>
      <c r="I8" s="414"/>
      <c r="J8" s="414"/>
      <c r="K8" s="414"/>
      <c r="L8" s="414"/>
      <c r="M8" s="414"/>
      <c r="N8" s="414"/>
      <c r="O8" s="414"/>
      <c r="P8" s="414"/>
      <c r="Q8" s="414"/>
      <c r="R8" s="415"/>
      <c r="S8" s="415"/>
      <c r="T8" s="415"/>
      <c r="U8" s="415"/>
      <c r="V8" s="416"/>
    </row>
    <row r="9" spans="1:22" ht="116.25" customHeight="1" x14ac:dyDescent="0.25">
      <c r="A9" s="793" t="s">
        <v>1411</v>
      </c>
      <c r="B9" s="766" t="s">
        <v>1412</v>
      </c>
      <c r="C9" s="601" t="s">
        <v>1613</v>
      </c>
      <c r="D9" s="581" t="s">
        <v>1906</v>
      </c>
      <c r="E9" s="582" t="s">
        <v>1907</v>
      </c>
      <c r="F9" s="583" t="s">
        <v>1908</v>
      </c>
      <c r="G9" s="505" t="s">
        <v>1909</v>
      </c>
      <c r="H9" s="547">
        <v>0.25</v>
      </c>
      <c r="I9" s="337"/>
      <c r="J9" s="547">
        <v>0.25</v>
      </c>
      <c r="K9" s="337"/>
      <c r="L9" s="547">
        <v>0.25</v>
      </c>
      <c r="M9" s="337"/>
      <c r="N9" s="547">
        <v>0.25</v>
      </c>
      <c r="O9" s="337"/>
      <c r="P9" s="557">
        <f t="shared" ref="P9:Q13" si="0">H9+J9+L9+N9</f>
        <v>1</v>
      </c>
      <c r="Q9" s="373">
        <f t="shared" si="0"/>
        <v>0</v>
      </c>
      <c r="R9" s="312"/>
      <c r="S9" s="508" t="s">
        <v>1926</v>
      </c>
      <c r="T9" s="508" t="s">
        <v>1927</v>
      </c>
      <c r="U9" s="508" t="s">
        <v>1700</v>
      </c>
      <c r="V9" s="508" t="s">
        <v>1928</v>
      </c>
    </row>
    <row r="10" spans="1:22" ht="107.25" customHeight="1" x14ac:dyDescent="0.25">
      <c r="A10" s="794"/>
      <c r="B10" s="767"/>
      <c r="C10" s="601" t="s">
        <v>1613</v>
      </c>
      <c r="D10" s="584" t="s">
        <v>1910</v>
      </c>
      <c r="E10" s="582" t="s">
        <v>1911</v>
      </c>
      <c r="F10" s="583" t="s">
        <v>1912</v>
      </c>
      <c r="G10" s="515" t="s">
        <v>1913</v>
      </c>
      <c r="H10" s="547">
        <v>0.25</v>
      </c>
      <c r="I10" s="337"/>
      <c r="J10" s="547">
        <v>0.25</v>
      </c>
      <c r="K10" s="337"/>
      <c r="L10" s="547">
        <v>0.25</v>
      </c>
      <c r="M10" s="337"/>
      <c r="N10" s="547">
        <v>0.25</v>
      </c>
      <c r="O10" s="337"/>
      <c r="P10" s="557">
        <f t="shared" si="0"/>
        <v>1</v>
      </c>
      <c r="Q10" s="373">
        <f t="shared" si="0"/>
        <v>0</v>
      </c>
      <c r="R10" s="312"/>
      <c r="S10" s="508" t="s">
        <v>1929</v>
      </c>
      <c r="T10" s="508" t="s">
        <v>1927</v>
      </c>
      <c r="U10" s="508" t="s">
        <v>1930</v>
      </c>
      <c r="V10" s="508" t="s">
        <v>1931</v>
      </c>
    </row>
    <row r="11" spans="1:22" ht="105" customHeight="1" x14ac:dyDescent="0.25">
      <c r="A11" s="794"/>
      <c r="B11" s="767"/>
      <c r="C11" s="601" t="s">
        <v>1613</v>
      </c>
      <c r="D11" s="584" t="s">
        <v>1914</v>
      </c>
      <c r="E11" s="585" t="s">
        <v>1915</v>
      </c>
      <c r="F11" s="583" t="s">
        <v>1916</v>
      </c>
      <c r="G11" s="515" t="s">
        <v>1917</v>
      </c>
      <c r="H11" s="547">
        <v>0.25</v>
      </c>
      <c r="I11" s="337"/>
      <c r="J11" s="547">
        <v>0.25</v>
      </c>
      <c r="K11" s="337"/>
      <c r="L11" s="547">
        <v>0.25</v>
      </c>
      <c r="M11" s="337"/>
      <c r="N11" s="547">
        <v>0.25</v>
      </c>
      <c r="O11" s="337"/>
      <c r="P11" s="557">
        <f t="shared" si="0"/>
        <v>1</v>
      </c>
      <c r="Q11" s="373">
        <f t="shared" si="0"/>
        <v>0</v>
      </c>
      <c r="R11" s="312"/>
      <c r="S11" s="508" t="s">
        <v>1932</v>
      </c>
      <c r="T11" s="508" t="s">
        <v>1927</v>
      </c>
      <c r="U11" s="508" t="s">
        <v>1930</v>
      </c>
      <c r="V11" s="508" t="s">
        <v>1931</v>
      </c>
    </row>
    <row r="12" spans="1:22" ht="127.5" customHeight="1" x14ac:dyDescent="0.25">
      <c r="A12" s="794"/>
      <c r="B12" s="767"/>
      <c r="C12" s="601" t="s">
        <v>1613</v>
      </c>
      <c r="D12" s="581" t="s">
        <v>1918</v>
      </c>
      <c r="E12" s="582" t="s">
        <v>1919</v>
      </c>
      <c r="F12" s="583" t="s">
        <v>1920</v>
      </c>
      <c r="G12" s="505" t="s">
        <v>1921</v>
      </c>
      <c r="H12" s="547">
        <v>0.25</v>
      </c>
      <c r="I12" s="337"/>
      <c r="J12" s="547">
        <v>0.25</v>
      </c>
      <c r="K12" s="337"/>
      <c r="L12" s="547">
        <v>0.25</v>
      </c>
      <c r="M12" s="337"/>
      <c r="N12" s="547">
        <v>0.25</v>
      </c>
      <c r="O12" s="337"/>
      <c r="P12" s="557">
        <f t="shared" si="0"/>
        <v>1</v>
      </c>
      <c r="Q12" s="373">
        <f t="shared" si="0"/>
        <v>0</v>
      </c>
      <c r="R12" s="312"/>
      <c r="S12" s="508" t="s">
        <v>1933</v>
      </c>
      <c r="T12" s="508" t="s">
        <v>1927</v>
      </c>
      <c r="U12" s="508" t="s">
        <v>1930</v>
      </c>
      <c r="V12" s="508" t="s">
        <v>1931</v>
      </c>
    </row>
    <row r="13" spans="1:22" ht="125.25" customHeight="1" x14ac:dyDescent="0.25">
      <c r="A13" s="794"/>
      <c r="B13" s="767"/>
      <c r="C13" s="601" t="s">
        <v>1613</v>
      </c>
      <c r="D13" s="581" t="s">
        <v>1922</v>
      </c>
      <c r="E13" s="582" t="s">
        <v>1923</v>
      </c>
      <c r="F13" s="583" t="s">
        <v>1924</v>
      </c>
      <c r="G13" s="515" t="s">
        <v>1925</v>
      </c>
      <c r="H13" s="547">
        <v>0.25</v>
      </c>
      <c r="I13" s="337">
        <v>24550</v>
      </c>
      <c r="J13" s="547">
        <v>0.25</v>
      </c>
      <c r="K13" s="337">
        <v>24551</v>
      </c>
      <c r="L13" s="547">
        <v>0.25</v>
      </c>
      <c r="M13" s="337">
        <v>24551</v>
      </c>
      <c r="N13" s="547">
        <v>0.25</v>
      </c>
      <c r="O13" s="337">
        <v>24551</v>
      </c>
      <c r="P13" s="557">
        <f t="shared" si="0"/>
        <v>1</v>
      </c>
      <c r="Q13" s="373">
        <f>+'5. ACTIVIDADES ESPECIALES'!D288</f>
        <v>98203.760000000009</v>
      </c>
      <c r="R13" s="312"/>
      <c r="S13" s="508" t="s">
        <v>1934</v>
      </c>
      <c r="T13" s="508" t="s">
        <v>1935</v>
      </c>
      <c r="U13" s="508" t="s">
        <v>1930</v>
      </c>
      <c r="V13" s="508" t="s">
        <v>1936</v>
      </c>
    </row>
    <row r="14" spans="1:22" ht="15.6" customHeight="1" x14ac:dyDescent="0.25">
      <c r="A14" s="290"/>
      <c r="B14" s="239"/>
      <c r="C14" s="290" t="s">
        <v>114</v>
      </c>
      <c r="D14" s="290"/>
      <c r="E14" s="239"/>
      <c r="F14" s="239"/>
      <c r="G14" s="239"/>
      <c r="H14" s="78">
        <f t="shared" ref="H14:Q14" si="1">SUM(H9:H13)</f>
        <v>1.25</v>
      </c>
      <c r="I14" s="231">
        <f t="shared" si="1"/>
        <v>24550</v>
      </c>
      <c r="J14" s="78">
        <f t="shared" si="1"/>
        <v>1.25</v>
      </c>
      <c r="K14" s="231">
        <f t="shared" si="1"/>
        <v>24551</v>
      </c>
      <c r="L14" s="78">
        <f t="shared" si="1"/>
        <v>1.25</v>
      </c>
      <c r="M14" s="231">
        <f t="shared" si="1"/>
        <v>24551</v>
      </c>
      <c r="N14" s="78">
        <f t="shared" si="1"/>
        <v>1.25</v>
      </c>
      <c r="O14" s="231">
        <f t="shared" si="1"/>
        <v>24551</v>
      </c>
      <c r="P14" s="231">
        <f t="shared" si="1"/>
        <v>5</v>
      </c>
      <c r="Q14" s="231">
        <f t="shared" si="1"/>
        <v>98203.760000000009</v>
      </c>
      <c r="R14" s="68"/>
      <c r="S14" s="68"/>
      <c r="T14" s="68"/>
      <c r="U14" s="68"/>
      <c r="V14" s="68"/>
    </row>
    <row r="16" spans="1:22" x14ac:dyDescent="0.25">
      <c r="C16" s="433"/>
    </row>
    <row r="17" spans="3:3" x14ac:dyDescent="0.25">
      <c r="C17" s="433"/>
    </row>
  </sheetData>
  <mergeCells count="21">
    <mergeCell ref="H6:I6"/>
    <mergeCell ref="J6:K6"/>
    <mergeCell ref="L6:M6"/>
    <mergeCell ref="N6:O6"/>
    <mergeCell ref="B9:B13"/>
    <mergeCell ref="A4:V4"/>
    <mergeCell ref="A9:A13"/>
    <mergeCell ref="G5:G7"/>
    <mergeCell ref="E5:E7"/>
    <mergeCell ref="C5:C7"/>
    <mergeCell ref="B5:B7"/>
    <mergeCell ref="A5:A7"/>
    <mergeCell ref="F5:F7"/>
    <mergeCell ref="H5:O5"/>
    <mergeCell ref="R5:R7"/>
    <mergeCell ref="S5:S7"/>
    <mergeCell ref="T5:T7"/>
    <mergeCell ref="U5:U7"/>
    <mergeCell ref="V5:V7"/>
    <mergeCell ref="P5:Q6"/>
    <mergeCell ref="D5:D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13">
      <formula1>$C$1:$D$1</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7"/>
  <sheetViews>
    <sheetView topLeftCell="H1" zoomScale="60" zoomScaleNormal="60" workbookViewId="0">
      <pane ySplit="6" topLeftCell="A7" activePane="bottomLeft" state="frozen"/>
      <selection activeCell="R7" sqref="R7"/>
      <selection pane="bottomLeft" activeCell="U39" sqref="U39"/>
    </sheetView>
  </sheetViews>
  <sheetFormatPr baseColWidth="10" defaultRowHeight="15" x14ac:dyDescent="0.25"/>
  <cols>
    <col min="1" max="1" width="34" customWidth="1"/>
    <col min="2" max="2" width="35.7109375" customWidth="1"/>
    <col min="3" max="3" width="27.42578125" customWidth="1"/>
    <col min="4" max="4" width="40.28515625" style="433" customWidth="1"/>
    <col min="5" max="5" width="27.42578125" customWidth="1"/>
    <col min="6" max="6" width="15.7109375" customWidth="1"/>
    <col min="7" max="7" width="43.285156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18" width="24.7109375" customWidth="1"/>
    <col min="19" max="19" width="21.85546875" customWidth="1"/>
    <col min="20" max="20" width="18.7109375" customWidth="1"/>
    <col min="21" max="21" width="23" customWidth="1"/>
  </cols>
  <sheetData>
    <row r="1" spans="1:28" ht="18.75" x14ac:dyDescent="0.3">
      <c r="A1" s="798" t="s">
        <v>1342</v>
      </c>
      <c r="B1" s="798"/>
      <c r="C1" s="798"/>
      <c r="D1" s="798"/>
      <c r="E1" s="798"/>
      <c r="F1" s="798"/>
      <c r="G1" s="798"/>
      <c r="H1" s="798"/>
      <c r="I1" s="798"/>
      <c r="J1" s="798"/>
      <c r="K1" s="798"/>
      <c r="L1" s="798"/>
      <c r="M1" s="798"/>
      <c r="N1" s="798"/>
      <c r="O1" s="798"/>
      <c r="P1" s="798"/>
      <c r="Q1" s="798"/>
      <c r="R1" s="798"/>
      <c r="S1" s="798"/>
      <c r="T1" s="798"/>
      <c r="U1" s="798"/>
      <c r="V1" s="481" t="s">
        <v>1658</v>
      </c>
      <c r="W1" s="481" t="s">
        <v>1659</v>
      </c>
      <c r="X1" s="481" t="s">
        <v>1660</v>
      </c>
      <c r="Y1" s="481" t="s">
        <v>1661</v>
      </c>
      <c r="Z1" s="481" t="s">
        <v>1662</v>
      </c>
      <c r="AA1" s="481" t="s">
        <v>1663</v>
      </c>
      <c r="AB1" s="481" t="s">
        <v>1664</v>
      </c>
    </row>
    <row r="2" spans="1:28" x14ac:dyDescent="0.25">
      <c r="A2" s="799" t="s">
        <v>1413</v>
      </c>
      <c r="B2" s="799"/>
      <c r="C2" s="799"/>
      <c r="D2" s="799"/>
      <c r="E2" s="799"/>
      <c r="F2" s="799"/>
      <c r="G2" s="799"/>
      <c r="H2" s="799"/>
      <c r="I2" s="799"/>
      <c r="J2" s="799"/>
      <c r="K2" s="799"/>
      <c r="L2" s="799"/>
      <c r="M2" s="799"/>
      <c r="N2" s="799"/>
      <c r="O2" s="799"/>
      <c r="P2" s="799"/>
      <c r="Q2" s="799"/>
      <c r="R2" s="799"/>
      <c r="S2" s="799"/>
      <c r="T2" s="799"/>
      <c r="U2" s="799"/>
    </row>
    <row r="3" spans="1:28" ht="13.5" customHeight="1" x14ac:dyDescent="0.25">
      <c r="A3" s="299" t="s">
        <v>1414</v>
      </c>
      <c r="B3" s="300"/>
      <c r="C3" s="300"/>
      <c r="D3" s="300"/>
      <c r="E3" s="300"/>
      <c r="F3" s="300"/>
      <c r="G3" s="300"/>
      <c r="H3" s="300"/>
      <c r="I3" s="300"/>
      <c r="J3" s="300"/>
      <c r="K3" s="300"/>
      <c r="L3" s="300"/>
      <c r="M3" s="484" t="s">
        <v>1615</v>
      </c>
      <c r="N3" s="484" t="s">
        <v>1616</v>
      </c>
      <c r="O3" s="484" t="s">
        <v>1617</v>
      </c>
      <c r="P3" s="484" t="s">
        <v>1618</v>
      </c>
      <c r="Q3" s="300"/>
      <c r="R3" s="300"/>
      <c r="S3" s="300"/>
      <c r="T3" s="300"/>
      <c r="U3" s="300"/>
    </row>
    <row r="4" spans="1:28" ht="15" customHeight="1" x14ac:dyDescent="0.25">
      <c r="A4" s="754" t="s">
        <v>96</v>
      </c>
      <c r="B4" s="753" t="s">
        <v>110</v>
      </c>
      <c r="C4" s="756" t="s">
        <v>1504</v>
      </c>
      <c r="D4" s="756" t="s">
        <v>1505</v>
      </c>
      <c r="E4" s="756" t="s">
        <v>86</v>
      </c>
      <c r="F4" s="756" t="s">
        <v>390</v>
      </c>
      <c r="G4" s="756" t="s">
        <v>87</v>
      </c>
      <c r="H4" s="759" t="s">
        <v>99</v>
      </c>
      <c r="I4" s="765"/>
      <c r="J4" s="765"/>
      <c r="K4" s="765"/>
      <c r="L4" s="765"/>
      <c r="M4" s="765"/>
      <c r="N4" s="765"/>
      <c r="O4" s="760"/>
      <c r="P4" s="761" t="s">
        <v>100</v>
      </c>
      <c r="Q4" s="762"/>
      <c r="R4" s="753" t="s">
        <v>102</v>
      </c>
      <c r="S4" s="753" t="s">
        <v>109</v>
      </c>
      <c r="T4" s="753" t="s">
        <v>108</v>
      </c>
      <c r="U4" s="750" t="s">
        <v>88</v>
      </c>
    </row>
    <row r="5" spans="1:28" ht="15" customHeight="1" x14ac:dyDescent="0.25">
      <c r="A5" s="754"/>
      <c r="B5" s="754"/>
      <c r="C5" s="757"/>
      <c r="D5" s="757"/>
      <c r="E5" s="757"/>
      <c r="F5" s="757"/>
      <c r="G5" s="757"/>
      <c r="H5" s="759" t="s">
        <v>103</v>
      </c>
      <c r="I5" s="760"/>
      <c r="J5" s="759" t="s">
        <v>104</v>
      </c>
      <c r="K5" s="760"/>
      <c r="L5" s="759" t="s">
        <v>105</v>
      </c>
      <c r="M5" s="760"/>
      <c r="N5" s="759" t="s">
        <v>106</v>
      </c>
      <c r="O5" s="760"/>
      <c r="P5" s="763"/>
      <c r="Q5" s="764"/>
      <c r="R5" s="754"/>
      <c r="S5" s="754"/>
      <c r="T5" s="754"/>
      <c r="U5" s="751"/>
    </row>
    <row r="6" spans="1:28" ht="25.5" x14ac:dyDescent="0.25">
      <c r="A6" s="755"/>
      <c r="B6" s="755"/>
      <c r="C6" s="758"/>
      <c r="D6" s="758"/>
      <c r="E6" s="758"/>
      <c r="F6" s="758"/>
      <c r="G6" s="758"/>
      <c r="H6" s="409" t="s">
        <v>107</v>
      </c>
      <c r="I6" s="409" t="s">
        <v>12</v>
      </c>
      <c r="J6" s="409" t="s">
        <v>107</v>
      </c>
      <c r="K6" s="409" t="s">
        <v>12</v>
      </c>
      <c r="L6" s="409" t="s">
        <v>107</v>
      </c>
      <c r="M6" s="409" t="s">
        <v>12</v>
      </c>
      <c r="N6" s="409" t="s">
        <v>107</v>
      </c>
      <c r="O6" s="409" t="s">
        <v>12</v>
      </c>
      <c r="P6" s="409" t="s">
        <v>107</v>
      </c>
      <c r="Q6" s="409" t="s">
        <v>12</v>
      </c>
      <c r="R6" s="755"/>
      <c r="S6" s="755"/>
      <c r="T6" s="755"/>
      <c r="U6" s="752"/>
    </row>
    <row r="7" spans="1:28" ht="15.75" x14ac:dyDescent="0.25">
      <c r="A7" s="410"/>
      <c r="B7" s="411"/>
      <c r="C7" s="412"/>
      <c r="D7" s="412"/>
      <c r="E7" s="412"/>
      <c r="F7" s="413"/>
      <c r="G7" s="412"/>
      <c r="H7" s="414"/>
      <c r="I7" s="414"/>
      <c r="J7" s="414"/>
      <c r="K7" s="414"/>
      <c r="L7" s="414"/>
      <c r="M7" s="414"/>
      <c r="N7" s="414"/>
      <c r="O7" s="414"/>
      <c r="P7" s="414"/>
      <c r="Q7" s="414"/>
      <c r="R7" s="415"/>
      <c r="S7" s="415"/>
      <c r="T7" s="415"/>
      <c r="U7" s="416"/>
    </row>
    <row r="8" spans="1:28" ht="144" customHeight="1" x14ac:dyDescent="0.25">
      <c r="A8" s="769" t="s">
        <v>1486</v>
      </c>
      <c r="B8" s="800" t="s">
        <v>1487</v>
      </c>
      <c r="C8" s="608" t="s">
        <v>1615</v>
      </c>
      <c r="D8" s="586" t="s">
        <v>1937</v>
      </c>
      <c r="E8" s="587" t="s">
        <v>1938</v>
      </c>
      <c r="F8" s="583" t="s">
        <v>2019</v>
      </c>
      <c r="G8" s="588" t="s">
        <v>1939</v>
      </c>
      <c r="H8" s="559">
        <v>0.25</v>
      </c>
      <c r="I8" s="345"/>
      <c r="J8" s="559">
        <v>0.25</v>
      </c>
      <c r="K8" s="345"/>
      <c r="L8" s="559">
        <v>0.25</v>
      </c>
      <c r="M8" s="345"/>
      <c r="N8" s="559">
        <v>0.25</v>
      </c>
      <c r="O8" s="345"/>
      <c r="P8" s="557">
        <f t="shared" ref="P8:Q8" si="0">H8+J8+L8+N8</f>
        <v>1</v>
      </c>
      <c r="Q8" s="373">
        <f t="shared" si="0"/>
        <v>0</v>
      </c>
      <c r="R8" s="498" t="s">
        <v>1946</v>
      </c>
      <c r="S8" s="498" t="s">
        <v>1927</v>
      </c>
      <c r="T8" s="498" t="s">
        <v>1930</v>
      </c>
      <c r="U8" s="498" t="s">
        <v>1931</v>
      </c>
    </row>
    <row r="9" spans="1:28" s="346" customFormat="1" ht="85.5" customHeight="1" x14ac:dyDescent="0.25">
      <c r="A9" s="770"/>
      <c r="B9" s="800"/>
      <c r="C9" s="606" t="s">
        <v>1616</v>
      </c>
      <c r="D9" s="586" t="s">
        <v>1940</v>
      </c>
      <c r="E9" s="500" t="s">
        <v>1941</v>
      </c>
      <c r="F9" s="583" t="s">
        <v>2017</v>
      </c>
      <c r="G9" s="588" t="s">
        <v>1942</v>
      </c>
      <c r="H9" s="344"/>
      <c r="I9" s="345"/>
      <c r="J9" s="267"/>
      <c r="K9" s="345"/>
      <c r="L9" s="589">
        <v>1</v>
      </c>
      <c r="M9" s="622">
        <v>40949</v>
      </c>
      <c r="N9" s="267"/>
      <c r="O9" s="345"/>
      <c r="P9" s="557">
        <f t="shared" ref="P9:P10" si="1">H9+J9+L9+N9</f>
        <v>1</v>
      </c>
      <c r="Q9" s="623">
        <f>'5. ACTIVIDADES ESPECIALES'!D57</f>
        <v>40949</v>
      </c>
      <c r="R9" s="498" t="s">
        <v>1946</v>
      </c>
      <c r="S9" s="498" t="s">
        <v>1927</v>
      </c>
      <c r="T9" s="498" t="s">
        <v>1930</v>
      </c>
      <c r="U9" s="498" t="s">
        <v>1931</v>
      </c>
    </row>
    <row r="10" spans="1:28" s="346" customFormat="1" ht="94.5" customHeight="1" x14ac:dyDescent="0.25">
      <c r="A10" s="770"/>
      <c r="B10" s="800"/>
      <c r="C10" s="606" t="s">
        <v>1616</v>
      </c>
      <c r="D10" s="516" t="s">
        <v>1943</v>
      </c>
      <c r="E10" s="501" t="s">
        <v>1944</v>
      </c>
      <c r="F10" s="583" t="s">
        <v>2018</v>
      </c>
      <c r="G10" s="588" t="s">
        <v>1945</v>
      </c>
      <c r="H10" s="559">
        <v>0.25</v>
      </c>
      <c r="I10" s="345"/>
      <c r="J10" s="559">
        <v>0.25</v>
      </c>
      <c r="K10" s="345"/>
      <c r="L10" s="559">
        <v>0.25</v>
      </c>
      <c r="M10" s="345"/>
      <c r="N10" s="559">
        <v>0.25</v>
      </c>
      <c r="O10" s="345"/>
      <c r="P10" s="557">
        <f t="shared" si="1"/>
        <v>1</v>
      </c>
      <c r="Q10" s="373">
        <f t="shared" ref="Q10" si="2">I10+K10+M10+O10</f>
        <v>0</v>
      </c>
      <c r="R10" s="498" t="s">
        <v>1946</v>
      </c>
      <c r="S10" s="498" t="s">
        <v>1927</v>
      </c>
      <c r="T10" s="498" t="s">
        <v>1930</v>
      </c>
      <c r="U10" s="498" t="s">
        <v>1931</v>
      </c>
    </row>
    <row r="11" spans="1:28" ht="15.75" x14ac:dyDescent="0.25">
      <c r="A11" s="795" t="s">
        <v>1343</v>
      </c>
      <c r="B11" s="796"/>
      <c r="C11" s="796"/>
      <c r="D11" s="796"/>
      <c r="E11" s="796"/>
      <c r="F11" s="796"/>
      <c r="G11" s="797"/>
      <c r="H11" s="590">
        <f t="shared" ref="H11:Q11" si="3">SUM(H8:H10)</f>
        <v>0.5</v>
      </c>
      <c r="I11" s="229">
        <f t="shared" si="3"/>
        <v>0</v>
      </c>
      <c r="J11" s="590">
        <f t="shared" si="3"/>
        <v>0.5</v>
      </c>
      <c r="K11" s="229">
        <f t="shared" si="3"/>
        <v>0</v>
      </c>
      <c r="L11" s="590">
        <f t="shared" si="3"/>
        <v>1.5</v>
      </c>
      <c r="M11" s="229">
        <f t="shared" si="3"/>
        <v>40949</v>
      </c>
      <c r="N11" s="590">
        <f t="shared" si="3"/>
        <v>0.5</v>
      </c>
      <c r="O11" s="229">
        <f t="shared" si="3"/>
        <v>0</v>
      </c>
      <c r="P11" s="590">
        <f t="shared" si="3"/>
        <v>3</v>
      </c>
      <c r="Q11" s="229">
        <f t="shared" si="3"/>
        <v>40949</v>
      </c>
      <c r="R11" s="257"/>
      <c r="S11" s="257"/>
      <c r="T11" s="257"/>
      <c r="U11" s="268"/>
    </row>
    <row r="14" spans="1:28" x14ac:dyDescent="0.25">
      <c r="B14" s="433"/>
    </row>
    <row r="15" spans="1:28" x14ac:dyDescent="0.25">
      <c r="B15" s="433"/>
    </row>
    <row r="16" spans="1:28" x14ac:dyDescent="0.25">
      <c r="B16" s="433"/>
    </row>
    <row r="17" spans="2:2" x14ac:dyDescent="0.25">
      <c r="B17" s="433"/>
    </row>
  </sheetData>
  <mergeCells count="22">
    <mergeCell ref="G4:G6"/>
    <mergeCell ref="B4:B6"/>
    <mergeCell ref="C4:C6"/>
    <mergeCell ref="E4:E6"/>
    <mergeCell ref="F4:F6"/>
    <mergeCell ref="D4:D6"/>
    <mergeCell ref="A4:A6"/>
    <mergeCell ref="A8:A10"/>
    <mergeCell ref="A11:G11"/>
    <mergeCell ref="A1:U1"/>
    <mergeCell ref="A2:U2"/>
    <mergeCell ref="T4:T6"/>
    <mergeCell ref="U4:U6"/>
    <mergeCell ref="H5:I5"/>
    <mergeCell ref="J5:K5"/>
    <mergeCell ref="L5:M5"/>
    <mergeCell ref="N5:O5"/>
    <mergeCell ref="H4:O4"/>
    <mergeCell ref="P4:Q5"/>
    <mergeCell ref="S4:S6"/>
    <mergeCell ref="R4:R6"/>
    <mergeCell ref="B8:B10"/>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10">
      <formula1>$M$3:$P$3</formula1>
    </dataValidation>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1"/>
  <sheetViews>
    <sheetView tabSelected="1" topLeftCell="J1" zoomScale="80" zoomScaleNormal="80" workbookViewId="0">
      <pane ySplit="8" topLeftCell="A9" activePane="bottomLeft" state="frozen"/>
      <selection activeCell="K7" sqref="K7"/>
      <selection pane="bottomLeft" activeCell="V10" sqref="V10:V12"/>
    </sheetView>
  </sheetViews>
  <sheetFormatPr baseColWidth="10" defaultRowHeight="15" x14ac:dyDescent="0.25"/>
  <cols>
    <col min="1" max="1" width="35.7109375" customWidth="1"/>
    <col min="2" max="2" width="35.85546875" customWidth="1"/>
    <col min="3" max="3" width="27.42578125" customWidth="1"/>
    <col min="4" max="4" width="41.5703125" style="433" customWidth="1"/>
    <col min="5" max="6" width="27.42578125" customWidth="1"/>
    <col min="7" max="7" width="45.42578125" customWidth="1"/>
    <col min="8" max="8" width="15.28515625" customWidth="1"/>
    <col min="9" max="9" width="11.5703125" style="230"/>
    <col min="10" max="10" width="15.28515625" customWidth="1"/>
    <col min="11" max="11" width="18.85546875" style="230" customWidth="1"/>
    <col min="13" max="13" width="11.5703125" style="230"/>
    <col min="15" max="15" width="11.5703125" style="230"/>
    <col min="16" max="16" width="15.28515625" customWidth="1"/>
    <col min="17" max="17" width="18.28515625" style="230" customWidth="1"/>
    <col min="18" max="18" width="14.140625" hidden="1" customWidth="1"/>
    <col min="19" max="19" width="36.140625" customWidth="1"/>
    <col min="20" max="20" width="17.5703125" customWidth="1"/>
    <col min="21" max="21" width="16.140625" customWidth="1"/>
    <col min="22" max="22" width="20.7109375" customWidth="1"/>
  </cols>
  <sheetData>
    <row r="1" spans="1:28" ht="24.75" customHeight="1" x14ac:dyDescent="0.25">
      <c r="B1" s="481" t="s">
        <v>1619</v>
      </c>
      <c r="C1" s="481" t="s">
        <v>1620</v>
      </c>
      <c r="D1" s="481" t="s">
        <v>1621</v>
      </c>
      <c r="E1" s="481" t="s">
        <v>1622</v>
      </c>
      <c r="F1" s="801" t="s">
        <v>1353</v>
      </c>
      <c r="G1" s="801"/>
      <c r="H1" s="801"/>
      <c r="I1" s="801"/>
      <c r="J1" s="801"/>
      <c r="K1" s="801"/>
      <c r="L1" s="801"/>
      <c r="M1" s="801"/>
      <c r="N1" s="279"/>
      <c r="O1" s="279"/>
      <c r="P1" s="279"/>
      <c r="Q1" s="279"/>
      <c r="R1" s="279"/>
      <c r="S1" s="279"/>
      <c r="T1" s="279"/>
      <c r="U1" s="279"/>
      <c r="V1" s="279"/>
      <c r="W1" s="279"/>
      <c r="X1" s="279"/>
      <c r="Y1" s="279"/>
      <c r="Z1" s="279"/>
      <c r="AA1" s="279"/>
      <c r="AB1" s="279"/>
    </row>
    <row r="2" spans="1:28" ht="18.75" x14ac:dyDescent="0.25">
      <c r="A2" s="304" t="s">
        <v>1352</v>
      </c>
      <c r="H2" s="279"/>
      <c r="J2" s="279"/>
      <c r="K2" s="279"/>
      <c r="L2" s="279"/>
      <c r="M2" s="279"/>
      <c r="N2" s="279"/>
      <c r="O2" s="279"/>
      <c r="P2" s="279"/>
      <c r="Q2" s="279"/>
      <c r="R2" s="279"/>
      <c r="S2" s="279"/>
      <c r="T2" s="279"/>
      <c r="U2" s="279"/>
      <c r="V2" s="279"/>
      <c r="W2" s="279"/>
      <c r="X2" s="279"/>
      <c r="Y2" s="279"/>
      <c r="Z2" s="279"/>
      <c r="AA2" s="279"/>
      <c r="AB2" s="279"/>
    </row>
    <row r="3" spans="1:28" s="346" customFormat="1" ht="18.75" x14ac:dyDescent="0.25">
      <c r="A3" s="304" t="s">
        <v>1415</v>
      </c>
      <c r="D3" s="433"/>
      <c r="H3" s="279"/>
      <c r="I3" s="230"/>
      <c r="J3" s="279"/>
      <c r="K3" s="279"/>
      <c r="L3" s="279"/>
      <c r="M3" s="279"/>
      <c r="N3" s="279"/>
      <c r="O3" s="279"/>
      <c r="P3" s="279"/>
      <c r="Q3" s="279"/>
      <c r="R3" s="279"/>
      <c r="S3" s="279"/>
      <c r="T3" s="279"/>
      <c r="U3" s="279"/>
      <c r="V3" s="279"/>
      <c r="W3" s="279"/>
      <c r="X3" s="279"/>
      <c r="Y3" s="279"/>
      <c r="Z3" s="279"/>
      <c r="AA3" s="279"/>
      <c r="AB3" s="279"/>
    </row>
    <row r="4" spans="1:28" s="346" customFormat="1" ht="18.75" x14ac:dyDescent="0.25">
      <c r="A4" s="304" t="s">
        <v>1416</v>
      </c>
      <c r="D4" s="433"/>
      <c r="H4" s="279"/>
      <c r="I4" s="230"/>
      <c r="J4" s="279"/>
      <c r="K4" s="279"/>
      <c r="L4" s="279"/>
      <c r="M4" s="279"/>
      <c r="N4" s="279"/>
      <c r="O4" s="279"/>
      <c r="P4" s="279"/>
      <c r="Q4" s="279"/>
      <c r="R4" s="279"/>
      <c r="S4" s="279"/>
      <c r="T4" s="279"/>
      <c r="U4" s="279"/>
      <c r="V4" s="279"/>
      <c r="W4" s="279"/>
      <c r="X4" s="279"/>
      <c r="Y4" s="279"/>
      <c r="Z4" s="279"/>
      <c r="AA4" s="279"/>
      <c r="AB4" s="279"/>
    </row>
    <row r="5" spans="1:28" ht="18.75" customHeight="1" x14ac:dyDescent="0.25">
      <c r="A5" s="792" t="s">
        <v>1417</v>
      </c>
      <c r="B5" s="802"/>
      <c r="C5" s="802"/>
      <c r="D5" s="802"/>
      <c r="E5" s="802"/>
      <c r="F5" s="802"/>
      <c r="G5" s="802"/>
      <c r="H5" s="802"/>
      <c r="I5" s="802"/>
      <c r="J5" s="802"/>
      <c r="K5" s="802"/>
      <c r="L5" s="802"/>
      <c r="M5" s="802"/>
      <c r="N5" s="802"/>
      <c r="O5" s="802"/>
      <c r="P5" s="802"/>
      <c r="Q5" s="802"/>
      <c r="R5" s="802"/>
      <c r="S5" s="802"/>
      <c r="T5" s="802"/>
      <c r="U5" s="802"/>
      <c r="V5" s="802"/>
    </row>
    <row r="6" spans="1:28" ht="15" customHeight="1" x14ac:dyDescent="0.25">
      <c r="A6" s="754" t="s">
        <v>96</v>
      </c>
      <c r="B6" s="753" t="s">
        <v>110</v>
      </c>
      <c r="C6" s="756" t="s">
        <v>1504</v>
      </c>
      <c r="D6" s="756" t="s">
        <v>1505</v>
      </c>
      <c r="E6" s="756" t="s">
        <v>86</v>
      </c>
      <c r="F6" s="756" t="s">
        <v>390</v>
      </c>
      <c r="G6" s="756" t="s">
        <v>87</v>
      </c>
      <c r="H6" s="759" t="s">
        <v>99</v>
      </c>
      <c r="I6" s="765"/>
      <c r="J6" s="765"/>
      <c r="K6" s="765"/>
      <c r="L6" s="765"/>
      <c r="M6" s="765"/>
      <c r="N6" s="765"/>
      <c r="O6" s="760"/>
      <c r="P6" s="761" t="s">
        <v>100</v>
      </c>
      <c r="Q6" s="762"/>
      <c r="R6" s="753" t="s">
        <v>101</v>
      </c>
      <c r="S6" s="753" t="s">
        <v>102</v>
      </c>
      <c r="T6" s="753" t="s">
        <v>109</v>
      </c>
      <c r="U6" s="753" t="s">
        <v>108</v>
      </c>
      <c r="V6" s="750" t="s">
        <v>88</v>
      </c>
    </row>
    <row r="7" spans="1:28" ht="15" customHeight="1" x14ac:dyDescent="0.25">
      <c r="A7" s="754"/>
      <c r="B7" s="754"/>
      <c r="C7" s="757"/>
      <c r="D7" s="757"/>
      <c r="E7" s="757"/>
      <c r="F7" s="757"/>
      <c r="G7" s="757"/>
      <c r="H7" s="759" t="s">
        <v>103</v>
      </c>
      <c r="I7" s="760"/>
      <c r="J7" s="759" t="s">
        <v>104</v>
      </c>
      <c r="K7" s="760"/>
      <c r="L7" s="759" t="s">
        <v>105</v>
      </c>
      <c r="M7" s="760"/>
      <c r="N7" s="759" t="s">
        <v>106</v>
      </c>
      <c r="O7" s="760"/>
      <c r="P7" s="763"/>
      <c r="Q7" s="764"/>
      <c r="R7" s="754"/>
      <c r="S7" s="754"/>
      <c r="T7" s="754"/>
      <c r="U7" s="754"/>
      <c r="V7" s="751"/>
    </row>
    <row r="8" spans="1:28" ht="25.5" x14ac:dyDescent="0.25">
      <c r="A8" s="755"/>
      <c r="B8" s="755"/>
      <c r="C8" s="758"/>
      <c r="D8" s="758"/>
      <c r="E8" s="758"/>
      <c r="F8" s="758"/>
      <c r="G8" s="758"/>
      <c r="H8" s="409" t="s">
        <v>107</v>
      </c>
      <c r="I8" s="409" t="s">
        <v>12</v>
      </c>
      <c r="J8" s="409" t="s">
        <v>107</v>
      </c>
      <c r="K8" s="409" t="s">
        <v>12</v>
      </c>
      <c r="L8" s="409" t="s">
        <v>107</v>
      </c>
      <c r="M8" s="409" t="s">
        <v>12</v>
      </c>
      <c r="N8" s="409" t="s">
        <v>107</v>
      </c>
      <c r="O8" s="409" t="s">
        <v>12</v>
      </c>
      <c r="P8" s="409" t="s">
        <v>107</v>
      </c>
      <c r="Q8" s="409" t="s">
        <v>12</v>
      </c>
      <c r="R8" s="755"/>
      <c r="S8" s="755"/>
      <c r="T8" s="755"/>
      <c r="U8" s="755"/>
      <c r="V8" s="752"/>
    </row>
    <row r="9" spans="1:28" s="346" customFormat="1" ht="15.75" x14ac:dyDescent="0.25">
      <c r="A9" s="410"/>
      <c r="B9" s="411"/>
      <c r="C9" s="412"/>
      <c r="D9" s="412"/>
      <c r="E9" s="412"/>
      <c r="F9" s="413"/>
      <c r="G9" s="412"/>
      <c r="H9" s="414"/>
      <c r="I9" s="414"/>
      <c r="J9" s="414"/>
      <c r="K9" s="414"/>
      <c r="L9" s="414"/>
      <c r="M9" s="414"/>
      <c r="N9" s="414"/>
      <c r="O9" s="414"/>
      <c r="P9" s="414"/>
      <c r="Q9" s="414"/>
      <c r="R9" s="415"/>
      <c r="S9" s="415"/>
      <c r="T9" s="415"/>
      <c r="U9" s="415"/>
      <c r="V9" s="416"/>
    </row>
    <row r="10" spans="1:28" ht="75" customHeight="1" x14ac:dyDescent="0.25">
      <c r="A10" s="803" t="s">
        <v>1419</v>
      </c>
      <c r="B10" s="803" t="s">
        <v>1418</v>
      </c>
      <c r="C10" s="498" t="s">
        <v>1619</v>
      </c>
      <c r="D10" s="565" t="s">
        <v>1947</v>
      </c>
      <c r="E10" s="538" t="s">
        <v>1948</v>
      </c>
      <c r="F10" s="583" t="s">
        <v>1949</v>
      </c>
      <c r="G10" s="494" t="s">
        <v>1950</v>
      </c>
      <c r="H10" s="555">
        <v>0.25</v>
      </c>
      <c r="I10" s="616"/>
      <c r="J10" s="555">
        <v>0.25</v>
      </c>
      <c r="K10" s="616"/>
      <c r="L10" s="555">
        <v>0.25</v>
      </c>
      <c r="M10" s="616"/>
      <c r="N10" s="555">
        <v>0.25</v>
      </c>
      <c r="O10" s="616"/>
      <c r="P10" s="557">
        <f t="shared" ref="P10:Q10" si="0">H10+J10+L10+N10</f>
        <v>1</v>
      </c>
      <c r="Q10" s="373">
        <f t="shared" si="0"/>
        <v>0</v>
      </c>
      <c r="R10" s="312"/>
      <c r="S10" s="508" t="s">
        <v>1959</v>
      </c>
      <c r="T10" s="508" t="s">
        <v>1960</v>
      </c>
      <c r="U10" s="508" t="s">
        <v>1961</v>
      </c>
      <c r="V10" s="508" t="s">
        <v>1962</v>
      </c>
    </row>
    <row r="11" spans="1:28" s="346" customFormat="1" ht="70.5" customHeight="1" x14ac:dyDescent="0.25">
      <c r="A11" s="803"/>
      <c r="B11" s="803"/>
      <c r="C11" s="609" t="s">
        <v>1619</v>
      </c>
      <c r="D11" s="586" t="s">
        <v>1951</v>
      </c>
      <c r="E11" s="501" t="s">
        <v>1952</v>
      </c>
      <c r="F11" s="583" t="s">
        <v>1953</v>
      </c>
      <c r="G11" s="491" t="s">
        <v>1954</v>
      </c>
      <c r="H11" s="555"/>
      <c r="I11" s="616"/>
      <c r="J11" s="555">
        <v>0.5</v>
      </c>
      <c r="K11" s="616"/>
      <c r="L11" s="555">
        <v>0.25</v>
      </c>
      <c r="M11" s="616"/>
      <c r="N11" s="555">
        <v>0.25</v>
      </c>
      <c r="O11" s="616"/>
      <c r="P11" s="557">
        <f t="shared" ref="P11:P24" si="1">H11+J11+L11+N11</f>
        <v>1</v>
      </c>
      <c r="Q11" s="373">
        <f t="shared" ref="Q11:Q24" si="2">I11+K11+M11+O11</f>
        <v>0</v>
      </c>
      <c r="R11" s="312"/>
      <c r="S11" s="508" t="s">
        <v>1963</v>
      </c>
      <c r="T11" s="508" t="s">
        <v>1964</v>
      </c>
      <c r="U11" s="508" t="s">
        <v>1700</v>
      </c>
      <c r="V11" s="508" t="s">
        <v>1931</v>
      </c>
    </row>
    <row r="12" spans="1:28" s="346" customFormat="1" ht="63.75" x14ac:dyDescent="0.25">
      <c r="A12" s="803"/>
      <c r="B12" s="803"/>
      <c r="C12" s="609" t="s">
        <v>1619</v>
      </c>
      <c r="D12" s="516" t="s">
        <v>1955</v>
      </c>
      <c r="E12" s="490" t="s">
        <v>1956</v>
      </c>
      <c r="F12" s="583" t="s">
        <v>1957</v>
      </c>
      <c r="G12" s="494" t="s">
        <v>1958</v>
      </c>
      <c r="H12" s="555">
        <v>0.25</v>
      </c>
      <c r="I12" s="616"/>
      <c r="J12" s="555">
        <v>0.25</v>
      </c>
      <c r="K12" s="616"/>
      <c r="L12" s="555">
        <v>0.25</v>
      </c>
      <c r="M12" s="616"/>
      <c r="N12" s="555">
        <v>0.25</v>
      </c>
      <c r="O12" s="616"/>
      <c r="P12" s="557">
        <f t="shared" si="1"/>
        <v>1</v>
      </c>
      <c r="Q12" s="373">
        <f t="shared" si="2"/>
        <v>0</v>
      </c>
      <c r="R12" s="312"/>
      <c r="S12" s="508" t="s">
        <v>1963</v>
      </c>
      <c r="T12" s="508" t="s">
        <v>1927</v>
      </c>
      <c r="U12" s="508" t="s">
        <v>1930</v>
      </c>
      <c r="V12" s="508" t="s">
        <v>1931</v>
      </c>
    </row>
    <row r="13" spans="1:28" s="346" customFormat="1" ht="15.75" hidden="1" x14ac:dyDescent="0.25">
      <c r="A13" s="766" t="s">
        <v>1421</v>
      </c>
      <c r="B13" s="766" t="s">
        <v>115</v>
      </c>
      <c r="C13" s="312"/>
      <c r="D13" s="312"/>
      <c r="E13" s="312"/>
      <c r="F13" s="312"/>
      <c r="G13" s="312"/>
      <c r="H13" s="338"/>
      <c r="I13" s="339"/>
      <c r="J13" s="338"/>
      <c r="K13" s="339"/>
      <c r="L13" s="338"/>
      <c r="M13" s="339"/>
      <c r="N13" s="338"/>
      <c r="O13" s="339"/>
      <c r="P13" s="375">
        <f t="shared" si="1"/>
        <v>0</v>
      </c>
      <c r="Q13" s="373">
        <f t="shared" si="2"/>
        <v>0</v>
      </c>
      <c r="R13" s="312"/>
      <c r="S13" s="312"/>
      <c r="T13" s="312"/>
      <c r="U13" s="312"/>
      <c r="V13" s="312"/>
    </row>
    <row r="14" spans="1:28" s="346" customFormat="1" ht="15.75" hidden="1" x14ac:dyDescent="0.25">
      <c r="A14" s="767"/>
      <c r="B14" s="767"/>
      <c r="C14" s="312"/>
      <c r="D14" s="312"/>
      <c r="E14" s="312"/>
      <c r="F14" s="312"/>
      <c r="G14" s="312"/>
      <c r="H14" s="338"/>
      <c r="I14" s="339"/>
      <c r="J14" s="338"/>
      <c r="K14" s="339"/>
      <c r="L14" s="338"/>
      <c r="M14" s="339"/>
      <c r="N14" s="338"/>
      <c r="O14" s="339"/>
      <c r="P14" s="375">
        <f t="shared" si="1"/>
        <v>0</v>
      </c>
      <c r="Q14" s="373">
        <f t="shared" si="2"/>
        <v>0</v>
      </c>
      <c r="R14" s="312"/>
      <c r="S14" s="312"/>
      <c r="T14" s="312"/>
      <c r="U14" s="312"/>
      <c r="V14" s="312"/>
    </row>
    <row r="15" spans="1:28" s="346" customFormat="1" ht="15.75" hidden="1" x14ac:dyDescent="0.25">
      <c r="A15" s="767"/>
      <c r="B15" s="767"/>
      <c r="C15" s="312"/>
      <c r="D15" s="312"/>
      <c r="E15" s="312"/>
      <c r="F15" s="312"/>
      <c r="G15" s="312"/>
      <c r="H15" s="338"/>
      <c r="I15" s="339"/>
      <c r="J15" s="338"/>
      <c r="K15" s="339"/>
      <c r="L15" s="338"/>
      <c r="M15" s="339"/>
      <c r="N15" s="338"/>
      <c r="O15" s="339"/>
      <c r="P15" s="375">
        <f t="shared" si="1"/>
        <v>0</v>
      </c>
      <c r="Q15" s="373">
        <f t="shared" si="2"/>
        <v>0</v>
      </c>
      <c r="R15" s="312"/>
      <c r="S15" s="312"/>
      <c r="T15" s="312"/>
      <c r="U15" s="312"/>
      <c r="V15" s="312"/>
    </row>
    <row r="16" spans="1:28" s="346" customFormat="1" ht="15.75" hidden="1" x14ac:dyDescent="0.25">
      <c r="A16" s="767"/>
      <c r="B16" s="767"/>
      <c r="C16" s="312"/>
      <c r="D16" s="312"/>
      <c r="E16" s="312"/>
      <c r="F16" s="312"/>
      <c r="G16" s="312"/>
      <c r="H16" s="338"/>
      <c r="I16" s="339"/>
      <c r="J16" s="338"/>
      <c r="K16" s="339"/>
      <c r="L16" s="338"/>
      <c r="M16" s="339"/>
      <c r="N16" s="338"/>
      <c r="O16" s="339"/>
      <c r="P16" s="375">
        <f t="shared" si="1"/>
        <v>0</v>
      </c>
      <c r="Q16" s="373">
        <f t="shared" si="2"/>
        <v>0</v>
      </c>
      <c r="R16" s="312"/>
      <c r="S16" s="312"/>
      <c r="T16" s="312"/>
      <c r="U16" s="312"/>
      <c r="V16" s="312"/>
    </row>
    <row r="17" spans="1:22" s="346" customFormat="1" ht="15.75" hidden="1" x14ac:dyDescent="0.25">
      <c r="A17" s="767"/>
      <c r="B17" s="767"/>
      <c r="C17" s="312"/>
      <c r="D17" s="312"/>
      <c r="E17" s="312"/>
      <c r="F17" s="312"/>
      <c r="G17" s="312"/>
      <c r="H17" s="338"/>
      <c r="I17" s="339"/>
      <c r="J17" s="338"/>
      <c r="K17" s="339"/>
      <c r="L17" s="338"/>
      <c r="M17" s="339"/>
      <c r="N17" s="338"/>
      <c r="O17" s="339"/>
      <c r="P17" s="375">
        <f t="shared" si="1"/>
        <v>0</v>
      </c>
      <c r="Q17" s="373">
        <f t="shared" si="2"/>
        <v>0</v>
      </c>
      <c r="R17" s="312"/>
      <c r="S17" s="312"/>
      <c r="T17" s="312"/>
      <c r="U17" s="312"/>
      <c r="V17" s="312"/>
    </row>
    <row r="18" spans="1:22" s="346" customFormat="1" ht="15.75" hidden="1" x14ac:dyDescent="0.25">
      <c r="A18" s="768"/>
      <c r="B18" s="768"/>
      <c r="C18" s="312"/>
      <c r="D18" s="312"/>
      <c r="E18" s="312"/>
      <c r="F18" s="312"/>
      <c r="G18" s="312"/>
      <c r="H18" s="338"/>
      <c r="I18" s="339"/>
      <c r="J18" s="338"/>
      <c r="K18" s="339"/>
      <c r="L18" s="338"/>
      <c r="M18" s="339"/>
      <c r="N18" s="338"/>
      <c r="O18" s="339"/>
      <c r="P18" s="375">
        <f t="shared" si="1"/>
        <v>0</v>
      </c>
      <c r="Q18" s="373">
        <f t="shared" si="2"/>
        <v>0</v>
      </c>
      <c r="R18" s="312"/>
      <c r="S18" s="312"/>
      <c r="T18" s="312"/>
      <c r="U18" s="312"/>
      <c r="V18" s="312"/>
    </row>
    <row r="19" spans="1:22" s="346" customFormat="1" ht="15.75" hidden="1" x14ac:dyDescent="0.25">
      <c r="A19" s="803" t="s">
        <v>1422</v>
      </c>
      <c r="B19" s="766"/>
      <c r="C19" s="312"/>
      <c r="D19" s="312"/>
      <c r="E19" s="312"/>
      <c r="F19" s="312"/>
      <c r="G19" s="312"/>
      <c r="H19" s="338"/>
      <c r="I19" s="339"/>
      <c r="J19" s="338"/>
      <c r="K19" s="339"/>
      <c r="L19" s="338"/>
      <c r="M19" s="339"/>
      <c r="N19" s="338"/>
      <c r="O19" s="339"/>
      <c r="P19" s="375">
        <f t="shared" si="1"/>
        <v>0</v>
      </c>
      <c r="Q19" s="373">
        <f t="shared" si="2"/>
        <v>0</v>
      </c>
      <c r="R19" s="312"/>
      <c r="S19" s="312"/>
      <c r="T19" s="312"/>
      <c r="U19" s="312"/>
      <c r="V19" s="312"/>
    </row>
    <row r="20" spans="1:22" s="346" customFormat="1" ht="15.75" hidden="1" x14ac:dyDescent="0.25">
      <c r="A20" s="803"/>
      <c r="B20" s="767"/>
      <c r="C20" s="312"/>
      <c r="D20" s="312"/>
      <c r="E20" s="312"/>
      <c r="F20" s="312"/>
      <c r="G20" s="312"/>
      <c r="H20" s="338"/>
      <c r="I20" s="339"/>
      <c r="J20" s="338"/>
      <c r="K20" s="339"/>
      <c r="L20" s="338"/>
      <c r="M20" s="339"/>
      <c r="N20" s="338"/>
      <c r="O20" s="339"/>
      <c r="P20" s="375">
        <f t="shared" si="1"/>
        <v>0</v>
      </c>
      <c r="Q20" s="373">
        <f t="shared" si="2"/>
        <v>0</v>
      </c>
      <c r="R20" s="312"/>
      <c r="S20" s="312"/>
      <c r="T20" s="312"/>
      <c r="U20" s="312"/>
      <c r="V20" s="312"/>
    </row>
    <row r="21" spans="1:22" s="346" customFormat="1" ht="15.75" hidden="1" x14ac:dyDescent="0.25">
      <c r="A21" s="803"/>
      <c r="B21" s="767"/>
      <c r="C21" s="312"/>
      <c r="D21" s="312"/>
      <c r="E21" s="312"/>
      <c r="F21" s="312"/>
      <c r="G21" s="312"/>
      <c r="H21" s="338"/>
      <c r="I21" s="339"/>
      <c r="J21" s="338"/>
      <c r="K21" s="339"/>
      <c r="L21" s="338"/>
      <c r="M21" s="339"/>
      <c r="N21" s="338"/>
      <c r="O21" s="339"/>
      <c r="P21" s="375">
        <f t="shared" si="1"/>
        <v>0</v>
      </c>
      <c r="Q21" s="373">
        <f t="shared" si="2"/>
        <v>0</v>
      </c>
      <c r="R21" s="312"/>
      <c r="S21" s="312"/>
      <c r="T21" s="312"/>
      <c r="U21" s="312"/>
      <c r="V21" s="312"/>
    </row>
    <row r="22" spans="1:22" s="346" customFormat="1" ht="15.75" hidden="1" x14ac:dyDescent="0.25">
      <c r="A22" s="803"/>
      <c r="B22" s="767"/>
      <c r="C22" s="312"/>
      <c r="D22" s="312"/>
      <c r="E22" s="312"/>
      <c r="F22" s="312"/>
      <c r="G22" s="312"/>
      <c r="H22" s="338"/>
      <c r="I22" s="339"/>
      <c r="J22" s="338"/>
      <c r="K22" s="339"/>
      <c r="L22" s="338"/>
      <c r="M22" s="339"/>
      <c r="N22" s="338"/>
      <c r="O22" s="339"/>
      <c r="P22" s="375">
        <f t="shared" si="1"/>
        <v>0</v>
      </c>
      <c r="Q22" s="373">
        <f t="shared" si="2"/>
        <v>0</v>
      </c>
      <c r="R22" s="312"/>
      <c r="S22" s="312"/>
      <c r="T22" s="312"/>
      <c r="U22" s="312"/>
      <c r="V22" s="312"/>
    </row>
    <row r="23" spans="1:22" s="346" customFormat="1" ht="15.75" hidden="1" x14ac:dyDescent="0.25">
      <c r="A23" s="803"/>
      <c r="B23" s="767"/>
      <c r="C23" s="312"/>
      <c r="D23" s="312"/>
      <c r="E23" s="312"/>
      <c r="F23" s="312"/>
      <c r="G23" s="312"/>
      <c r="H23" s="338"/>
      <c r="I23" s="339"/>
      <c r="J23" s="338"/>
      <c r="K23" s="339"/>
      <c r="L23" s="338"/>
      <c r="M23" s="339"/>
      <c r="N23" s="338"/>
      <c r="O23" s="339"/>
      <c r="P23" s="375">
        <f t="shared" si="1"/>
        <v>0</v>
      </c>
      <c r="Q23" s="373">
        <f t="shared" si="2"/>
        <v>0</v>
      </c>
      <c r="R23" s="312"/>
      <c r="S23" s="312"/>
      <c r="T23" s="312"/>
      <c r="U23" s="312"/>
      <c r="V23" s="312"/>
    </row>
    <row r="24" spans="1:22" ht="15.75" hidden="1" x14ac:dyDescent="0.25">
      <c r="A24" s="803"/>
      <c r="B24" s="768"/>
      <c r="C24" s="312"/>
      <c r="D24" s="312"/>
      <c r="E24" s="312"/>
      <c r="F24" s="312"/>
      <c r="G24" s="312"/>
      <c r="H24" s="312"/>
      <c r="I24" s="339"/>
      <c r="J24" s="312"/>
      <c r="K24" s="339"/>
      <c r="L24" s="312"/>
      <c r="M24" s="339"/>
      <c r="N24" s="312"/>
      <c r="O24" s="339"/>
      <c r="P24" s="375">
        <f t="shared" si="1"/>
        <v>0</v>
      </c>
      <c r="Q24" s="373">
        <f t="shared" si="2"/>
        <v>0</v>
      </c>
      <c r="R24" s="312"/>
      <c r="S24" s="71"/>
      <c r="T24" s="312"/>
      <c r="U24" s="312"/>
      <c r="V24" s="312"/>
    </row>
    <row r="25" spans="1:22" ht="15.75" x14ac:dyDescent="0.25">
      <c r="A25" s="284"/>
      <c r="B25" s="285"/>
      <c r="C25" s="285"/>
      <c r="D25" s="285"/>
      <c r="E25" s="284" t="s">
        <v>1420</v>
      </c>
      <c r="F25" s="285"/>
      <c r="G25" s="286"/>
      <c r="H25" s="591">
        <f t="shared" ref="H25:Q25" si="3">SUM(H10:H24)</f>
        <v>0.5</v>
      </c>
      <c r="I25" s="232">
        <f t="shared" si="3"/>
        <v>0</v>
      </c>
      <c r="J25" s="591">
        <f t="shared" si="3"/>
        <v>1</v>
      </c>
      <c r="K25" s="232">
        <f t="shared" si="3"/>
        <v>0</v>
      </c>
      <c r="L25" s="591">
        <f t="shared" si="3"/>
        <v>0.75</v>
      </c>
      <c r="M25" s="232">
        <f t="shared" si="3"/>
        <v>0</v>
      </c>
      <c r="N25" s="591">
        <f t="shared" si="3"/>
        <v>0.75</v>
      </c>
      <c r="O25" s="232">
        <f t="shared" si="3"/>
        <v>0</v>
      </c>
      <c r="P25" s="570">
        <f t="shared" si="3"/>
        <v>3</v>
      </c>
      <c r="Q25" s="232">
        <f t="shared" si="3"/>
        <v>0</v>
      </c>
      <c r="R25" s="68"/>
      <c r="S25" s="68"/>
      <c r="T25" s="68"/>
      <c r="U25" s="68"/>
      <c r="V25" s="68"/>
    </row>
    <row r="28" spans="1:22" x14ac:dyDescent="0.25">
      <c r="C28" s="433"/>
    </row>
    <row r="29" spans="1:22" x14ac:dyDescent="0.25">
      <c r="C29" s="433"/>
    </row>
    <row r="30" spans="1:22" x14ac:dyDescent="0.25">
      <c r="C30" s="433"/>
    </row>
    <row r="31" spans="1:22" x14ac:dyDescent="0.25">
      <c r="C31" s="433"/>
    </row>
  </sheetData>
  <mergeCells count="26">
    <mergeCell ref="E6:E8"/>
    <mergeCell ref="A19:A24"/>
    <mergeCell ref="B19:B24"/>
    <mergeCell ref="B10:B12"/>
    <mergeCell ref="B6:B8"/>
    <mergeCell ref="C6:C8"/>
    <mergeCell ref="A10:A12"/>
    <mergeCell ref="A13:A18"/>
    <mergeCell ref="B13:B18"/>
    <mergeCell ref="D6:D8"/>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_x000a_"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24">
      <formula1>$B$1:$E$1</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93"/>
  <sheetViews>
    <sheetView zoomScale="80" zoomScaleNormal="80" workbookViewId="0">
      <pane ySplit="8" topLeftCell="A51" activePane="bottomLeft" state="frozen"/>
      <selection activeCell="K7" sqref="K7"/>
      <selection pane="bottomLeft" activeCell="E18" sqref="E18"/>
    </sheetView>
  </sheetViews>
  <sheetFormatPr baseColWidth="10" defaultRowHeight="15" x14ac:dyDescent="0.25"/>
  <cols>
    <col min="1" max="1" width="35.7109375" style="346" customWidth="1"/>
    <col min="2" max="2" width="35.85546875" style="346" customWidth="1"/>
    <col min="3" max="3" width="27.42578125" style="346" customWidth="1"/>
    <col min="4" max="4" width="27.42578125" style="433" customWidth="1"/>
    <col min="5" max="7" width="27.42578125" style="346" customWidth="1"/>
    <col min="8" max="8" width="15.28515625" style="346" customWidth="1"/>
    <col min="9" max="9" width="11.42578125" style="230"/>
    <col min="10" max="10" width="15.28515625" style="346" customWidth="1"/>
    <col min="11" max="11" width="18.85546875" style="230" customWidth="1"/>
    <col min="12" max="12" width="11.42578125" style="346"/>
    <col min="13" max="13" width="11.42578125" style="230"/>
    <col min="14" max="14" width="11.42578125" style="346"/>
    <col min="15" max="15" width="11.42578125" style="230"/>
    <col min="16" max="16" width="15.28515625" style="346" customWidth="1"/>
    <col min="17" max="17" width="18.28515625" style="230" customWidth="1"/>
    <col min="18" max="20" width="14.140625" style="346" customWidth="1"/>
    <col min="21" max="21" width="17" style="346" customWidth="1"/>
    <col min="22" max="16384" width="11.42578125" style="346"/>
  </cols>
  <sheetData>
    <row r="1" spans="1:42" ht="24.75" customHeight="1" x14ac:dyDescent="0.25">
      <c r="A1" s="378"/>
      <c r="B1" s="378"/>
      <c r="C1" s="378"/>
      <c r="D1" s="378"/>
      <c r="E1" s="378"/>
      <c r="F1" s="804" t="s">
        <v>1449</v>
      </c>
      <c r="G1" s="804"/>
      <c r="H1" s="804"/>
      <c r="I1" s="804"/>
      <c r="J1" s="804"/>
      <c r="K1" s="804"/>
      <c r="L1" s="804"/>
      <c r="M1" s="804"/>
      <c r="N1" s="379"/>
      <c r="O1" s="433" t="s">
        <v>1623</v>
      </c>
      <c r="P1" s="433" t="s">
        <v>1624</v>
      </c>
      <c r="Q1" s="433" t="s">
        <v>1625</v>
      </c>
      <c r="R1" s="433" t="s">
        <v>1626</v>
      </c>
      <c r="S1" s="433" t="s">
        <v>1627</v>
      </c>
      <c r="T1" s="433" t="s">
        <v>1628</v>
      </c>
      <c r="U1" s="433" t="s">
        <v>1629</v>
      </c>
      <c r="V1" s="433" t="s">
        <v>1630</v>
      </c>
      <c r="W1" s="433" t="s">
        <v>1631</v>
      </c>
      <c r="X1" s="433" t="s">
        <v>1632</v>
      </c>
      <c r="Y1" s="433" t="s">
        <v>1633</v>
      </c>
      <c r="Z1" s="433" t="s">
        <v>1634</v>
      </c>
      <c r="AA1" s="433" t="s">
        <v>1635</v>
      </c>
      <c r="AB1" s="433" t="s">
        <v>1636</v>
      </c>
      <c r="AC1" s="433" t="s">
        <v>1637</v>
      </c>
      <c r="AD1" s="433" t="s">
        <v>1638</v>
      </c>
      <c r="AE1" s="433" t="s">
        <v>1639</v>
      </c>
      <c r="AF1" s="378"/>
      <c r="AG1" s="378"/>
      <c r="AH1" s="378"/>
      <c r="AI1" s="378"/>
      <c r="AJ1" s="378"/>
      <c r="AK1" s="378"/>
      <c r="AL1" s="378"/>
      <c r="AM1" s="378"/>
      <c r="AN1" s="378"/>
      <c r="AO1" s="378"/>
      <c r="AP1" s="378"/>
    </row>
    <row r="2" spans="1:42" ht="18.75" x14ac:dyDescent="0.25">
      <c r="A2" s="377" t="s">
        <v>1352</v>
      </c>
      <c r="B2" s="378"/>
      <c r="C2" s="378"/>
      <c r="D2" s="378"/>
      <c r="E2" s="378"/>
      <c r="F2" s="378"/>
      <c r="G2" s="378"/>
      <c r="H2" s="379"/>
      <c r="I2" s="380"/>
      <c r="J2" s="379"/>
      <c r="K2" s="379"/>
      <c r="L2" s="379"/>
      <c r="M2" s="379"/>
      <c r="N2" s="379"/>
      <c r="O2" s="379"/>
      <c r="P2" s="379"/>
      <c r="Q2" s="379"/>
      <c r="R2" s="379"/>
      <c r="S2" s="379"/>
      <c r="T2" s="379"/>
      <c r="U2" s="379"/>
      <c r="V2" s="379"/>
      <c r="W2" s="379"/>
      <c r="X2" s="379"/>
      <c r="Y2" s="379"/>
      <c r="Z2" s="379"/>
      <c r="AA2" s="379"/>
      <c r="AB2" s="378"/>
      <c r="AC2" s="378"/>
      <c r="AD2" s="378"/>
      <c r="AE2" s="378"/>
      <c r="AF2" s="378"/>
      <c r="AG2" s="378"/>
      <c r="AH2" s="378"/>
      <c r="AI2" s="378"/>
      <c r="AJ2" s="378"/>
      <c r="AK2" s="378"/>
      <c r="AL2" s="378"/>
      <c r="AM2" s="378"/>
      <c r="AN2" s="378"/>
      <c r="AO2" s="378"/>
      <c r="AP2" s="378"/>
    </row>
    <row r="3" spans="1:42" ht="18.75" x14ac:dyDescent="0.25">
      <c r="A3" s="377" t="s">
        <v>1455</v>
      </c>
      <c r="B3" s="378"/>
      <c r="C3" s="378"/>
      <c r="D3" s="378"/>
      <c r="E3" s="378"/>
      <c r="F3" s="378"/>
      <c r="G3" s="378"/>
      <c r="H3" s="379"/>
      <c r="I3" s="380"/>
      <c r="J3" s="379"/>
      <c r="K3" s="379"/>
      <c r="L3" s="379"/>
      <c r="M3" s="379"/>
      <c r="N3" s="379"/>
      <c r="O3" s="379"/>
      <c r="P3" s="379"/>
      <c r="Q3" s="379"/>
      <c r="R3" s="379"/>
      <c r="S3" s="379"/>
      <c r="T3" s="379"/>
      <c r="U3" s="379"/>
      <c r="V3" s="379"/>
      <c r="W3" s="379"/>
      <c r="X3" s="379"/>
      <c r="Y3" s="379"/>
      <c r="Z3" s="379"/>
      <c r="AA3" s="379"/>
      <c r="AB3" s="378"/>
      <c r="AC3" s="378"/>
      <c r="AD3" s="378"/>
      <c r="AE3" s="378"/>
      <c r="AF3" s="378"/>
      <c r="AG3" s="378"/>
      <c r="AH3" s="378"/>
      <c r="AI3" s="378"/>
      <c r="AJ3" s="378"/>
      <c r="AK3" s="378"/>
      <c r="AL3" s="378"/>
      <c r="AM3" s="378"/>
      <c r="AN3" s="378"/>
      <c r="AO3" s="378"/>
      <c r="AP3" s="378"/>
    </row>
    <row r="4" spans="1:42" s="378" customFormat="1" ht="18.75" x14ac:dyDescent="0.25">
      <c r="A4" s="377" t="s">
        <v>1466</v>
      </c>
      <c r="H4" s="379"/>
      <c r="I4" s="380"/>
      <c r="J4" s="379"/>
      <c r="K4" s="379"/>
      <c r="L4" s="379"/>
      <c r="M4" s="379"/>
      <c r="N4" s="379"/>
      <c r="O4" s="379"/>
      <c r="P4" s="379"/>
      <c r="Q4" s="379"/>
      <c r="R4" s="379"/>
      <c r="S4" s="379"/>
      <c r="T4" s="379"/>
      <c r="U4" s="379"/>
      <c r="V4" s="379"/>
      <c r="W4" s="379"/>
      <c r="X4" s="379"/>
      <c r="Y4" s="379"/>
      <c r="Z4" s="379"/>
      <c r="AA4" s="379"/>
    </row>
    <row r="5" spans="1:42" s="378" customFormat="1" ht="18.75" customHeight="1" x14ac:dyDescent="0.25">
      <c r="A5" s="381" t="s">
        <v>1456</v>
      </c>
      <c r="B5" s="382"/>
      <c r="C5" s="382"/>
      <c r="D5" s="382"/>
      <c r="E5" s="382"/>
      <c r="F5" s="382"/>
      <c r="G5" s="382"/>
      <c r="H5" s="382"/>
      <c r="I5" s="382"/>
      <c r="J5" s="382"/>
      <c r="K5" s="382"/>
      <c r="L5" s="382"/>
      <c r="M5" s="382"/>
      <c r="N5" s="382"/>
      <c r="O5" s="382"/>
      <c r="P5" s="382"/>
      <c r="Q5" s="382"/>
      <c r="R5" s="382"/>
      <c r="S5" s="382"/>
      <c r="T5" s="382"/>
      <c r="U5" s="382"/>
    </row>
    <row r="6" spans="1:42" ht="15" customHeight="1" x14ac:dyDescent="0.25">
      <c r="A6" s="754" t="s">
        <v>96</v>
      </c>
      <c r="B6" s="753" t="s">
        <v>110</v>
      </c>
      <c r="C6" s="756" t="s">
        <v>1504</v>
      </c>
      <c r="D6" s="756" t="s">
        <v>1505</v>
      </c>
      <c r="E6" s="756" t="s">
        <v>86</v>
      </c>
      <c r="F6" s="756" t="s">
        <v>390</v>
      </c>
      <c r="G6" s="756" t="s">
        <v>87</v>
      </c>
      <c r="H6" s="759" t="s">
        <v>99</v>
      </c>
      <c r="I6" s="765"/>
      <c r="J6" s="765"/>
      <c r="K6" s="765"/>
      <c r="L6" s="765"/>
      <c r="M6" s="765"/>
      <c r="N6" s="765"/>
      <c r="O6" s="760"/>
      <c r="P6" s="761" t="s">
        <v>100</v>
      </c>
      <c r="Q6" s="762"/>
      <c r="R6" s="753" t="s">
        <v>102</v>
      </c>
      <c r="S6" s="753" t="s">
        <v>109</v>
      </c>
      <c r="T6" s="753" t="s">
        <v>108</v>
      </c>
      <c r="U6" s="750" t="s">
        <v>88</v>
      </c>
    </row>
    <row r="7" spans="1:42" ht="15" customHeight="1" x14ac:dyDescent="0.25">
      <c r="A7" s="754"/>
      <c r="B7" s="754"/>
      <c r="C7" s="757"/>
      <c r="D7" s="757"/>
      <c r="E7" s="757"/>
      <c r="F7" s="757"/>
      <c r="G7" s="757"/>
      <c r="H7" s="759" t="s">
        <v>103</v>
      </c>
      <c r="I7" s="760"/>
      <c r="J7" s="759" t="s">
        <v>104</v>
      </c>
      <c r="K7" s="760"/>
      <c r="L7" s="759" t="s">
        <v>105</v>
      </c>
      <c r="M7" s="760"/>
      <c r="N7" s="759" t="s">
        <v>106</v>
      </c>
      <c r="O7" s="760"/>
      <c r="P7" s="763"/>
      <c r="Q7" s="764"/>
      <c r="R7" s="754"/>
      <c r="S7" s="754"/>
      <c r="T7" s="754"/>
      <c r="U7" s="751"/>
    </row>
    <row r="8" spans="1:42" ht="25.5" x14ac:dyDescent="0.25">
      <c r="A8" s="755"/>
      <c r="B8" s="755"/>
      <c r="C8" s="758"/>
      <c r="D8" s="758"/>
      <c r="E8" s="758"/>
      <c r="F8" s="758"/>
      <c r="G8" s="758"/>
      <c r="H8" s="409" t="s">
        <v>107</v>
      </c>
      <c r="I8" s="409" t="s">
        <v>12</v>
      </c>
      <c r="J8" s="409" t="s">
        <v>107</v>
      </c>
      <c r="K8" s="409" t="s">
        <v>12</v>
      </c>
      <c r="L8" s="409" t="s">
        <v>107</v>
      </c>
      <c r="M8" s="409" t="s">
        <v>12</v>
      </c>
      <c r="N8" s="409" t="s">
        <v>107</v>
      </c>
      <c r="O8" s="409" t="s">
        <v>12</v>
      </c>
      <c r="P8" s="409" t="s">
        <v>107</v>
      </c>
      <c r="Q8" s="409" t="s">
        <v>12</v>
      </c>
      <c r="R8" s="755"/>
      <c r="S8" s="755"/>
      <c r="T8" s="755"/>
      <c r="U8" s="752"/>
    </row>
    <row r="9" spans="1:42" ht="15.75" x14ac:dyDescent="0.25">
      <c r="A9" s="410"/>
      <c r="B9" s="411"/>
      <c r="C9" s="412"/>
      <c r="D9" s="412"/>
      <c r="E9" s="412"/>
      <c r="F9" s="413"/>
      <c r="G9" s="412"/>
      <c r="H9" s="414"/>
      <c r="I9" s="414"/>
      <c r="J9" s="414"/>
      <c r="K9" s="414"/>
      <c r="L9" s="414"/>
      <c r="M9" s="414"/>
      <c r="N9" s="414"/>
      <c r="O9" s="414"/>
      <c r="P9" s="414"/>
      <c r="Q9" s="414"/>
      <c r="R9" s="415"/>
      <c r="S9" s="415"/>
      <c r="T9" s="415"/>
      <c r="U9" s="416"/>
    </row>
    <row r="10" spans="1:42" ht="15.75" customHeight="1" x14ac:dyDescent="0.25">
      <c r="A10" s="766" t="s">
        <v>1457</v>
      </c>
      <c r="B10" s="766" t="s">
        <v>1458</v>
      </c>
      <c r="C10" s="312"/>
      <c r="D10" s="312"/>
      <c r="E10" s="312"/>
      <c r="F10" s="312"/>
      <c r="G10" s="312"/>
      <c r="H10" s="338"/>
      <c r="I10" s="339"/>
      <c r="J10" s="338"/>
      <c r="K10" s="339"/>
      <c r="L10" s="338"/>
      <c r="M10" s="339"/>
      <c r="N10" s="338"/>
      <c r="O10" s="339"/>
      <c r="P10" s="375">
        <f t="shared" ref="P10:Q62" si="0">H10+J10+L10+N10</f>
        <v>0</v>
      </c>
      <c r="Q10" s="373">
        <f t="shared" si="0"/>
        <v>0</v>
      </c>
      <c r="R10" s="312"/>
      <c r="S10" s="312"/>
      <c r="T10" s="312"/>
      <c r="U10" s="312"/>
    </row>
    <row r="11" spans="1:42" ht="15.75" x14ac:dyDescent="0.25">
      <c r="A11" s="767"/>
      <c r="B11" s="767"/>
      <c r="C11" s="312"/>
      <c r="D11" s="312"/>
      <c r="E11" s="312"/>
      <c r="F11" s="312"/>
      <c r="G11" s="312"/>
      <c r="H11" s="338"/>
      <c r="I11" s="339"/>
      <c r="J11" s="338"/>
      <c r="K11" s="339"/>
      <c r="L11" s="338"/>
      <c r="M11" s="339"/>
      <c r="N11" s="338"/>
      <c r="O11" s="339"/>
      <c r="P11" s="375">
        <f t="shared" si="0"/>
        <v>0</v>
      </c>
      <c r="Q11" s="373">
        <f t="shared" si="0"/>
        <v>0</v>
      </c>
      <c r="R11" s="312"/>
      <c r="S11" s="312"/>
      <c r="T11" s="312"/>
      <c r="U11" s="312"/>
    </row>
    <row r="12" spans="1:42" ht="15.75" x14ac:dyDescent="0.25">
      <c r="A12" s="767"/>
      <c r="B12" s="767"/>
      <c r="C12" s="312"/>
      <c r="D12" s="312"/>
      <c r="E12" s="312"/>
      <c r="F12" s="312"/>
      <c r="G12" s="312"/>
      <c r="H12" s="338"/>
      <c r="I12" s="339"/>
      <c r="J12" s="338"/>
      <c r="K12" s="339"/>
      <c r="L12" s="338"/>
      <c r="M12" s="339"/>
      <c r="N12" s="338"/>
      <c r="O12" s="339"/>
      <c r="P12" s="375">
        <f t="shared" si="0"/>
        <v>0</v>
      </c>
      <c r="Q12" s="373">
        <f t="shared" si="0"/>
        <v>0</v>
      </c>
      <c r="R12" s="312"/>
      <c r="S12" s="312"/>
      <c r="T12" s="312"/>
      <c r="U12" s="312"/>
    </row>
    <row r="13" spans="1:42" ht="15.75" x14ac:dyDescent="0.25">
      <c r="A13" s="767"/>
      <c r="B13" s="767"/>
      <c r="C13" s="312"/>
      <c r="D13" s="312"/>
      <c r="E13" s="312"/>
      <c r="F13" s="312"/>
      <c r="G13" s="312"/>
      <c r="H13" s="338"/>
      <c r="I13" s="339"/>
      <c r="J13" s="338"/>
      <c r="K13" s="339"/>
      <c r="L13" s="338"/>
      <c r="M13" s="339"/>
      <c r="N13" s="338"/>
      <c r="O13" s="339"/>
      <c r="P13" s="375">
        <f t="shared" ref="P13:P25" si="1">H13+J13+L13+N13</f>
        <v>0</v>
      </c>
      <c r="Q13" s="373">
        <f t="shared" ref="Q13:Q25" si="2">I13+K13+M13+O13</f>
        <v>0</v>
      </c>
      <c r="R13" s="312"/>
      <c r="S13" s="312"/>
      <c r="T13" s="312"/>
      <c r="U13" s="312"/>
    </row>
    <row r="14" spans="1:42" ht="15.75" x14ac:dyDescent="0.25">
      <c r="A14" s="767"/>
      <c r="B14" s="767"/>
      <c r="C14" s="312"/>
      <c r="D14" s="312"/>
      <c r="E14" s="312"/>
      <c r="F14" s="312"/>
      <c r="G14" s="312"/>
      <c r="H14" s="338"/>
      <c r="I14" s="339"/>
      <c r="J14" s="338"/>
      <c r="K14" s="339"/>
      <c r="L14" s="338"/>
      <c r="M14" s="339"/>
      <c r="N14" s="338"/>
      <c r="O14" s="339"/>
      <c r="P14" s="375">
        <f t="shared" si="1"/>
        <v>0</v>
      </c>
      <c r="Q14" s="373">
        <f t="shared" si="2"/>
        <v>0</v>
      </c>
      <c r="R14" s="312"/>
      <c r="S14" s="312"/>
      <c r="T14" s="312"/>
      <c r="U14" s="312"/>
    </row>
    <row r="15" spans="1:42" ht="15.75" x14ac:dyDescent="0.25">
      <c r="A15" s="767"/>
      <c r="B15" s="767"/>
      <c r="C15" s="312"/>
      <c r="D15" s="312"/>
      <c r="E15" s="312"/>
      <c r="F15" s="312"/>
      <c r="G15" s="312"/>
      <c r="H15" s="338"/>
      <c r="I15" s="339"/>
      <c r="J15" s="338"/>
      <c r="K15" s="339"/>
      <c r="L15" s="338"/>
      <c r="M15" s="339"/>
      <c r="N15" s="338"/>
      <c r="O15" s="339"/>
      <c r="P15" s="375">
        <f t="shared" si="1"/>
        <v>0</v>
      </c>
      <c r="Q15" s="373">
        <f t="shared" si="2"/>
        <v>0</v>
      </c>
      <c r="R15" s="312"/>
      <c r="S15" s="312"/>
      <c r="T15" s="312"/>
      <c r="U15" s="312"/>
    </row>
    <row r="16" spans="1:42" ht="15.75" x14ac:dyDescent="0.25">
      <c r="A16" s="767"/>
      <c r="B16" s="767"/>
      <c r="C16" s="312"/>
      <c r="D16" s="312"/>
      <c r="E16" s="312"/>
      <c r="F16" s="312"/>
      <c r="G16" s="312"/>
      <c r="H16" s="338"/>
      <c r="I16" s="339"/>
      <c r="J16" s="338"/>
      <c r="K16" s="339"/>
      <c r="L16" s="338"/>
      <c r="M16" s="339"/>
      <c r="N16" s="338"/>
      <c r="O16" s="339"/>
      <c r="P16" s="375">
        <f t="shared" si="1"/>
        <v>0</v>
      </c>
      <c r="Q16" s="373">
        <f t="shared" si="2"/>
        <v>0</v>
      </c>
      <c r="R16" s="312"/>
      <c r="S16" s="312"/>
      <c r="T16" s="312"/>
      <c r="U16" s="312"/>
    </row>
    <row r="17" spans="1:21" ht="15.75" x14ac:dyDescent="0.25">
      <c r="A17" s="767"/>
      <c r="B17" s="768"/>
      <c r="C17" s="312"/>
      <c r="D17" s="312"/>
      <c r="E17" s="312"/>
      <c r="F17" s="312"/>
      <c r="G17" s="312"/>
      <c r="H17" s="338"/>
      <c r="I17" s="339"/>
      <c r="J17" s="338"/>
      <c r="K17" s="339"/>
      <c r="L17" s="338"/>
      <c r="M17" s="339"/>
      <c r="N17" s="338"/>
      <c r="O17" s="339"/>
      <c r="P17" s="375">
        <f t="shared" si="1"/>
        <v>0</v>
      </c>
      <c r="Q17" s="373">
        <f t="shared" si="2"/>
        <v>0</v>
      </c>
      <c r="R17" s="312"/>
      <c r="S17" s="312"/>
      <c r="T17" s="312"/>
      <c r="U17" s="312"/>
    </row>
    <row r="18" spans="1:21" ht="15.75" x14ac:dyDescent="0.25">
      <c r="A18" s="767"/>
      <c r="B18" s="766" t="s">
        <v>1459</v>
      </c>
      <c r="C18" s="312"/>
      <c r="D18" s="312"/>
      <c r="E18" s="312"/>
      <c r="F18" s="312"/>
      <c r="G18" s="312"/>
      <c r="H18" s="338"/>
      <c r="I18" s="339"/>
      <c r="J18" s="338"/>
      <c r="K18" s="339"/>
      <c r="L18" s="338"/>
      <c r="M18" s="339"/>
      <c r="N18" s="338"/>
      <c r="O18" s="339"/>
      <c r="P18" s="375">
        <f t="shared" si="1"/>
        <v>0</v>
      </c>
      <c r="Q18" s="373">
        <f t="shared" si="2"/>
        <v>0</v>
      </c>
      <c r="R18" s="312"/>
      <c r="S18" s="312"/>
      <c r="T18" s="312"/>
      <c r="U18" s="312"/>
    </row>
    <row r="19" spans="1:21" ht="15.75" x14ac:dyDescent="0.25">
      <c r="A19" s="767"/>
      <c r="B19" s="767"/>
      <c r="C19" s="312"/>
      <c r="D19" s="312"/>
      <c r="E19" s="312"/>
      <c r="F19" s="312"/>
      <c r="G19" s="312"/>
      <c r="H19" s="338"/>
      <c r="I19" s="339"/>
      <c r="J19" s="338"/>
      <c r="K19" s="339"/>
      <c r="L19" s="338"/>
      <c r="M19" s="339"/>
      <c r="N19" s="338"/>
      <c r="O19" s="339"/>
      <c r="P19" s="375"/>
      <c r="Q19" s="373"/>
      <c r="R19" s="312"/>
      <c r="S19" s="312"/>
      <c r="T19" s="312"/>
      <c r="U19" s="312"/>
    </row>
    <row r="20" spans="1:21" ht="15.75" x14ac:dyDescent="0.25">
      <c r="A20" s="767"/>
      <c r="B20" s="767"/>
      <c r="C20" s="312"/>
      <c r="D20" s="312"/>
      <c r="E20" s="312"/>
      <c r="F20" s="312"/>
      <c r="G20" s="312"/>
      <c r="H20" s="338"/>
      <c r="I20" s="339"/>
      <c r="J20" s="338"/>
      <c r="K20" s="339"/>
      <c r="L20" s="338"/>
      <c r="M20" s="339"/>
      <c r="N20" s="338"/>
      <c r="O20" s="339"/>
      <c r="P20" s="375"/>
      <c r="Q20" s="373"/>
      <c r="R20" s="312"/>
      <c r="S20" s="312"/>
      <c r="T20" s="312"/>
      <c r="U20" s="312"/>
    </row>
    <row r="21" spans="1:21" ht="15.75" x14ac:dyDescent="0.25">
      <c r="A21" s="767"/>
      <c r="B21" s="767"/>
      <c r="C21" s="312"/>
      <c r="D21" s="312"/>
      <c r="E21" s="312"/>
      <c r="F21" s="312"/>
      <c r="G21" s="312"/>
      <c r="H21" s="338"/>
      <c r="I21" s="339"/>
      <c r="J21" s="338"/>
      <c r="K21" s="339"/>
      <c r="L21" s="338"/>
      <c r="M21" s="339"/>
      <c r="N21" s="338"/>
      <c r="O21" s="339"/>
      <c r="P21" s="375"/>
      <c r="Q21" s="373"/>
      <c r="R21" s="312"/>
      <c r="S21" s="312"/>
      <c r="T21" s="312"/>
      <c r="U21" s="312"/>
    </row>
    <row r="22" spans="1:21" ht="15.75" x14ac:dyDescent="0.25">
      <c r="A22" s="767"/>
      <c r="B22" s="767"/>
      <c r="C22" s="312"/>
      <c r="D22" s="312"/>
      <c r="E22" s="312"/>
      <c r="F22" s="312"/>
      <c r="G22" s="312"/>
      <c r="H22" s="338"/>
      <c r="I22" s="339"/>
      <c r="J22" s="338"/>
      <c r="K22" s="339"/>
      <c r="L22" s="338"/>
      <c r="M22" s="339"/>
      <c r="N22" s="338"/>
      <c r="O22" s="339"/>
      <c r="P22" s="375"/>
      <c r="Q22" s="373"/>
      <c r="R22" s="312"/>
      <c r="S22" s="312"/>
      <c r="T22" s="312"/>
      <c r="U22" s="312"/>
    </row>
    <row r="23" spans="1:21" ht="15.75" x14ac:dyDescent="0.25">
      <c r="A23" s="767"/>
      <c r="B23" s="767"/>
      <c r="C23" s="312"/>
      <c r="D23" s="312"/>
      <c r="E23" s="312"/>
      <c r="F23" s="312"/>
      <c r="G23" s="312"/>
      <c r="H23" s="338"/>
      <c r="I23" s="339"/>
      <c r="J23" s="338"/>
      <c r="K23" s="339"/>
      <c r="L23" s="338"/>
      <c r="M23" s="339"/>
      <c r="N23" s="338"/>
      <c r="O23" s="339"/>
      <c r="P23" s="375">
        <f t="shared" si="1"/>
        <v>0</v>
      </c>
      <c r="Q23" s="373">
        <f t="shared" si="2"/>
        <v>0</v>
      </c>
      <c r="R23" s="312"/>
      <c r="S23" s="312"/>
      <c r="T23" s="312"/>
      <c r="U23" s="312"/>
    </row>
    <row r="24" spans="1:21" ht="15.75" x14ac:dyDescent="0.25">
      <c r="A24" s="767"/>
      <c r="B24" s="768"/>
      <c r="C24" s="312"/>
      <c r="D24" s="312"/>
      <c r="E24" s="312"/>
      <c r="F24" s="312"/>
      <c r="G24" s="312"/>
      <c r="H24" s="338"/>
      <c r="I24" s="339"/>
      <c r="J24" s="338"/>
      <c r="K24" s="339"/>
      <c r="L24" s="338"/>
      <c r="M24" s="339"/>
      <c r="N24" s="338"/>
      <c r="O24" s="339"/>
      <c r="P24" s="375">
        <f t="shared" si="1"/>
        <v>0</v>
      </c>
      <c r="Q24" s="373">
        <f t="shared" si="2"/>
        <v>0</v>
      </c>
      <c r="R24" s="312"/>
      <c r="S24" s="312"/>
      <c r="T24" s="312"/>
      <c r="U24" s="312"/>
    </row>
    <row r="25" spans="1:21" ht="15.75" x14ac:dyDescent="0.25">
      <c r="A25" s="767"/>
      <c r="B25" s="766" t="s">
        <v>1460</v>
      </c>
      <c r="C25" s="312"/>
      <c r="D25" s="312"/>
      <c r="E25" s="312"/>
      <c r="F25" s="312"/>
      <c r="G25" s="312"/>
      <c r="H25" s="338"/>
      <c r="I25" s="339"/>
      <c r="J25" s="338"/>
      <c r="K25" s="339"/>
      <c r="L25" s="338"/>
      <c r="M25" s="339"/>
      <c r="N25" s="338"/>
      <c r="O25" s="339"/>
      <c r="P25" s="375">
        <f t="shared" si="1"/>
        <v>0</v>
      </c>
      <c r="Q25" s="373">
        <f t="shared" si="2"/>
        <v>0</v>
      </c>
      <c r="R25" s="312"/>
      <c r="S25" s="312"/>
      <c r="T25" s="312"/>
      <c r="U25" s="312"/>
    </row>
    <row r="26" spans="1:21" ht="15.75" x14ac:dyDescent="0.25">
      <c r="A26" s="767"/>
      <c r="B26" s="767"/>
      <c r="C26" s="312"/>
      <c r="D26" s="312"/>
      <c r="E26" s="312"/>
      <c r="F26" s="312"/>
      <c r="G26" s="312"/>
      <c r="H26" s="338"/>
      <c r="I26" s="339"/>
      <c r="J26" s="338"/>
      <c r="K26" s="339"/>
      <c r="L26" s="338"/>
      <c r="M26" s="339"/>
      <c r="N26" s="338"/>
      <c r="O26" s="339"/>
      <c r="P26" s="375">
        <f t="shared" si="0"/>
        <v>0</v>
      </c>
      <c r="Q26" s="373">
        <f t="shared" si="0"/>
        <v>0</v>
      </c>
      <c r="R26" s="312"/>
      <c r="S26" s="312"/>
      <c r="T26" s="312"/>
      <c r="U26" s="312"/>
    </row>
    <row r="27" spans="1:21" ht="15.75" x14ac:dyDescent="0.25">
      <c r="A27" s="767"/>
      <c r="B27" s="767"/>
      <c r="C27" s="312"/>
      <c r="D27" s="312"/>
      <c r="E27" s="312"/>
      <c r="F27" s="312"/>
      <c r="G27" s="312"/>
      <c r="H27" s="338"/>
      <c r="I27" s="339"/>
      <c r="J27" s="338"/>
      <c r="K27" s="339"/>
      <c r="L27" s="338"/>
      <c r="M27" s="339"/>
      <c r="N27" s="338"/>
      <c r="O27" s="339"/>
      <c r="P27" s="375">
        <f t="shared" si="0"/>
        <v>0</v>
      </c>
      <c r="Q27" s="373">
        <f t="shared" si="0"/>
        <v>0</v>
      </c>
      <c r="R27" s="312"/>
      <c r="S27" s="312"/>
      <c r="T27" s="312"/>
      <c r="U27" s="312"/>
    </row>
    <row r="28" spans="1:21" ht="15.75" x14ac:dyDescent="0.25">
      <c r="A28" s="767"/>
      <c r="B28" s="768"/>
      <c r="C28" s="312"/>
      <c r="D28" s="312"/>
      <c r="E28" s="312"/>
      <c r="F28" s="312"/>
      <c r="G28" s="312"/>
      <c r="H28" s="338"/>
      <c r="I28" s="339"/>
      <c r="J28" s="338"/>
      <c r="K28" s="339"/>
      <c r="L28" s="338"/>
      <c r="M28" s="339"/>
      <c r="N28" s="338"/>
      <c r="O28" s="339"/>
      <c r="P28" s="375">
        <f t="shared" si="0"/>
        <v>0</v>
      </c>
      <c r="Q28" s="373">
        <f t="shared" si="0"/>
        <v>0</v>
      </c>
      <c r="R28" s="312"/>
      <c r="S28" s="312"/>
      <c r="T28" s="312"/>
      <c r="U28" s="312"/>
    </row>
    <row r="29" spans="1:21" ht="15.75" x14ac:dyDescent="0.25">
      <c r="A29" s="767"/>
      <c r="B29" s="766" t="s">
        <v>1461</v>
      </c>
      <c r="C29" s="312"/>
      <c r="D29" s="312"/>
      <c r="E29" s="312"/>
      <c r="F29" s="312"/>
      <c r="G29" s="312"/>
      <c r="H29" s="338"/>
      <c r="I29" s="339"/>
      <c r="J29" s="338"/>
      <c r="K29" s="339"/>
      <c r="L29" s="338"/>
      <c r="M29" s="339"/>
      <c r="N29" s="338"/>
      <c r="O29" s="339"/>
      <c r="P29" s="375">
        <f t="shared" si="0"/>
        <v>0</v>
      </c>
      <c r="Q29" s="373">
        <f t="shared" si="0"/>
        <v>0</v>
      </c>
      <c r="R29" s="312"/>
      <c r="S29" s="312"/>
      <c r="T29" s="312"/>
      <c r="U29" s="312"/>
    </row>
    <row r="30" spans="1:21" ht="15.75" x14ac:dyDescent="0.25">
      <c r="A30" s="767"/>
      <c r="B30" s="767"/>
      <c r="C30" s="312"/>
      <c r="D30" s="312"/>
      <c r="E30" s="312"/>
      <c r="F30" s="312"/>
      <c r="G30" s="312"/>
      <c r="H30" s="338"/>
      <c r="I30" s="339"/>
      <c r="J30" s="338"/>
      <c r="K30" s="339"/>
      <c r="L30" s="338"/>
      <c r="M30" s="339"/>
      <c r="N30" s="338"/>
      <c r="O30" s="339"/>
      <c r="P30" s="375">
        <f t="shared" si="0"/>
        <v>0</v>
      </c>
      <c r="Q30" s="373">
        <f t="shared" si="0"/>
        <v>0</v>
      </c>
      <c r="R30" s="312"/>
      <c r="S30" s="312"/>
      <c r="T30" s="312"/>
      <c r="U30" s="312"/>
    </row>
    <row r="31" spans="1:21" ht="15.75" x14ac:dyDescent="0.25">
      <c r="A31" s="767"/>
      <c r="B31" s="767"/>
      <c r="C31" s="312"/>
      <c r="D31" s="312"/>
      <c r="E31" s="312"/>
      <c r="F31" s="312"/>
      <c r="G31" s="312"/>
      <c r="H31" s="338"/>
      <c r="I31" s="339"/>
      <c r="J31" s="338"/>
      <c r="K31" s="339"/>
      <c r="L31" s="338"/>
      <c r="M31" s="339"/>
      <c r="N31" s="338"/>
      <c r="O31" s="339"/>
      <c r="P31" s="375"/>
      <c r="Q31" s="373"/>
      <c r="R31" s="312"/>
      <c r="S31" s="312"/>
      <c r="T31" s="312"/>
      <c r="U31" s="312"/>
    </row>
    <row r="32" spans="1:21" ht="15.75" x14ac:dyDescent="0.25">
      <c r="A32" s="767"/>
      <c r="B32" s="767"/>
      <c r="C32" s="312"/>
      <c r="D32" s="312"/>
      <c r="E32" s="312"/>
      <c r="F32" s="312"/>
      <c r="G32" s="312"/>
      <c r="H32" s="338"/>
      <c r="I32" s="339"/>
      <c r="J32" s="338"/>
      <c r="K32" s="339"/>
      <c r="L32" s="338"/>
      <c r="M32" s="339"/>
      <c r="N32" s="338"/>
      <c r="O32" s="339"/>
      <c r="P32" s="375"/>
      <c r="Q32" s="373"/>
      <c r="R32" s="312"/>
      <c r="S32" s="312"/>
      <c r="T32" s="312"/>
      <c r="U32" s="312"/>
    </row>
    <row r="33" spans="1:21" ht="15.75" x14ac:dyDescent="0.25">
      <c r="A33" s="767"/>
      <c r="B33" s="767"/>
      <c r="C33" s="312"/>
      <c r="D33" s="312"/>
      <c r="E33" s="312"/>
      <c r="F33" s="312"/>
      <c r="G33" s="312"/>
      <c r="H33" s="338"/>
      <c r="I33" s="339"/>
      <c r="J33" s="338"/>
      <c r="K33" s="339"/>
      <c r="L33" s="338"/>
      <c r="M33" s="339"/>
      <c r="N33" s="338"/>
      <c r="O33" s="339"/>
      <c r="P33" s="375"/>
      <c r="Q33" s="373"/>
      <c r="R33" s="312"/>
      <c r="S33" s="312"/>
      <c r="T33" s="312"/>
      <c r="U33" s="312"/>
    </row>
    <row r="34" spans="1:21" ht="15.75" x14ac:dyDescent="0.25">
      <c r="A34" s="767"/>
      <c r="B34" s="767"/>
      <c r="C34" s="312"/>
      <c r="D34" s="312"/>
      <c r="E34" s="312"/>
      <c r="F34" s="312"/>
      <c r="G34" s="312"/>
      <c r="H34" s="338"/>
      <c r="I34" s="339"/>
      <c r="J34" s="338"/>
      <c r="K34" s="339"/>
      <c r="L34" s="338"/>
      <c r="M34" s="339"/>
      <c r="N34" s="338"/>
      <c r="O34" s="339"/>
      <c r="P34" s="375"/>
      <c r="Q34" s="373"/>
      <c r="R34" s="312"/>
      <c r="S34" s="312"/>
      <c r="T34" s="312"/>
      <c r="U34" s="312"/>
    </row>
    <row r="35" spans="1:21" ht="15.75" x14ac:dyDescent="0.25">
      <c r="A35" s="767"/>
      <c r="B35" s="767"/>
      <c r="C35" s="312"/>
      <c r="D35" s="312"/>
      <c r="E35" s="312"/>
      <c r="F35" s="312"/>
      <c r="G35" s="312"/>
      <c r="H35" s="338"/>
      <c r="I35" s="339"/>
      <c r="J35" s="338"/>
      <c r="K35" s="339"/>
      <c r="L35" s="338"/>
      <c r="M35" s="339"/>
      <c r="N35" s="338"/>
      <c r="O35" s="339"/>
      <c r="P35" s="375">
        <f t="shared" si="0"/>
        <v>0</v>
      </c>
      <c r="Q35" s="373">
        <f t="shared" si="0"/>
        <v>0</v>
      </c>
      <c r="R35" s="312"/>
      <c r="S35" s="312"/>
      <c r="T35" s="312"/>
      <c r="U35" s="312"/>
    </row>
    <row r="36" spans="1:21" ht="15.75" x14ac:dyDescent="0.25">
      <c r="A36" s="767"/>
      <c r="B36" s="767"/>
      <c r="C36" s="312"/>
      <c r="D36" s="312"/>
      <c r="E36" s="312"/>
      <c r="F36" s="312"/>
      <c r="G36" s="312"/>
      <c r="H36" s="338"/>
      <c r="I36" s="339"/>
      <c r="J36" s="338"/>
      <c r="K36" s="339"/>
      <c r="L36" s="338"/>
      <c r="M36" s="339"/>
      <c r="N36" s="338"/>
      <c r="O36" s="339"/>
      <c r="P36" s="375"/>
      <c r="Q36" s="373"/>
      <c r="R36" s="312"/>
      <c r="S36" s="312"/>
      <c r="T36" s="312"/>
      <c r="U36" s="312"/>
    </row>
    <row r="37" spans="1:21" ht="15.75" x14ac:dyDescent="0.25">
      <c r="A37" s="767"/>
      <c r="B37" s="767"/>
      <c r="C37" s="312"/>
      <c r="D37" s="312"/>
      <c r="E37" s="312"/>
      <c r="F37" s="312"/>
      <c r="G37" s="312"/>
      <c r="H37" s="338"/>
      <c r="I37" s="339"/>
      <c r="J37" s="338"/>
      <c r="K37" s="339"/>
      <c r="L37" s="338"/>
      <c r="M37" s="339"/>
      <c r="N37" s="338"/>
      <c r="O37" s="339"/>
      <c r="P37" s="375"/>
      <c r="Q37" s="373"/>
      <c r="R37" s="312"/>
      <c r="S37" s="312"/>
      <c r="T37" s="312"/>
      <c r="U37" s="312"/>
    </row>
    <row r="38" spans="1:21" ht="15.75" x14ac:dyDescent="0.25">
      <c r="A38" s="767"/>
      <c r="B38" s="767"/>
      <c r="C38" s="312"/>
      <c r="D38" s="312"/>
      <c r="E38" s="312"/>
      <c r="F38" s="312"/>
      <c r="G38" s="312"/>
      <c r="H38" s="338"/>
      <c r="I38" s="339"/>
      <c r="J38" s="338"/>
      <c r="K38" s="339"/>
      <c r="L38" s="338"/>
      <c r="M38" s="339"/>
      <c r="N38" s="338"/>
      <c r="O38" s="339"/>
      <c r="P38" s="375"/>
      <c r="Q38" s="373"/>
      <c r="R38" s="312"/>
      <c r="S38" s="312"/>
      <c r="T38" s="312"/>
      <c r="U38" s="312"/>
    </row>
    <row r="39" spans="1:21" ht="15.75" x14ac:dyDescent="0.25">
      <c r="A39" s="767"/>
      <c r="B39" s="767"/>
      <c r="C39" s="312"/>
      <c r="D39" s="312"/>
      <c r="E39" s="312"/>
      <c r="F39" s="312"/>
      <c r="G39" s="312"/>
      <c r="H39" s="338"/>
      <c r="I39" s="339"/>
      <c r="J39" s="338"/>
      <c r="K39" s="339"/>
      <c r="L39" s="338"/>
      <c r="M39" s="339"/>
      <c r="N39" s="338"/>
      <c r="O39" s="339"/>
      <c r="P39" s="375"/>
      <c r="Q39" s="373"/>
      <c r="R39" s="312"/>
      <c r="S39" s="312"/>
      <c r="T39" s="312"/>
      <c r="U39" s="312"/>
    </row>
    <row r="40" spans="1:21" ht="15.75" x14ac:dyDescent="0.25">
      <c r="A40" s="768"/>
      <c r="B40" s="768"/>
      <c r="C40" s="312"/>
      <c r="D40" s="312"/>
      <c r="E40" s="312"/>
      <c r="F40" s="312"/>
      <c r="G40" s="312"/>
      <c r="H40" s="338"/>
      <c r="I40" s="339"/>
      <c r="J40" s="338"/>
      <c r="K40" s="339"/>
      <c r="L40" s="338"/>
      <c r="M40" s="339"/>
      <c r="N40" s="338"/>
      <c r="O40" s="339"/>
      <c r="P40" s="375"/>
      <c r="Q40" s="373"/>
      <c r="R40" s="312"/>
      <c r="S40" s="312"/>
      <c r="T40" s="312"/>
      <c r="U40" s="312"/>
    </row>
    <row r="41" spans="1:21" ht="15.75" x14ac:dyDescent="0.25">
      <c r="A41" s="766" t="s">
        <v>1462</v>
      </c>
      <c r="B41" s="766" t="s">
        <v>1463</v>
      </c>
      <c r="C41" s="312"/>
      <c r="D41" s="312"/>
      <c r="E41" s="312"/>
      <c r="F41" s="312"/>
      <c r="G41" s="312"/>
      <c r="H41" s="338"/>
      <c r="I41" s="339"/>
      <c r="J41" s="338"/>
      <c r="K41" s="339"/>
      <c r="L41" s="338"/>
      <c r="M41" s="339"/>
      <c r="N41" s="338"/>
      <c r="O41" s="339"/>
      <c r="P41" s="375"/>
      <c r="Q41" s="373"/>
      <c r="R41" s="312"/>
      <c r="S41" s="312"/>
      <c r="T41" s="312"/>
      <c r="U41" s="312"/>
    </row>
    <row r="42" spans="1:21" ht="15.75" x14ac:dyDescent="0.25">
      <c r="A42" s="767"/>
      <c r="B42" s="767"/>
      <c r="C42" s="312"/>
      <c r="D42" s="312"/>
      <c r="E42" s="312"/>
      <c r="F42" s="312"/>
      <c r="G42" s="312"/>
      <c r="H42" s="338"/>
      <c r="I42" s="339"/>
      <c r="J42" s="338"/>
      <c r="K42" s="339"/>
      <c r="L42" s="338"/>
      <c r="M42" s="339"/>
      <c r="N42" s="338"/>
      <c r="O42" s="339"/>
      <c r="P42" s="375"/>
      <c r="Q42" s="373"/>
      <c r="R42" s="312"/>
      <c r="S42" s="312"/>
      <c r="T42" s="312"/>
      <c r="U42" s="312"/>
    </row>
    <row r="43" spans="1:21" ht="15.75" x14ac:dyDescent="0.25">
      <c r="A43" s="767"/>
      <c r="B43" s="767"/>
      <c r="C43" s="312"/>
      <c r="D43" s="312"/>
      <c r="E43" s="312"/>
      <c r="F43" s="312"/>
      <c r="G43" s="312"/>
      <c r="H43" s="338"/>
      <c r="I43" s="339"/>
      <c r="J43" s="338"/>
      <c r="K43" s="339"/>
      <c r="L43" s="338"/>
      <c r="M43" s="339"/>
      <c r="N43" s="338"/>
      <c r="O43" s="339"/>
      <c r="P43" s="375"/>
      <c r="Q43" s="373"/>
      <c r="R43" s="312"/>
      <c r="S43" s="312"/>
      <c r="T43" s="312"/>
      <c r="U43" s="312"/>
    </row>
    <row r="44" spans="1:21" ht="15.75" x14ac:dyDescent="0.25">
      <c r="A44" s="767"/>
      <c r="B44" s="767"/>
      <c r="C44" s="312"/>
      <c r="D44" s="312"/>
      <c r="E44" s="312"/>
      <c r="F44" s="312"/>
      <c r="G44" s="312"/>
      <c r="H44" s="338"/>
      <c r="I44" s="339"/>
      <c r="J44" s="338"/>
      <c r="K44" s="339"/>
      <c r="L44" s="338"/>
      <c r="M44" s="339"/>
      <c r="N44" s="338"/>
      <c r="O44" s="339"/>
      <c r="P44" s="375"/>
      <c r="Q44" s="373"/>
      <c r="R44" s="312"/>
      <c r="S44" s="312"/>
      <c r="T44" s="312"/>
      <c r="U44" s="312"/>
    </row>
    <row r="45" spans="1:21" ht="15.75" x14ac:dyDescent="0.25">
      <c r="A45" s="767"/>
      <c r="B45" s="767"/>
      <c r="C45" s="312"/>
      <c r="D45" s="312"/>
      <c r="E45" s="312"/>
      <c r="F45" s="312"/>
      <c r="G45" s="312"/>
      <c r="H45" s="338"/>
      <c r="I45" s="339"/>
      <c r="J45" s="338"/>
      <c r="K45" s="339"/>
      <c r="L45" s="338"/>
      <c r="M45" s="339"/>
      <c r="N45" s="338"/>
      <c r="O45" s="339"/>
      <c r="P45" s="375"/>
      <c r="Q45" s="373"/>
      <c r="R45" s="312"/>
      <c r="S45" s="312"/>
      <c r="T45" s="312"/>
      <c r="U45" s="312"/>
    </row>
    <row r="46" spans="1:21" ht="15.75" x14ac:dyDescent="0.25">
      <c r="A46" s="767"/>
      <c r="B46" s="767"/>
      <c r="C46" s="312"/>
      <c r="D46" s="312"/>
      <c r="E46" s="312"/>
      <c r="F46" s="312"/>
      <c r="G46" s="312"/>
      <c r="H46" s="338"/>
      <c r="I46" s="339"/>
      <c r="J46" s="338"/>
      <c r="K46" s="339"/>
      <c r="L46" s="338"/>
      <c r="M46" s="339"/>
      <c r="N46" s="338"/>
      <c r="O46" s="339"/>
      <c r="P46" s="375"/>
      <c r="Q46" s="373"/>
      <c r="R46" s="312"/>
      <c r="S46" s="312"/>
      <c r="T46" s="312"/>
      <c r="U46" s="312"/>
    </row>
    <row r="47" spans="1:21" ht="15.75" x14ac:dyDescent="0.25">
      <c r="A47" s="767"/>
      <c r="B47" s="767"/>
      <c r="C47" s="312"/>
      <c r="D47" s="312"/>
      <c r="E47" s="312"/>
      <c r="F47" s="312"/>
      <c r="G47" s="312"/>
      <c r="H47" s="338"/>
      <c r="I47" s="339"/>
      <c r="J47" s="338"/>
      <c r="K47" s="339"/>
      <c r="L47" s="338"/>
      <c r="M47" s="339"/>
      <c r="N47" s="338"/>
      <c r="O47" s="339"/>
      <c r="P47" s="375">
        <f t="shared" si="0"/>
        <v>0</v>
      </c>
      <c r="Q47" s="373">
        <f t="shared" si="0"/>
        <v>0</v>
      </c>
      <c r="R47" s="312"/>
      <c r="S47" s="312"/>
      <c r="T47" s="312"/>
      <c r="U47" s="312"/>
    </row>
    <row r="48" spans="1:21" ht="15.75" x14ac:dyDescent="0.25">
      <c r="A48" s="767"/>
      <c r="B48" s="767"/>
      <c r="C48" s="312"/>
      <c r="D48" s="312"/>
      <c r="E48" s="312"/>
      <c r="F48" s="312"/>
      <c r="G48" s="312"/>
      <c r="H48" s="338"/>
      <c r="I48" s="339"/>
      <c r="J48" s="338"/>
      <c r="K48" s="339"/>
      <c r="L48" s="338"/>
      <c r="M48" s="339"/>
      <c r="N48" s="338"/>
      <c r="O48" s="339"/>
      <c r="P48" s="375">
        <f t="shared" si="0"/>
        <v>0</v>
      </c>
      <c r="Q48" s="373">
        <f t="shared" si="0"/>
        <v>0</v>
      </c>
      <c r="R48" s="312"/>
      <c r="S48" s="312"/>
      <c r="T48" s="312"/>
      <c r="U48" s="312"/>
    </row>
    <row r="49" spans="1:21" ht="15.75" x14ac:dyDescent="0.25">
      <c r="A49" s="767"/>
      <c r="B49" s="768"/>
      <c r="C49" s="312"/>
      <c r="D49" s="312"/>
      <c r="E49" s="312"/>
      <c r="F49" s="312"/>
      <c r="G49" s="312"/>
      <c r="H49" s="338"/>
      <c r="I49" s="339"/>
      <c r="J49" s="338"/>
      <c r="K49" s="339"/>
      <c r="L49" s="338"/>
      <c r="M49" s="339"/>
      <c r="N49" s="338"/>
      <c r="O49" s="339"/>
      <c r="P49" s="375">
        <f t="shared" si="0"/>
        <v>0</v>
      </c>
      <c r="Q49" s="373">
        <f t="shared" si="0"/>
        <v>0</v>
      </c>
      <c r="R49" s="312"/>
      <c r="S49" s="312"/>
      <c r="T49" s="312"/>
      <c r="U49" s="312"/>
    </row>
    <row r="50" spans="1:21" ht="15.75" x14ac:dyDescent="0.25">
      <c r="A50" s="767"/>
      <c r="B50" s="766" t="s">
        <v>1464</v>
      </c>
      <c r="C50" s="312"/>
      <c r="D50" s="312"/>
      <c r="E50" s="312"/>
      <c r="F50" s="312"/>
      <c r="G50" s="312"/>
      <c r="H50" s="338"/>
      <c r="I50" s="339"/>
      <c r="J50" s="338"/>
      <c r="K50" s="339"/>
      <c r="L50" s="338"/>
      <c r="M50" s="339"/>
      <c r="N50" s="338"/>
      <c r="O50" s="339"/>
      <c r="P50" s="375">
        <f t="shared" si="0"/>
        <v>0</v>
      </c>
      <c r="Q50" s="373">
        <f t="shared" si="0"/>
        <v>0</v>
      </c>
      <c r="R50" s="312"/>
      <c r="S50" s="312"/>
      <c r="T50" s="312"/>
      <c r="U50" s="312"/>
    </row>
    <row r="51" spans="1:21" ht="15.75" x14ac:dyDescent="0.25">
      <c r="A51" s="767"/>
      <c r="B51" s="767"/>
      <c r="C51" s="312"/>
      <c r="D51" s="312"/>
      <c r="E51" s="312"/>
      <c r="F51" s="312"/>
      <c r="G51" s="312"/>
      <c r="H51" s="338"/>
      <c r="I51" s="339"/>
      <c r="J51" s="338"/>
      <c r="K51" s="339"/>
      <c r="L51" s="338"/>
      <c r="M51" s="339"/>
      <c r="N51" s="338"/>
      <c r="O51" s="339"/>
      <c r="P51" s="375"/>
      <c r="Q51" s="373"/>
      <c r="R51" s="312"/>
      <c r="S51" s="312"/>
      <c r="T51" s="312"/>
      <c r="U51" s="312"/>
    </row>
    <row r="52" spans="1:21" ht="15.75" x14ac:dyDescent="0.25">
      <c r="A52" s="767"/>
      <c r="B52" s="767"/>
      <c r="C52" s="312"/>
      <c r="D52" s="312"/>
      <c r="E52" s="312"/>
      <c r="F52" s="312"/>
      <c r="G52" s="312"/>
      <c r="H52" s="338"/>
      <c r="I52" s="339"/>
      <c r="J52" s="338"/>
      <c r="K52" s="339"/>
      <c r="L52" s="338"/>
      <c r="M52" s="339"/>
      <c r="N52" s="338"/>
      <c r="O52" s="339"/>
      <c r="P52" s="375"/>
      <c r="Q52" s="373"/>
      <c r="R52" s="312"/>
      <c r="S52" s="312"/>
      <c r="T52" s="312"/>
      <c r="U52" s="312"/>
    </row>
    <row r="53" spans="1:21" ht="15.75" x14ac:dyDescent="0.25">
      <c r="A53" s="767"/>
      <c r="B53" s="767"/>
      <c r="C53" s="312"/>
      <c r="D53" s="312"/>
      <c r="E53" s="312"/>
      <c r="F53" s="312"/>
      <c r="G53" s="312"/>
      <c r="H53" s="338"/>
      <c r="I53" s="339"/>
      <c r="J53" s="338"/>
      <c r="K53" s="339"/>
      <c r="L53" s="338"/>
      <c r="M53" s="339"/>
      <c r="N53" s="338"/>
      <c r="O53" s="339"/>
      <c r="P53" s="375"/>
      <c r="Q53" s="373"/>
      <c r="R53" s="312"/>
      <c r="S53" s="312"/>
      <c r="T53" s="312"/>
      <c r="U53" s="312"/>
    </row>
    <row r="54" spans="1:21" ht="15.75" x14ac:dyDescent="0.25">
      <c r="A54" s="767"/>
      <c r="B54" s="767"/>
      <c r="C54" s="312"/>
      <c r="D54" s="312"/>
      <c r="E54" s="312"/>
      <c r="F54" s="312"/>
      <c r="G54" s="312"/>
      <c r="H54" s="338"/>
      <c r="I54" s="339"/>
      <c r="J54" s="338"/>
      <c r="K54" s="339"/>
      <c r="L54" s="338"/>
      <c r="M54" s="339"/>
      <c r="N54" s="338"/>
      <c r="O54" s="339"/>
      <c r="P54" s="375"/>
      <c r="Q54" s="373"/>
      <c r="R54" s="312"/>
      <c r="S54" s="312"/>
      <c r="T54" s="312"/>
      <c r="U54" s="312"/>
    </row>
    <row r="55" spans="1:21" ht="15.75" x14ac:dyDescent="0.25">
      <c r="A55" s="767"/>
      <c r="B55" s="767"/>
      <c r="C55" s="312"/>
      <c r="D55" s="312"/>
      <c r="E55" s="312"/>
      <c r="F55" s="312"/>
      <c r="G55" s="312"/>
      <c r="H55" s="338"/>
      <c r="I55" s="339"/>
      <c r="J55" s="338"/>
      <c r="K55" s="339"/>
      <c r="L55" s="338"/>
      <c r="M55" s="339"/>
      <c r="N55" s="338"/>
      <c r="O55" s="339"/>
      <c r="P55" s="375"/>
      <c r="Q55" s="373"/>
      <c r="R55" s="312"/>
      <c r="S55" s="312"/>
      <c r="T55" s="312"/>
      <c r="U55" s="312"/>
    </row>
    <row r="56" spans="1:21" ht="15.75" x14ac:dyDescent="0.25">
      <c r="A56" s="767"/>
      <c r="B56" s="767"/>
      <c r="C56" s="312"/>
      <c r="D56" s="312"/>
      <c r="E56" s="312"/>
      <c r="F56" s="312"/>
      <c r="G56" s="312"/>
      <c r="H56" s="338"/>
      <c r="I56" s="339"/>
      <c r="J56" s="338"/>
      <c r="K56" s="339"/>
      <c r="L56" s="338"/>
      <c r="M56" s="339"/>
      <c r="N56" s="338"/>
      <c r="O56" s="339"/>
      <c r="P56" s="375"/>
      <c r="Q56" s="373"/>
      <c r="R56" s="312"/>
      <c r="S56" s="312"/>
      <c r="T56" s="312"/>
      <c r="U56" s="312"/>
    </row>
    <row r="57" spans="1:21" ht="15.75" x14ac:dyDescent="0.25">
      <c r="A57" s="767"/>
      <c r="B57" s="767"/>
      <c r="C57" s="312"/>
      <c r="D57" s="312"/>
      <c r="E57" s="312"/>
      <c r="F57" s="312"/>
      <c r="G57" s="312"/>
      <c r="H57" s="338"/>
      <c r="I57" s="339"/>
      <c r="J57" s="338"/>
      <c r="K57" s="339"/>
      <c r="L57" s="338"/>
      <c r="M57" s="339"/>
      <c r="N57" s="338"/>
      <c r="O57" s="339"/>
      <c r="P57" s="375"/>
      <c r="Q57" s="373"/>
      <c r="R57" s="312"/>
      <c r="S57" s="312"/>
      <c r="T57" s="312"/>
      <c r="U57" s="312"/>
    </row>
    <row r="58" spans="1:21" ht="15.75" x14ac:dyDescent="0.25">
      <c r="A58" s="767"/>
      <c r="B58" s="767"/>
      <c r="C58" s="312"/>
      <c r="D58" s="312"/>
      <c r="E58" s="312"/>
      <c r="F58" s="312"/>
      <c r="G58" s="312"/>
      <c r="H58" s="338"/>
      <c r="I58" s="339"/>
      <c r="J58" s="338"/>
      <c r="K58" s="339"/>
      <c r="L58" s="338"/>
      <c r="M58" s="339"/>
      <c r="N58" s="338"/>
      <c r="O58" s="339"/>
      <c r="P58" s="375"/>
      <c r="Q58" s="373"/>
      <c r="R58" s="312"/>
      <c r="S58" s="312"/>
      <c r="T58" s="312"/>
      <c r="U58" s="312"/>
    </row>
    <row r="59" spans="1:21" ht="15.75" x14ac:dyDescent="0.25">
      <c r="A59" s="767"/>
      <c r="B59" s="767"/>
      <c r="C59" s="312"/>
      <c r="D59" s="312"/>
      <c r="E59" s="312"/>
      <c r="F59" s="312"/>
      <c r="G59" s="312"/>
      <c r="H59" s="338"/>
      <c r="I59" s="339"/>
      <c r="J59" s="338"/>
      <c r="K59" s="339"/>
      <c r="L59" s="338"/>
      <c r="M59" s="339"/>
      <c r="N59" s="338"/>
      <c r="O59" s="339"/>
      <c r="P59" s="375"/>
      <c r="Q59" s="373"/>
      <c r="R59" s="312"/>
      <c r="S59" s="312"/>
      <c r="T59" s="312"/>
      <c r="U59" s="312"/>
    </row>
    <row r="60" spans="1:21" ht="15.75" x14ac:dyDescent="0.25">
      <c r="A60" s="767"/>
      <c r="B60" s="767"/>
      <c r="C60" s="312"/>
      <c r="D60" s="312"/>
      <c r="E60" s="312"/>
      <c r="F60" s="312"/>
      <c r="G60" s="312"/>
      <c r="H60" s="338"/>
      <c r="I60" s="339"/>
      <c r="J60" s="338"/>
      <c r="K60" s="339"/>
      <c r="L60" s="338"/>
      <c r="M60" s="339"/>
      <c r="N60" s="338"/>
      <c r="O60" s="339"/>
      <c r="P60" s="375"/>
      <c r="Q60" s="373"/>
      <c r="R60" s="312"/>
      <c r="S60" s="312"/>
      <c r="T60" s="312"/>
      <c r="U60" s="312"/>
    </row>
    <row r="61" spans="1:21" ht="15.75" x14ac:dyDescent="0.25">
      <c r="A61" s="767"/>
      <c r="B61" s="767"/>
      <c r="C61" s="312"/>
      <c r="D61" s="312"/>
      <c r="E61" s="312"/>
      <c r="F61" s="312"/>
      <c r="G61" s="312"/>
      <c r="H61" s="338"/>
      <c r="I61" s="339"/>
      <c r="J61" s="338"/>
      <c r="K61" s="339"/>
      <c r="L61" s="338"/>
      <c r="M61" s="339"/>
      <c r="N61" s="338"/>
      <c r="O61" s="339"/>
      <c r="P61" s="375"/>
      <c r="Q61" s="373"/>
      <c r="R61" s="312"/>
      <c r="S61" s="312"/>
      <c r="T61" s="312"/>
      <c r="U61" s="312"/>
    </row>
    <row r="62" spans="1:21" ht="15.75" x14ac:dyDescent="0.25">
      <c r="A62" s="768"/>
      <c r="B62" s="768"/>
      <c r="C62" s="312"/>
      <c r="D62" s="312"/>
      <c r="E62" s="312"/>
      <c r="F62" s="312"/>
      <c r="G62" s="312"/>
      <c r="H62" s="338"/>
      <c r="I62" s="339"/>
      <c r="J62" s="338"/>
      <c r="K62" s="339"/>
      <c r="L62" s="338"/>
      <c r="M62" s="339"/>
      <c r="N62" s="338"/>
      <c r="O62" s="339"/>
      <c r="P62" s="375">
        <f t="shared" si="0"/>
        <v>0</v>
      </c>
      <c r="Q62" s="373">
        <f t="shared" si="0"/>
        <v>0</v>
      </c>
      <c r="R62" s="312"/>
      <c r="S62" s="312"/>
      <c r="T62" s="312"/>
      <c r="U62" s="312"/>
    </row>
    <row r="63" spans="1:21" ht="15.75" x14ac:dyDescent="0.25">
      <c r="A63" s="766" t="s">
        <v>1465</v>
      </c>
      <c r="B63" s="383"/>
      <c r="C63" s="312"/>
      <c r="D63" s="312"/>
      <c r="E63" s="312"/>
      <c r="F63" s="312"/>
      <c r="G63" s="312"/>
      <c r="H63" s="338"/>
      <c r="I63" s="339"/>
      <c r="J63" s="338"/>
      <c r="K63" s="339"/>
      <c r="L63" s="338"/>
      <c r="M63" s="339"/>
      <c r="N63" s="338"/>
      <c r="O63" s="339"/>
      <c r="P63" s="375">
        <f t="shared" ref="P63:Q69" si="3">H63+J63+L63+N63</f>
        <v>0</v>
      </c>
      <c r="Q63" s="373">
        <f t="shared" si="3"/>
        <v>0</v>
      </c>
      <c r="R63" s="312"/>
      <c r="S63" s="312"/>
      <c r="T63" s="312"/>
      <c r="U63" s="312"/>
    </row>
    <row r="64" spans="1:21" ht="15.75" x14ac:dyDescent="0.25">
      <c r="A64" s="767"/>
      <c r="B64" s="383"/>
      <c r="C64" s="312"/>
      <c r="D64" s="312"/>
      <c r="E64" s="312"/>
      <c r="F64" s="312"/>
      <c r="G64" s="312"/>
      <c r="H64" s="338"/>
      <c r="I64" s="339"/>
      <c r="J64" s="338"/>
      <c r="K64" s="339"/>
      <c r="L64" s="338"/>
      <c r="M64" s="339"/>
      <c r="N64" s="338"/>
      <c r="O64" s="339"/>
      <c r="P64" s="375"/>
      <c r="Q64" s="373"/>
      <c r="R64" s="312"/>
      <c r="S64" s="312"/>
      <c r="T64" s="312"/>
      <c r="U64" s="312"/>
    </row>
    <row r="65" spans="1:21" ht="15.75" x14ac:dyDescent="0.25">
      <c r="A65" s="767"/>
      <c r="B65" s="383"/>
      <c r="C65" s="312"/>
      <c r="D65" s="312"/>
      <c r="E65" s="312"/>
      <c r="F65" s="312"/>
      <c r="G65" s="312"/>
      <c r="H65" s="338"/>
      <c r="I65" s="339"/>
      <c r="J65" s="338"/>
      <c r="K65" s="339"/>
      <c r="L65" s="338"/>
      <c r="M65" s="339"/>
      <c r="N65" s="338"/>
      <c r="O65" s="339"/>
      <c r="P65" s="375"/>
      <c r="Q65" s="373"/>
      <c r="R65" s="312"/>
      <c r="S65" s="312"/>
      <c r="T65" s="312"/>
      <c r="U65" s="312"/>
    </row>
    <row r="66" spans="1:21" ht="15.75" x14ac:dyDescent="0.25">
      <c r="A66" s="767"/>
      <c r="B66" s="383"/>
      <c r="C66" s="312"/>
      <c r="D66" s="312"/>
      <c r="E66" s="312"/>
      <c r="F66" s="312"/>
      <c r="G66" s="312"/>
      <c r="H66" s="338"/>
      <c r="I66" s="339"/>
      <c r="J66" s="338"/>
      <c r="K66" s="339"/>
      <c r="L66" s="338"/>
      <c r="M66" s="339"/>
      <c r="N66" s="338"/>
      <c r="O66" s="339"/>
      <c r="P66" s="375"/>
      <c r="Q66" s="373"/>
      <c r="R66" s="312"/>
      <c r="S66" s="312"/>
      <c r="T66" s="312"/>
      <c r="U66" s="312"/>
    </row>
    <row r="67" spans="1:21" ht="15.75" x14ac:dyDescent="0.25">
      <c r="A67" s="767"/>
      <c r="B67" s="383"/>
      <c r="C67" s="312"/>
      <c r="D67" s="312"/>
      <c r="E67" s="312"/>
      <c r="F67" s="312"/>
      <c r="G67" s="312"/>
      <c r="H67" s="338"/>
      <c r="I67" s="339"/>
      <c r="J67" s="338"/>
      <c r="K67" s="339"/>
      <c r="L67" s="338"/>
      <c r="M67" s="339"/>
      <c r="N67" s="338"/>
      <c r="O67" s="339"/>
      <c r="P67" s="375"/>
      <c r="Q67" s="373"/>
      <c r="R67" s="312"/>
      <c r="S67" s="312"/>
      <c r="T67" s="312"/>
      <c r="U67" s="312"/>
    </row>
    <row r="68" spans="1:21" ht="15.75" x14ac:dyDescent="0.25">
      <c r="A68" s="767"/>
      <c r="B68" s="383"/>
      <c r="C68" s="312"/>
      <c r="D68" s="312"/>
      <c r="E68" s="312"/>
      <c r="F68" s="312"/>
      <c r="G68" s="312"/>
      <c r="H68" s="338"/>
      <c r="I68" s="339"/>
      <c r="J68" s="338"/>
      <c r="K68" s="339"/>
      <c r="L68" s="338"/>
      <c r="M68" s="339"/>
      <c r="N68" s="338"/>
      <c r="O68" s="339"/>
      <c r="P68" s="375">
        <f t="shared" si="3"/>
        <v>0</v>
      </c>
      <c r="Q68" s="373">
        <f t="shared" si="3"/>
        <v>0</v>
      </c>
      <c r="R68" s="312"/>
      <c r="S68" s="312"/>
      <c r="T68" s="312"/>
      <c r="U68" s="312"/>
    </row>
    <row r="69" spans="1:21" ht="15.75" x14ac:dyDescent="0.25">
      <c r="A69" s="768"/>
      <c r="B69" s="383"/>
      <c r="C69" s="312"/>
      <c r="D69" s="312"/>
      <c r="E69" s="312"/>
      <c r="F69" s="312"/>
      <c r="G69" s="312"/>
      <c r="H69" s="312"/>
      <c r="I69" s="339"/>
      <c r="J69" s="312"/>
      <c r="K69" s="339"/>
      <c r="L69" s="312"/>
      <c r="M69" s="339"/>
      <c r="N69" s="312"/>
      <c r="O69" s="339"/>
      <c r="P69" s="375">
        <f t="shared" si="3"/>
        <v>0</v>
      </c>
      <c r="Q69" s="373">
        <f t="shared" si="3"/>
        <v>0</v>
      </c>
      <c r="R69" s="71"/>
      <c r="S69" s="312"/>
      <c r="T69" s="312"/>
      <c r="U69" s="312"/>
    </row>
    <row r="70" spans="1:21" ht="15.75" x14ac:dyDescent="0.25">
      <c r="A70" s="284"/>
      <c r="B70" s="285"/>
      <c r="C70" s="285"/>
      <c r="D70" s="285"/>
      <c r="E70" s="284" t="s">
        <v>1450</v>
      </c>
      <c r="F70" s="285"/>
      <c r="G70" s="286"/>
      <c r="H70" s="73">
        <f t="shared" ref="H70:Q70" si="4">SUM(H10:H69)</f>
        <v>0</v>
      </c>
      <c r="I70" s="232">
        <f t="shared" si="4"/>
        <v>0</v>
      </c>
      <c r="J70" s="73">
        <f t="shared" si="4"/>
        <v>0</v>
      </c>
      <c r="K70" s="232">
        <f t="shared" si="4"/>
        <v>0</v>
      </c>
      <c r="L70" s="73">
        <f t="shared" si="4"/>
        <v>0</v>
      </c>
      <c r="M70" s="232">
        <f t="shared" si="4"/>
        <v>0</v>
      </c>
      <c r="N70" s="73">
        <f t="shared" si="4"/>
        <v>0</v>
      </c>
      <c r="O70" s="232">
        <f t="shared" si="4"/>
        <v>0</v>
      </c>
      <c r="P70" s="232">
        <f t="shared" si="4"/>
        <v>0</v>
      </c>
      <c r="Q70" s="232">
        <f t="shared" si="4"/>
        <v>0</v>
      </c>
      <c r="R70" s="68"/>
      <c r="S70" s="68"/>
      <c r="T70" s="68"/>
      <c r="U70" s="68"/>
    </row>
    <row r="77" spans="1:21" x14ac:dyDescent="0.25">
      <c r="C77" s="433"/>
    </row>
    <row r="78" spans="1:21" x14ac:dyDescent="0.25">
      <c r="C78" s="433"/>
    </row>
    <row r="79" spans="1:21" x14ac:dyDescent="0.25">
      <c r="C79" s="433"/>
    </row>
    <row r="80" spans="1:21" x14ac:dyDescent="0.25">
      <c r="C80" s="433"/>
    </row>
    <row r="81" spans="3:3" x14ac:dyDescent="0.25">
      <c r="C81" s="433"/>
    </row>
    <row r="82" spans="3:3" x14ac:dyDescent="0.25">
      <c r="C82" s="433"/>
    </row>
    <row r="83" spans="3:3" x14ac:dyDescent="0.25">
      <c r="C83" s="433"/>
    </row>
    <row r="84" spans="3:3" x14ac:dyDescent="0.25">
      <c r="C84" s="433"/>
    </row>
    <row r="85" spans="3:3" x14ac:dyDescent="0.25">
      <c r="C85" s="433"/>
    </row>
    <row r="86" spans="3:3" x14ac:dyDescent="0.25">
      <c r="C86" s="433"/>
    </row>
    <row r="87" spans="3:3" x14ac:dyDescent="0.25">
      <c r="C87" s="433"/>
    </row>
    <row r="88" spans="3:3" x14ac:dyDescent="0.25">
      <c r="C88" s="433"/>
    </row>
    <row r="89" spans="3:3" x14ac:dyDescent="0.25">
      <c r="C89" s="433"/>
    </row>
    <row r="90" spans="3:3" x14ac:dyDescent="0.25">
      <c r="C90" s="433"/>
    </row>
    <row r="91" spans="3:3" x14ac:dyDescent="0.25">
      <c r="C91" s="433"/>
    </row>
    <row r="92" spans="3:3" x14ac:dyDescent="0.25">
      <c r="C92" s="433"/>
    </row>
    <row r="93" spans="3:3" x14ac:dyDescent="0.25">
      <c r="C93" s="433"/>
    </row>
  </sheetData>
  <mergeCells count="27">
    <mergeCell ref="S6:S8"/>
    <mergeCell ref="T6:T8"/>
    <mergeCell ref="U6:U8"/>
    <mergeCell ref="F1:M1"/>
    <mergeCell ref="G6:G8"/>
    <mergeCell ref="H6:O6"/>
    <mergeCell ref="R6:R8"/>
    <mergeCell ref="P6:Q7"/>
    <mergeCell ref="H7:I7"/>
    <mergeCell ref="J7:K7"/>
    <mergeCell ref="L7:M7"/>
    <mergeCell ref="N7:O7"/>
    <mergeCell ref="A6:A8"/>
    <mergeCell ref="B6:B8"/>
    <mergeCell ref="C6:C8"/>
    <mergeCell ref="E6:E8"/>
    <mergeCell ref="F6:F8"/>
    <mergeCell ref="D6:D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69">
      <formula1>$O$1:$AE$1</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zoomScale="80" zoomScaleNormal="80" workbookViewId="0">
      <pane ySplit="9" topLeftCell="A64" activePane="bottomLeft" state="frozen"/>
      <selection activeCell="K7" sqref="K7"/>
      <selection pane="bottomLeft" activeCell="A11" sqref="A11:A37"/>
    </sheetView>
  </sheetViews>
  <sheetFormatPr baseColWidth="10" defaultRowHeight="15" x14ac:dyDescent="0.25"/>
  <cols>
    <col min="1" max="1" width="35.7109375" style="433" customWidth="1"/>
    <col min="2" max="2" width="35.85546875" style="433" customWidth="1"/>
    <col min="3" max="7" width="27.42578125" style="433" customWidth="1"/>
    <col min="8" max="8" width="15.28515625" style="433" customWidth="1"/>
    <col min="9" max="9" width="11.42578125" style="230"/>
    <col min="10" max="10" width="15.28515625" style="433" customWidth="1"/>
    <col min="11" max="11" width="18.85546875" style="230" customWidth="1"/>
    <col min="12" max="12" width="11.42578125" style="433"/>
    <col min="13" max="13" width="11.42578125" style="230"/>
    <col min="14" max="14" width="11.42578125" style="433"/>
    <col min="15" max="15" width="11.42578125" style="230"/>
    <col min="16" max="16" width="15.28515625" style="433" customWidth="1"/>
    <col min="17" max="17" width="18.28515625" style="230" customWidth="1"/>
    <col min="18" max="20" width="14.140625" style="433" customWidth="1"/>
    <col min="21" max="21" width="17" style="433" customWidth="1"/>
    <col min="22" max="16384" width="11.42578125" style="433"/>
  </cols>
  <sheetData>
    <row r="1" spans="1:42" ht="21" x14ac:dyDescent="0.25">
      <c r="A1" s="378"/>
      <c r="B1" s="378"/>
      <c r="C1" s="378"/>
      <c r="D1" s="378"/>
      <c r="E1" s="378"/>
      <c r="F1" s="804" t="s">
        <v>1480</v>
      </c>
      <c r="G1" s="804"/>
      <c r="H1" s="804"/>
      <c r="I1" s="804"/>
      <c r="J1" s="804"/>
      <c r="K1" s="804"/>
      <c r="L1" s="804"/>
      <c r="M1" s="804"/>
      <c r="N1" s="379"/>
      <c r="O1" s="379"/>
      <c r="P1" s="481" t="s">
        <v>1640</v>
      </c>
      <c r="Q1" s="481" t="s">
        <v>1641</v>
      </c>
      <c r="R1" s="481" t="s">
        <v>1642</v>
      </c>
      <c r="S1" s="481" t="s">
        <v>1643</v>
      </c>
      <c r="T1" s="481" t="s">
        <v>1644</v>
      </c>
      <c r="U1" s="481" t="s">
        <v>1645</v>
      </c>
      <c r="V1" s="481" t="s">
        <v>1646</v>
      </c>
      <c r="W1" s="481" t="s">
        <v>1647</v>
      </c>
      <c r="X1" s="481" t="s">
        <v>1648</v>
      </c>
      <c r="Y1" s="481" t="s">
        <v>1649</v>
      </c>
      <c r="Z1" s="481" t="s">
        <v>1650</v>
      </c>
      <c r="AA1" s="481" t="s">
        <v>1651</v>
      </c>
      <c r="AB1" s="481" t="s">
        <v>1652</v>
      </c>
      <c r="AC1" s="481" t="s">
        <v>1653</v>
      </c>
      <c r="AD1" s="481" t="s">
        <v>1654</v>
      </c>
      <c r="AE1" s="485"/>
      <c r="AF1" s="485"/>
      <c r="AG1" s="485"/>
      <c r="AH1" s="485"/>
      <c r="AI1" s="485"/>
      <c r="AJ1" s="485"/>
      <c r="AK1" s="485"/>
      <c r="AL1" s="378"/>
      <c r="AM1" s="378"/>
      <c r="AN1" s="378"/>
      <c r="AO1" s="378"/>
      <c r="AP1" s="378"/>
    </row>
    <row r="2" spans="1:42" ht="18.75" x14ac:dyDescent="0.25">
      <c r="A2" s="377" t="s">
        <v>1352</v>
      </c>
      <c r="B2" s="378"/>
      <c r="C2" s="378"/>
      <c r="D2" s="378"/>
      <c r="E2" s="378"/>
      <c r="F2" s="378"/>
      <c r="G2" s="378"/>
      <c r="H2" s="379"/>
      <c r="I2" s="380"/>
      <c r="J2" s="379"/>
      <c r="K2" s="379"/>
      <c r="L2" s="379"/>
      <c r="M2" s="379"/>
      <c r="N2" s="379"/>
      <c r="O2" s="379"/>
      <c r="P2" s="379"/>
      <c r="Q2" s="379"/>
      <c r="R2" s="379"/>
      <c r="S2" s="379"/>
      <c r="T2" s="379"/>
      <c r="U2" s="379"/>
      <c r="V2" s="379"/>
      <c r="W2" s="379"/>
      <c r="X2" s="379"/>
      <c r="Y2" s="379"/>
      <c r="Z2" s="379"/>
      <c r="AA2" s="379"/>
      <c r="AB2" s="378"/>
      <c r="AC2" s="378"/>
      <c r="AD2" s="378"/>
      <c r="AE2" s="378"/>
      <c r="AF2" s="378"/>
      <c r="AG2" s="378"/>
      <c r="AH2" s="378"/>
      <c r="AI2" s="378"/>
      <c r="AJ2" s="378"/>
      <c r="AK2" s="378"/>
      <c r="AL2" s="378"/>
      <c r="AM2" s="378"/>
      <c r="AN2" s="378"/>
      <c r="AO2" s="378"/>
      <c r="AP2" s="378"/>
    </row>
    <row r="3" spans="1:42" ht="18.75" x14ac:dyDescent="0.25">
      <c r="A3" s="377" t="s">
        <v>1476</v>
      </c>
      <c r="B3" s="378"/>
      <c r="C3" s="378"/>
      <c r="D3" s="378"/>
      <c r="E3" s="378"/>
      <c r="F3" s="378"/>
      <c r="G3" s="378"/>
      <c r="H3" s="379"/>
      <c r="I3" s="380"/>
      <c r="J3" s="379"/>
      <c r="K3" s="379"/>
      <c r="L3" s="379"/>
      <c r="M3" s="379"/>
      <c r="N3" s="379"/>
      <c r="O3" s="379"/>
      <c r="P3" s="379"/>
      <c r="Q3" s="379"/>
      <c r="R3" s="379"/>
      <c r="S3" s="379"/>
      <c r="T3" s="379"/>
      <c r="U3" s="379"/>
      <c r="V3" s="379"/>
      <c r="W3" s="379"/>
      <c r="X3" s="379"/>
      <c r="Y3" s="379"/>
      <c r="Z3" s="379"/>
      <c r="AA3" s="379"/>
      <c r="AB3" s="378"/>
      <c r="AC3" s="378"/>
      <c r="AD3" s="378"/>
      <c r="AE3" s="378"/>
      <c r="AF3" s="378"/>
      <c r="AG3" s="378"/>
      <c r="AH3" s="378"/>
      <c r="AI3" s="378"/>
      <c r="AJ3" s="378"/>
      <c r="AK3" s="378"/>
      <c r="AL3" s="378"/>
      <c r="AM3" s="378"/>
      <c r="AN3" s="378"/>
      <c r="AO3" s="378"/>
      <c r="AP3" s="378"/>
    </row>
    <row r="4" spans="1:42" s="378" customFormat="1" ht="18.75" x14ac:dyDescent="0.25">
      <c r="A4" s="377" t="s">
        <v>1477</v>
      </c>
      <c r="H4" s="379"/>
      <c r="I4" s="380"/>
      <c r="J4" s="379"/>
      <c r="K4" s="379"/>
      <c r="L4" s="379"/>
      <c r="M4" s="379"/>
      <c r="N4" s="379"/>
      <c r="O4" s="379"/>
      <c r="P4" s="379"/>
      <c r="Q4" s="379"/>
      <c r="R4" s="379"/>
      <c r="S4" s="379"/>
      <c r="T4" s="379"/>
      <c r="U4" s="379"/>
      <c r="V4" s="379"/>
      <c r="W4" s="379"/>
      <c r="X4" s="379"/>
      <c r="Y4" s="379"/>
      <c r="Z4" s="379"/>
      <c r="AA4" s="379"/>
    </row>
    <row r="5" spans="1:42" s="378" customFormat="1" ht="18.75" x14ac:dyDescent="0.25">
      <c r="A5" s="377" t="s">
        <v>1478</v>
      </c>
      <c r="H5" s="379"/>
      <c r="I5" s="380"/>
      <c r="J5" s="379"/>
      <c r="K5" s="379"/>
      <c r="L5" s="379"/>
      <c r="M5" s="379"/>
      <c r="N5" s="379"/>
      <c r="O5" s="379"/>
      <c r="P5" s="379"/>
      <c r="Q5" s="379"/>
      <c r="R5" s="379"/>
      <c r="S5" s="379"/>
      <c r="T5" s="379"/>
      <c r="U5" s="379"/>
      <c r="V5" s="379"/>
      <c r="W5" s="379"/>
      <c r="X5" s="379"/>
      <c r="Y5" s="379"/>
      <c r="Z5" s="379"/>
      <c r="AA5" s="379"/>
    </row>
    <row r="6" spans="1:42" s="378" customFormat="1" x14ac:dyDescent="0.25">
      <c r="A6" s="382" t="s">
        <v>1479</v>
      </c>
      <c r="B6" s="382"/>
      <c r="C6" s="382"/>
      <c r="D6" s="382"/>
      <c r="E6" s="382"/>
      <c r="F6" s="382"/>
      <c r="G6" s="382"/>
      <c r="H6" s="382"/>
      <c r="I6" s="382"/>
      <c r="J6" s="382"/>
      <c r="K6" s="382"/>
      <c r="L6" s="382"/>
      <c r="M6" s="382"/>
      <c r="N6" s="382"/>
      <c r="O6" s="382"/>
      <c r="P6" s="382"/>
      <c r="Q6" s="382"/>
      <c r="R6" s="382"/>
      <c r="S6" s="382"/>
      <c r="T6" s="382"/>
      <c r="U6" s="382"/>
    </row>
    <row r="7" spans="1:42" ht="15" customHeight="1" x14ac:dyDescent="0.25">
      <c r="A7" s="754" t="s">
        <v>96</v>
      </c>
      <c r="B7" s="753" t="s">
        <v>110</v>
      </c>
      <c r="C7" s="756" t="s">
        <v>1504</v>
      </c>
      <c r="D7" s="756" t="s">
        <v>1505</v>
      </c>
      <c r="E7" s="756" t="s">
        <v>86</v>
      </c>
      <c r="F7" s="756" t="s">
        <v>390</v>
      </c>
      <c r="G7" s="756" t="s">
        <v>87</v>
      </c>
      <c r="H7" s="759" t="s">
        <v>99</v>
      </c>
      <c r="I7" s="765"/>
      <c r="J7" s="765"/>
      <c r="K7" s="765"/>
      <c r="L7" s="765"/>
      <c r="M7" s="765"/>
      <c r="N7" s="765"/>
      <c r="O7" s="760"/>
      <c r="P7" s="761" t="s">
        <v>100</v>
      </c>
      <c r="Q7" s="762"/>
      <c r="R7" s="753" t="s">
        <v>102</v>
      </c>
      <c r="S7" s="753" t="s">
        <v>109</v>
      </c>
      <c r="T7" s="753" t="s">
        <v>108</v>
      </c>
      <c r="U7" s="750" t="s">
        <v>88</v>
      </c>
    </row>
    <row r="8" spans="1:42" ht="15" customHeight="1" x14ac:dyDescent="0.25">
      <c r="A8" s="754"/>
      <c r="B8" s="754"/>
      <c r="C8" s="757"/>
      <c r="D8" s="757"/>
      <c r="E8" s="757"/>
      <c r="F8" s="757"/>
      <c r="G8" s="757"/>
      <c r="H8" s="759" t="s">
        <v>103</v>
      </c>
      <c r="I8" s="760"/>
      <c r="J8" s="759" t="s">
        <v>104</v>
      </c>
      <c r="K8" s="760"/>
      <c r="L8" s="759" t="s">
        <v>105</v>
      </c>
      <c r="M8" s="760"/>
      <c r="N8" s="759" t="s">
        <v>106</v>
      </c>
      <c r="O8" s="760"/>
      <c r="P8" s="763"/>
      <c r="Q8" s="764"/>
      <c r="R8" s="754"/>
      <c r="S8" s="754"/>
      <c r="T8" s="754"/>
      <c r="U8" s="751"/>
    </row>
    <row r="9" spans="1:42" ht="25.5" x14ac:dyDescent="0.25">
      <c r="A9" s="755"/>
      <c r="B9" s="755"/>
      <c r="C9" s="758"/>
      <c r="D9" s="758"/>
      <c r="E9" s="758"/>
      <c r="F9" s="758"/>
      <c r="G9" s="758"/>
      <c r="H9" s="409" t="s">
        <v>107</v>
      </c>
      <c r="I9" s="409" t="s">
        <v>12</v>
      </c>
      <c r="J9" s="409" t="s">
        <v>107</v>
      </c>
      <c r="K9" s="409" t="s">
        <v>12</v>
      </c>
      <c r="L9" s="409" t="s">
        <v>107</v>
      </c>
      <c r="M9" s="409" t="s">
        <v>12</v>
      </c>
      <c r="N9" s="409" t="s">
        <v>107</v>
      </c>
      <c r="O9" s="409" t="s">
        <v>12</v>
      </c>
      <c r="P9" s="409" t="s">
        <v>107</v>
      </c>
      <c r="Q9" s="409" t="s">
        <v>12</v>
      </c>
      <c r="R9" s="755"/>
      <c r="S9" s="755"/>
      <c r="T9" s="755"/>
      <c r="U9" s="752"/>
    </row>
    <row r="10" spans="1:42" ht="15.75" x14ac:dyDescent="0.25">
      <c r="A10" s="471"/>
      <c r="B10" s="472"/>
      <c r="C10" s="412"/>
      <c r="D10" s="412"/>
      <c r="E10" s="412"/>
      <c r="F10" s="413"/>
      <c r="G10" s="412"/>
      <c r="H10" s="414"/>
      <c r="I10" s="414"/>
      <c r="J10" s="414"/>
      <c r="K10" s="414"/>
      <c r="L10" s="414"/>
      <c r="M10" s="414"/>
      <c r="N10" s="414"/>
      <c r="O10" s="414"/>
      <c r="P10" s="414"/>
      <c r="Q10" s="414"/>
      <c r="R10" s="415"/>
      <c r="S10" s="415"/>
      <c r="T10" s="415"/>
      <c r="U10" s="416"/>
    </row>
    <row r="11" spans="1:42" s="470" customFormat="1" ht="15.75" x14ac:dyDescent="0.25">
      <c r="A11" s="772" t="s">
        <v>1476</v>
      </c>
      <c r="B11" s="806" t="s">
        <v>1502</v>
      </c>
      <c r="C11" s="465"/>
      <c r="D11" s="465"/>
      <c r="E11" s="465"/>
      <c r="F11" s="466"/>
      <c r="G11" s="465"/>
      <c r="H11" s="467"/>
      <c r="I11" s="467"/>
      <c r="J11" s="467"/>
      <c r="K11" s="467"/>
      <c r="L11" s="467"/>
      <c r="M11" s="467"/>
      <c r="N11" s="467"/>
      <c r="O11" s="467"/>
      <c r="P11" s="467"/>
      <c r="Q11" s="467"/>
      <c r="R11" s="468"/>
      <c r="S11" s="468"/>
      <c r="T11" s="468"/>
      <c r="U11" s="469"/>
    </row>
    <row r="12" spans="1:42" s="470" customFormat="1" ht="15.75" x14ac:dyDescent="0.25">
      <c r="A12" s="772"/>
      <c r="B12" s="807"/>
      <c r="C12" s="465"/>
      <c r="D12" s="465"/>
      <c r="E12" s="465"/>
      <c r="F12" s="466"/>
      <c r="G12" s="465"/>
      <c r="H12" s="467"/>
      <c r="I12" s="467"/>
      <c r="J12" s="467"/>
      <c r="K12" s="467"/>
      <c r="L12" s="467"/>
      <c r="M12" s="467"/>
      <c r="N12" s="467"/>
      <c r="O12" s="467"/>
      <c r="P12" s="467"/>
      <c r="Q12" s="467"/>
      <c r="R12" s="468"/>
      <c r="S12" s="468"/>
      <c r="T12" s="468"/>
      <c r="U12" s="469"/>
    </row>
    <row r="13" spans="1:42" s="470" customFormat="1" ht="15.75" x14ac:dyDescent="0.25">
      <c r="A13" s="772"/>
      <c r="B13" s="807"/>
      <c r="C13" s="465"/>
      <c r="D13" s="465"/>
      <c r="E13" s="465"/>
      <c r="F13" s="466"/>
      <c r="G13" s="465"/>
      <c r="H13" s="467"/>
      <c r="I13" s="467"/>
      <c r="J13" s="467"/>
      <c r="K13" s="467"/>
      <c r="L13" s="467"/>
      <c r="M13" s="467"/>
      <c r="N13" s="467"/>
      <c r="O13" s="467"/>
      <c r="P13" s="467"/>
      <c r="Q13" s="467"/>
      <c r="R13" s="468"/>
      <c r="S13" s="468"/>
      <c r="T13" s="468"/>
      <c r="U13" s="469"/>
    </row>
    <row r="14" spans="1:42" s="470" customFormat="1" ht="15.75" x14ac:dyDescent="0.25">
      <c r="A14" s="772"/>
      <c r="B14" s="807"/>
      <c r="C14" s="465"/>
      <c r="D14" s="465"/>
      <c r="E14" s="465"/>
      <c r="F14" s="466"/>
      <c r="G14" s="465"/>
      <c r="H14" s="467"/>
      <c r="I14" s="467"/>
      <c r="J14" s="467"/>
      <c r="K14" s="467"/>
      <c r="L14" s="467"/>
      <c r="M14" s="467"/>
      <c r="N14" s="467"/>
      <c r="O14" s="467"/>
      <c r="P14" s="467"/>
      <c r="Q14" s="467"/>
      <c r="R14" s="468"/>
      <c r="S14" s="468"/>
      <c r="T14" s="468"/>
      <c r="U14" s="469"/>
    </row>
    <row r="15" spans="1:42" s="470" customFormat="1" ht="15.75" x14ac:dyDescent="0.25">
      <c r="A15" s="772"/>
      <c r="B15" s="807"/>
      <c r="C15" s="465"/>
      <c r="D15" s="465"/>
      <c r="E15" s="465"/>
      <c r="F15" s="466"/>
      <c r="G15" s="465"/>
      <c r="H15" s="467"/>
      <c r="I15" s="467"/>
      <c r="J15" s="467"/>
      <c r="K15" s="467"/>
      <c r="L15" s="467"/>
      <c r="M15" s="467"/>
      <c r="N15" s="467"/>
      <c r="O15" s="467"/>
      <c r="P15" s="467"/>
      <c r="Q15" s="467"/>
      <c r="R15" s="468"/>
      <c r="S15" s="468"/>
      <c r="T15" s="468"/>
      <c r="U15" s="469"/>
    </row>
    <row r="16" spans="1:42" s="470" customFormat="1" ht="15.75" x14ac:dyDescent="0.25">
      <c r="A16" s="772"/>
      <c r="B16" s="807"/>
      <c r="C16" s="465"/>
      <c r="D16" s="465"/>
      <c r="E16" s="465"/>
      <c r="F16" s="466"/>
      <c r="G16" s="465"/>
      <c r="H16" s="467"/>
      <c r="I16" s="467"/>
      <c r="J16" s="467"/>
      <c r="K16" s="467"/>
      <c r="L16" s="467"/>
      <c r="M16" s="467"/>
      <c r="N16" s="467"/>
      <c r="O16" s="467"/>
      <c r="P16" s="467"/>
      <c r="Q16" s="467"/>
      <c r="R16" s="468"/>
      <c r="S16" s="468"/>
      <c r="T16" s="468"/>
      <c r="U16" s="469"/>
    </row>
    <row r="17" spans="1:21" s="470" customFormat="1" ht="15.75" hidden="1" x14ac:dyDescent="0.25">
      <c r="A17" s="772"/>
      <c r="B17" s="808"/>
      <c r="C17" s="465"/>
      <c r="D17" s="465"/>
      <c r="E17" s="465"/>
      <c r="F17" s="466"/>
      <c r="G17" s="465"/>
      <c r="H17" s="467"/>
      <c r="I17" s="467"/>
      <c r="J17" s="467"/>
      <c r="K17" s="467"/>
      <c r="L17" s="467"/>
      <c r="M17" s="467"/>
      <c r="N17" s="467"/>
      <c r="O17" s="467"/>
      <c r="P17" s="467"/>
      <c r="Q17" s="467"/>
      <c r="R17" s="468"/>
      <c r="S17" s="468"/>
      <c r="T17" s="468"/>
      <c r="U17" s="469"/>
    </row>
    <row r="18" spans="1:21" ht="15.75" customHeight="1" x14ac:dyDescent="0.25">
      <c r="A18" s="772"/>
      <c r="B18" s="766" t="s">
        <v>1488</v>
      </c>
      <c r="C18" s="458"/>
      <c r="D18" s="458"/>
      <c r="E18" s="458"/>
      <c r="F18" s="458"/>
      <c r="G18" s="343"/>
      <c r="H18" s="459"/>
      <c r="I18" s="460"/>
      <c r="J18" s="459"/>
      <c r="K18" s="460"/>
      <c r="L18" s="459"/>
      <c r="M18" s="460"/>
      <c r="N18" s="459"/>
      <c r="O18" s="460"/>
      <c r="P18" s="375">
        <f t="shared" ref="P18:Q22" si="0">H18+J18+L18+N18</f>
        <v>0</v>
      </c>
      <c r="Q18" s="373">
        <f t="shared" si="0"/>
        <v>0</v>
      </c>
      <c r="R18" s="343"/>
      <c r="S18" s="343"/>
      <c r="T18" s="343"/>
      <c r="U18" s="343"/>
    </row>
    <row r="19" spans="1:21" ht="15.75" x14ac:dyDescent="0.25">
      <c r="A19" s="772"/>
      <c r="B19" s="767"/>
      <c r="C19" s="458"/>
      <c r="D19" s="458"/>
      <c r="E19" s="458"/>
      <c r="F19" s="458"/>
      <c r="G19" s="343"/>
      <c r="H19" s="459"/>
      <c r="I19" s="460"/>
      <c r="J19" s="459"/>
      <c r="K19" s="460"/>
      <c r="L19" s="459"/>
      <c r="M19" s="460"/>
      <c r="N19" s="459"/>
      <c r="O19" s="460"/>
      <c r="P19" s="375">
        <f t="shared" si="0"/>
        <v>0</v>
      </c>
      <c r="Q19" s="373">
        <f t="shared" si="0"/>
        <v>0</v>
      </c>
      <c r="R19" s="343"/>
      <c r="S19" s="343"/>
      <c r="T19" s="343"/>
      <c r="U19" s="343"/>
    </row>
    <row r="20" spans="1:21" ht="15.75" x14ac:dyDescent="0.25">
      <c r="A20" s="772"/>
      <c r="B20" s="767"/>
      <c r="C20" s="458"/>
      <c r="D20" s="458"/>
      <c r="E20" s="458"/>
      <c r="F20" s="458"/>
      <c r="G20" s="343"/>
      <c r="H20" s="459"/>
      <c r="I20" s="460"/>
      <c r="J20" s="459"/>
      <c r="K20" s="460"/>
      <c r="L20" s="459"/>
      <c r="M20" s="460"/>
      <c r="N20" s="459"/>
      <c r="O20" s="460"/>
      <c r="P20" s="375">
        <f t="shared" si="0"/>
        <v>0</v>
      </c>
      <c r="Q20" s="373">
        <f t="shared" si="0"/>
        <v>0</v>
      </c>
      <c r="R20" s="343"/>
      <c r="S20" s="343"/>
      <c r="T20" s="343"/>
      <c r="U20" s="343"/>
    </row>
    <row r="21" spans="1:21" ht="15.75" x14ac:dyDescent="0.25">
      <c r="A21" s="772"/>
      <c r="B21" s="767"/>
      <c r="C21" s="458"/>
      <c r="D21" s="458"/>
      <c r="E21" s="458"/>
      <c r="F21" s="458"/>
      <c r="G21" s="343"/>
      <c r="H21" s="459"/>
      <c r="I21" s="460"/>
      <c r="J21" s="459"/>
      <c r="K21" s="460"/>
      <c r="L21" s="459"/>
      <c r="M21" s="460"/>
      <c r="N21" s="459"/>
      <c r="O21" s="460"/>
      <c r="P21" s="375">
        <f t="shared" si="0"/>
        <v>0</v>
      </c>
      <c r="Q21" s="373">
        <f t="shared" si="0"/>
        <v>0</v>
      </c>
      <c r="R21" s="343"/>
      <c r="S21" s="343"/>
      <c r="T21" s="343"/>
      <c r="U21" s="343"/>
    </row>
    <row r="22" spans="1:21" ht="15.75" x14ac:dyDescent="0.25">
      <c r="A22" s="772"/>
      <c r="B22" s="766" t="s">
        <v>1489</v>
      </c>
      <c r="C22" s="458"/>
      <c r="D22" s="458"/>
      <c r="E22" s="458"/>
      <c r="F22" s="458"/>
      <c r="G22" s="343"/>
      <c r="H22" s="459"/>
      <c r="I22" s="460"/>
      <c r="J22" s="459"/>
      <c r="K22" s="460"/>
      <c r="L22" s="459"/>
      <c r="M22" s="460"/>
      <c r="N22" s="459"/>
      <c r="O22" s="460"/>
      <c r="P22" s="375">
        <f t="shared" si="0"/>
        <v>0</v>
      </c>
      <c r="Q22" s="373">
        <f t="shared" si="0"/>
        <v>0</v>
      </c>
      <c r="R22" s="343"/>
      <c r="S22" s="343"/>
      <c r="T22" s="343"/>
      <c r="U22" s="343"/>
    </row>
    <row r="23" spans="1:21" ht="15.75" x14ac:dyDescent="0.25">
      <c r="A23" s="772"/>
      <c r="B23" s="767"/>
      <c r="C23" s="458"/>
      <c r="D23" s="458"/>
      <c r="E23" s="458"/>
      <c r="F23" s="458"/>
      <c r="G23" s="343"/>
      <c r="H23" s="459"/>
      <c r="I23" s="460"/>
      <c r="J23" s="459"/>
      <c r="K23" s="460"/>
      <c r="L23" s="459"/>
      <c r="M23" s="460"/>
      <c r="N23" s="459"/>
      <c r="O23" s="460"/>
      <c r="P23" s="375">
        <f t="shared" ref="P23:P72" si="1">H23+J23+L23+N23</f>
        <v>0</v>
      </c>
      <c r="Q23" s="373">
        <f t="shared" ref="Q23:Q72" si="2">I23+K23+M23+O23</f>
        <v>0</v>
      </c>
      <c r="R23" s="343"/>
      <c r="S23" s="343"/>
      <c r="T23" s="343"/>
      <c r="U23" s="343"/>
    </row>
    <row r="24" spans="1:21" ht="15.75" x14ac:dyDescent="0.25">
      <c r="A24" s="772"/>
      <c r="B24" s="767"/>
      <c r="C24" s="458"/>
      <c r="D24" s="458"/>
      <c r="E24" s="458"/>
      <c r="F24" s="458"/>
      <c r="G24" s="343"/>
      <c r="H24" s="459"/>
      <c r="I24" s="460"/>
      <c r="J24" s="459"/>
      <c r="K24" s="460"/>
      <c r="L24" s="459"/>
      <c r="M24" s="460"/>
      <c r="N24" s="459"/>
      <c r="O24" s="460"/>
      <c r="P24" s="375">
        <f t="shared" si="1"/>
        <v>0</v>
      </c>
      <c r="Q24" s="373">
        <f t="shared" si="2"/>
        <v>0</v>
      </c>
      <c r="R24" s="343"/>
      <c r="S24" s="343"/>
      <c r="T24" s="343"/>
      <c r="U24" s="343"/>
    </row>
    <row r="25" spans="1:21" ht="15.75" x14ac:dyDescent="0.25">
      <c r="A25" s="772"/>
      <c r="B25" s="768"/>
      <c r="C25" s="458"/>
      <c r="D25" s="458"/>
      <c r="E25" s="458"/>
      <c r="F25" s="458"/>
      <c r="G25" s="343"/>
      <c r="H25" s="459"/>
      <c r="I25" s="460"/>
      <c r="J25" s="459"/>
      <c r="K25" s="460"/>
      <c r="L25" s="459"/>
      <c r="M25" s="460"/>
      <c r="N25" s="459"/>
      <c r="O25" s="460"/>
      <c r="P25" s="375">
        <f t="shared" si="1"/>
        <v>0</v>
      </c>
      <c r="Q25" s="373">
        <f t="shared" si="2"/>
        <v>0</v>
      </c>
      <c r="R25" s="343"/>
      <c r="S25" s="343"/>
      <c r="T25" s="343"/>
      <c r="U25" s="343"/>
    </row>
    <row r="26" spans="1:21" ht="15.75" x14ac:dyDescent="0.25">
      <c r="A26" s="772"/>
      <c r="B26" s="766" t="s">
        <v>1490</v>
      </c>
      <c r="C26" s="458"/>
      <c r="D26" s="458"/>
      <c r="E26" s="458"/>
      <c r="F26" s="458"/>
      <c r="G26" s="343"/>
      <c r="H26" s="459"/>
      <c r="I26" s="460"/>
      <c r="J26" s="459"/>
      <c r="K26" s="460"/>
      <c r="L26" s="459"/>
      <c r="M26" s="460"/>
      <c r="N26" s="459"/>
      <c r="O26" s="460"/>
      <c r="P26" s="375">
        <f t="shared" si="1"/>
        <v>0</v>
      </c>
      <c r="Q26" s="373">
        <f t="shared" si="2"/>
        <v>0</v>
      </c>
      <c r="R26" s="343"/>
      <c r="S26" s="343"/>
      <c r="T26" s="343"/>
      <c r="U26" s="343"/>
    </row>
    <row r="27" spans="1:21" ht="15.75" x14ac:dyDescent="0.25">
      <c r="A27" s="772"/>
      <c r="B27" s="767"/>
      <c r="C27" s="458"/>
      <c r="D27" s="458"/>
      <c r="E27" s="458"/>
      <c r="F27" s="458"/>
      <c r="G27" s="343"/>
      <c r="H27" s="459"/>
      <c r="I27" s="460"/>
      <c r="J27" s="459"/>
      <c r="K27" s="460"/>
      <c r="L27" s="459"/>
      <c r="M27" s="460"/>
      <c r="N27" s="459"/>
      <c r="O27" s="460"/>
      <c r="P27" s="375">
        <f t="shared" si="1"/>
        <v>0</v>
      </c>
      <c r="Q27" s="373">
        <f t="shared" si="2"/>
        <v>0</v>
      </c>
      <c r="R27" s="343"/>
      <c r="S27" s="343"/>
      <c r="T27" s="343"/>
      <c r="U27" s="343"/>
    </row>
    <row r="28" spans="1:21" ht="15.75" x14ac:dyDescent="0.25">
      <c r="A28" s="772"/>
      <c r="B28" s="767"/>
      <c r="C28" s="458"/>
      <c r="D28" s="458"/>
      <c r="E28" s="458"/>
      <c r="F28" s="458"/>
      <c r="G28" s="343"/>
      <c r="H28" s="459"/>
      <c r="I28" s="460"/>
      <c r="J28" s="459"/>
      <c r="K28" s="460"/>
      <c r="L28" s="459"/>
      <c r="M28" s="460"/>
      <c r="N28" s="459"/>
      <c r="O28" s="460"/>
      <c r="P28" s="375">
        <f t="shared" si="1"/>
        <v>0</v>
      </c>
      <c r="Q28" s="373">
        <f t="shared" si="2"/>
        <v>0</v>
      </c>
      <c r="R28" s="343"/>
      <c r="S28" s="343"/>
      <c r="T28" s="343"/>
      <c r="U28" s="343"/>
    </row>
    <row r="29" spans="1:21" ht="15.75" x14ac:dyDescent="0.25">
      <c r="A29" s="772"/>
      <c r="B29" s="768"/>
      <c r="C29" s="458"/>
      <c r="D29" s="458"/>
      <c r="E29" s="458"/>
      <c r="F29" s="458"/>
      <c r="G29" s="343"/>
      <c r="H29" s="459"/>
      <c r="I29" s="460"/>
      <c r="J29" s="459"/>
      <c r="K29" s="460"/>
      <c r="L29" s="459"/>
      <c r="M29" s="460"/>
      <c r="N29" s="459"/>
      <c r="O29" s="460"/>
      <c r="P29" s="375">
        <f t="shared" si="1"/>
        <v>0</v>
      </c>
      <c r="Q29" s="373">
        <f t="shared" si="2"/>
        <v>0</v>
      </c>
      <c r="R29" s="343"/>
      <c r="S29" s="343"/>
      <c r="T29" s="343"/>
      <c r="U29" s="343"/>
    </row>
    <row r="30" spans="1:21" ht="15.75" x14ac:dyDescent="0.25">
      <c r="A30" s="772"/>
      <c r="B30" s="803" t="s">
        <v>1491</v>
      </c>
      <c r="C30" s="458"/>
      <c r="D30" s="458"/>
      <c r="E30" s="458"/>
      <c r="F30" s="458"/>
      <c r="G30" s="343"/>
      <c r="H30" s="459"/>
      <c r="I30" s="460"/>
      <c r="J30" s="459"/>
      <c r="K30" s="460"/>
      <c r="L30" s="459"/>
      <c r="M30" s="460"/>
      <c r="N30" s="459"/>
      <c r="O30" s="460"/>
      <c r="P30" s="375">
        <f t="shared" si="1"/>
        <v>0</v>
      </c>
      <c r="Q30" s="373">
        <f t="shared" si="2"/>
        <v>0</v>
      </c>
      <c r="R30" s="343"/>
      <c r="S30" s="343"/>
      <c r="T30" s="343"/>
      <c r="U30" s="343"/>
    </row>
    <row r="31" spans="1:21" ht="15.75" x14ac:dyDescent="0.25">
      <c r="A31" s="772"/>
      <c r="B31" s="803"/>
      <c r="C31" s="458"/>
      <c r="D31" s="458"/>
      <c r="E31" s="458"/>
      <c r="F31" s="458"/>
      <c r="G31" s="343"/>
      <c r="H31" s="459"/>
      <c r="I31" s="460"/>
      <c r="J31" s="459"/>
      <c r="K31" s="460"/>
      <c r="L31" s="459"/>
      <c r="M31" s="460"/>
      <c r="N31" s="459"/>
      <c r="O31" s="460"/>
      <c r="P31" s="375">
        <f t="shared" si="1"/>
        <v>0</v>
      </c>
      <c r="Q31" s="373">
        <f t="shared" si="2"/>
        <v>0</v>
      </c>
      <c r="R31" s="343"/>
      <c r="S31" s="343"/>
      <c r="T31" s="343"/>
      <c r="U31" s="343"/>
    </row>
    <row r="32" spans="1:21" ht="15.75" x14ac:dyDescent="0.25">
      <c r="A32" s="772"/>
      <c r="B32" s="803"/>
      <c r="C32" s="458"/>
      <c r="D32" s="458"/>
      <c r="E32" s="458"/>
      <c r="F32" s="458"/>
      <c r="G32" s="343"/>
      <c r="H32" s="459"/>
      <c r="I32" s="460"/>
      <c r="J32" s="459"/>
      <c r="K32" s="460"/>
      <c r="L32" s="459"/>
      <c r="M32" s="460"/>
      <c r="N32" s="459"/>
      <c r="O32" s="460"/>
      <c r="P32" s="375">
        <f t="shared" si="1"/>
        <v>0</v>
      </c>
      <c r="Q32" s="373">
        <f t="shared" si="2"/>
        <v>0</v>
      </c>
      <c r="R32" s="343"/>
      <c r="S32" s="343"/>
      <c r="T32" s="343"/>
      <c r="U32" s="343"/>
    </row>
    <row r="33" spans="1:21" ht="15.75" x14ac:dyDescent="0.25">
      <c r="A33" s="772"/>
      <c r="B33" s="803"/>
      <c r="C33" s="458"/>
      <c r="D33" s="458"/>
      <c r="E33" s="458"/>
      <c r="F33" s="458"/>
      <c r="G33" s="343"/>
      <c r="H33" s="459"/>
      <c r="I33" s="460"/>
      <c r="J33" s="459"/>
      <c r="K33" s="460"/>
      <c r="L33" s="459"/>
      <c r="M33" s="460"/>
      <c r="N33" s="459"/>
      <c r="O33" s="460"/>
      <c r="P33" s="375">
        <f t="shared" si="1"/>
        <v>0</v>
      </c>
      <c r="Q33" s="373">
        <f t="shared" si="2"/>
        <v>0</v>
      </c>
      <c r="R33" s="343"/>
      <c r="S33" s="343"/>
      <c r="T33" s="343"/>
      <c r="U33" s="343"/>
    </row>
    <row r="34" spans="1:21" ht="15.75" x14ac:dyDescent="0.25">
      <c r="A34" s="772"/>
      <c r="B34" s="803" t="s">
        <v>1492</v>
      </c>
      <c r="C34" s="458"/>
      <c r="D34" s="458"/>
      <c r="E34" s="458"/>
      <c r="F34" s="458"/>
      <c r="G34" s="343"/>
      <c r="H34" s="459"/>
      <c r="I34" s="460"/>
      <c r="J34" s="459"/>
      <c r="K34" s="460"/>
      <c r="L34" s="459"/>
      <c r="M34" s="460"/>
      <c r="N34" s="459"/>
      <c r="O34" s="460"/>
      <c r="P34" s="375">
        <f t="shared" si="1"/>
        <v>0</v>
      </c>
      <c r="Q34" s="373">
        <f t="shared" si="2"/>
        <v>0</v>
      </c>
      <c r="R34" s="343"/>
      <c r="S34" s="343"/>
      <c r="T34" s="343"/>
      <c r="U34" s="343"/>
    </row>
    <row r="35" spans="1:21" ht="15.75" x14ac:dyDescent="0.25">
      <c r="A35" s="772"/>
      <c r="B35" s="803"/>
      <c r="C35" s="458"/>
      <c r="D35" s="458"/>
      <c r="E35" s="458"/>
      <c r="F35" s="458"/>
      <c r="G35" s="343"/>
      <c r="H35" s="459"/>
      <c r="I35" s="460"/>
      <c r="J35" s="459"/>
      <c r="K35" s="460"/>
      <c r="L35" s="459"/>
      <c r="M35" s="460"/>
      <c r="N35" s="459"/>
      <c r="O35" s="460"/>
      <c r="P35" s="375">
        <f t="shared" si="1"/>
        <v>0</v>
      </c>
      <c r="Q35" s="373">
        <f t="shared" si="2"/>
        <v>0</v>
      </c>
      <c r="R35" s="343"/>
      <c r="S35" s="343"/>
      <c r="T35" s="343"/>
      <c r="U35" s="343"/>
    </row>
    <row r="36" spans="1:21" ht="15.75" x14ac:dyDescent="0.25">
      <c r="A36" s="772"/>
      <c r="B36" s="803"/>
      <c r="C36" s="458"/>
      <c r="D36" s="458"/>
      <c r="E36" s="458"/>
      <c r="F36" s="458"/>
      <c r="G36" s="343"/>
      <c r="H36" s="459"/>
      <c r="I36" s="460"/>
      <c r="J36" s="459"/>
      <c r="K36" s="460"/>
      <c r="L36" s="459"/>
      <c r="M36" s="460"/>
      <c r="N36" s="459"/>
      <c r="O36" s="460"/>
      <c r="P36" s="375">
        <f t="shared" si="1"/>
        <v>0</v>
      </c>
      <c r="Q36" s="373">
        <f t="shared" si="2"/>
        <v>0</v>
      </c>
      <c r="R36" s="343"/>
      <c r="S36" s="343"/>
      <c r="T36" s="343"/>
      <c r="U36" s="343"/>
    </row>
    <row r="37" spans="1:21" ht="15.75" x14ac:dyDescent="0.25">
      <c r="A37" s="805"/>
      <c r="B37" s="803"/>
      <c r="C37" s="458"/>
      <c r="D37" s="458"/>
      <c r="E37" s="458"/>
      <c r="F37" s="458"/>
      <c r="G37" s="343"/>
      <c r="H37" s="459"/>
      <c r="I37" s="460"/>
      <c r="J37" s="459"/>
      <c r="K37" s="460"/>
      <c r="L37" s="459"/>
      <c r="M37" s="460"/>
      <c r="N37" s="459"/>
      <c r="O37" s="460"/>
      <c r="P37" s="375">
        <f t="shared" si="1"/>
        <v>0</v>
      </c>
      <c r="Q37" s="373">
        <f t="shared" si="2"/>
        <v>0</v>
      </c>
      <c r="R37" s="343"/>
      <c r="S37" s="343"/>
      <c r="T37" s="343"/>
      <c r="U37" s="343"/>
    </row>
    <row r="38" spans="1:21" ht="15.75" customHeight="1" x14ac:dyDescent="0.25">
      <c r="A38" s="803" t="s">
        <v>1477</v>
      </c>
      <c r="B38" s="766" t="s">
        <v>1493</v>
      </c>
      <c r="C38" s="458"/>
      <c r="D38" s="458"/>
      <c r="E38" s="458"/>
      <c r="F38" s="458"/>
      <c r="G38" s="343"/>
      <c r="H38" s="459"/>
      <c r="I38" s="460"/>
      <c r="J38" s="459"/>
      <c r="K38" s="460"/>
      <c r="L38" s="459"/>
      <c r="M38" s="460"/>
      <c r="N38" s="459"/>
      <c r="O38" s="460"/>
      <c r="P38" s="375">
        <f t="shared" si="1"/>
        <v>0</v>
      </c>
      <c r="Q38" s="373">
        <f t="shared" si="2"/>
        <v>0</v>
      </c>
      <c r="R38" s="343"/>
      <c r="S38" s="343"/>
      <c r="T38" s="343"/>
      <c r="U38" s="343"/>
    </row>
    <row r="39" spans="1:21" ht="15.75" x14ac:dyDescent="0.25">
      <c r="A39" s="803"/>
      <c r="B39" s="767"/>
      <c r="C39" s="458"/>
      <c r="D39" s="458"/>
      <c r="E39" s="458"/>
      <c r="F39" s="458"/>
      <c r="G39" s="343"/>
      <c r="H39" s="459"/>
      <c r="I39" s="460"/>
      <c r="J39" s="459"/>
      <c r="K39" s="460"/>
      <c r="L39" s="459"/>
      <c r="M39" s="460"/>
      <c r="N39" s="459"/>
      <c r="O39" s="460"/>
      <c r="P39" s="375">
        <f t="shared" si="1"/>
        <v>0</v>
      </c>
      <c r="Q39" s="373">
        <f t="shared" si="2"/>
        <v>0</v>
      </c>
      <c r="R39" s="343"/>
      <c r="S39" s="343"/>
      <c r="T39" s="343"/>
      <c r="U39" s="343"/>
    </row>
    <row r="40" spans="1:21" ht="15.75" x14ac:dyDescent="0.25">
      <c r="A40" s="803"/>
      <c r="B40" s="767"/>
      <c r="C40" s="458"/>
      <c r="D40" s="458"/>
      <c r="E40" s="458"/>
      <c r="F40" s="458"/>
      <c r="G40" s="343"/>
      <c r="H40" s="459"/>
      <c r="I40" s="460"/>
      <c r="J40" s="459"/>
      <c r="K40" s="460"/>
      <c r="L40" s="459"/>
      <c r="M40" s="460"/>
      <c r="N40" s="459"/>
      <c r="O40" s="460"/>
      <c r="P40" s="375">
        <f t="shared" si="1"/>
        <v>0</v>
      </c>
      <c r="Q40" s="373">
        <f t="shared" si="2"/>
        <v>0</v>
      </c>
      <c r="R40" s="343"/>
      <c r="S40" s="343"/>
      <c r="T40" s="343"/>
      <c r="U40" s="343"/>
    </row>
    <row r="41" spans="1:21" ht="15.75" x14ac:dyDescent="0.25">
      <c r="A41" s="803"/>
      <c r="B41" s="768"/>
      <c r="C41" s="458"/>
      <c r="D41" s="458"/>
      <c r="E41" s="458"/>
      <c r="F41" s="458"/>
      <c r="G41" s="343"/>
      <c r="H41" s="459"/>
      <c r="I41" s="460"/>
      <c r="J41" s="459"/>
      <c r="K41" s="460"/>
      <c r="L41" s="459"/>
      <c r="M41" s="460"/>
      <c r="N41" s="459"/>
      <c r="O41" s="460"/>
      <c r="P41" s="375">
        <f t="shared" si="1"/>
        <v>0</v>
      </c>
      <c r="Q41" s="373">
        <f t="shared" si="2"/>
        <v>0</v>
      </c>
      <c r="R41" s="343"/>
      <c r="S41" s="343"/>
      <c r="T41" s="343"/>
      <c r="U41" s="343"/>
    </row>
    <row r="42" spans="1:21" ht="15.75" x14ac:dyDescent="0.25">
      <c r="A42" s="803"/>
      <c r="B42" s="766" t="s">
        <v>1494</v>
      </c>
      <c r="C42" s="458"/>
      <c r="D42" s="458"/>
      <c r="E42" s="458"/>
      <c r="F42" s="458"/>
      <c r="G42" s="343"/>
      <c r="H42" s="459"/>
      <c r="I42" s="460"/>
      <c r="J42" s="459"/>
      <c r="K42" s="460"/>
      <c r="L42" s="459"/>
      <c r="M42" s="460"/>
      <c r="N42" s="459"/>
      <c r="O42" s="460"/>
      <c r="P42" s="375">
        <f t="shared" si="1"/>
        <v>0</v>
      </c>
      <c r="Q42" s="373">
        <f t="shared" si="2"/>
        <v>0</v>
      </c>
      <c r="R42" s="343"/>
      <c r="S42" s="343"/>
      <c r="T42" s="343"/>
      <c r="U42" s="343"/>
    </row>
    <row r="43" spans="1:21" ht="15.75" x14ac:dyDescent="0.25">
      <c r="A43" s="803"/>
      <c r="B43" s="767"/>
      <c r="C43" s="458"/>
      <c r="D43" s="458"/>
      <c r="E43" s="458"/>
      <c r="F43" s="458"/>
      <c r="G43" s="343"/>
      <c r="H43" s="459"/>
      <c r="I43" s="460"/>
      <c r="J43" s="459"/>
      <c r="K43" s="460"/>
      <c r="L43" s="459"/>
      <c r="M43" s="460"/>
      <c r="N43" s="459"/>
      <c r="O43" s="460"/>
      <c r="P43" s="375">
        <f t="shared" si="1"/>
        <v>0</v>
      </c>
      <c r="Q43" s="373">
        <f t="shared" si="2"/>
        <v>0</v>
      </c>
      <c r="R43" s="343"/>
      <c r="S43" s="343"/>
      <c r="T43" s="343"/>
      <c r="U43" s="343"/>
    </row>
    <row r="44" spans="1:21" ht="15.75" x14ac:dyDescent="0.25">
      <c r="A44" s="803"/>
      <c r="B44" s="767"/>
      <c r="C44" s="458"/>
      <c r="D44" s="458"/>
      <c r="E44" s="458"/>
      <c r="F44" s="458"/>
      <c r="G44" s="343"/>
      <c r="H44" s="459"/>
      <c r="I44" s="460"/>
      <c r="J44" s="459"/>
      <c r="K44" s="460"/>
      <c r="L44" s="459"/>
      <c r="M44" s="460"/>
      <c r="N44" s="459"/>
      <c r="O44" s="460"/>
      <c r="P44" s="375">
        <f t="shared" si="1"/>
        <v>0</v>
      </c>
      <c r="Q44" s="373">
        <f t="shared" si="2"/>
        <v>0</v>
      </c>
      <c r="R44" s="343"/>
      <c r="S44" s="343"/>
      <c r="T44" s="343"/>
      <c r="U44" s="343"/>
    </row>
    <row r="45" spans="1:21" ht="15.75" x14ac:dyDescent="0.25">
      <c r="A45" s="803"/>
      <c r="B45" s="768"/>
      <c r="C45" s="458"/>
      <c r="D45" s="458"/>
      <c r="E45" s="458"/>
      <c r="F45" s="458"/>
      <c r="G45" s="343"/>
      <c r="H45" s="459"/>
      <c r="I45" s="460"/>
      <c r="J45" s="459"/>
      <c r="K45" s="460"/>
      <c r="L45" s="459"/>
      <c r="M45" s="460"/>
      <c r="N45" s="459"/>
      <c r="O45" s="460"/>
      <c r="P45" s="375">
        <f t="shared" si="1"/>
        <v>0</v>
      </c>
      <c r="Q45" s="373">
        <f t="shared" si="2"/>
        <v>0</v>
      </c>
      <c r="R45" s="343"/>
      <c r="S45" s="343"/>
      <c r="T45" s="343"/>
      <c r="U45" s="343"/>
    </row>
    <row r="46" spans="1:21" ht="15.75" x14ac:dyDescent="0.25">
      <c r="A46" s="766" t="s">
        <v>1478</v>
      </c>
      <c r="B46" s="803" t="s">
        <v>1495</v>
      </c>
      <c r="C46" s="458"/>
      <c r="D46" s="458"/>
      <c r="E46" s="458"/>
      <c r="F46" s="458"/>
      <c r="G46" s="343"/>
      <c r="H46" s="459"/>
      <c r="I46" s="460"/>
      <c r="J46" s="459"/>
      <c r="K46" s="460"/>
      <c r="L46" s="459"/>
      <c r="M46" s="460"/>
      <c r="N46" s="459"/>
      <c r="O46" s="460"/>
      <c r="P46" s="375">
        <f t="shared" si="1"/>
        <v>0</v>
      </c>
      <c r="Q46" s="373">
        <f t="shared" si="2"/>
        <v>0</v>
      </c>
      <c r="R46" s="343"/>
      <c r="S46" s="343"/>
      <c r="T46" s="343"/>
      <c r="U46" s="343"/>
    </row>
    <row r="47" spans="1:21" ht="15.75" x14ac:dyDescent="0.25">
      <c r="A47" s="767"/>
      <c r="B47" s="803"/>
      <c r="C47" s="458"/>
      <c r="D47" s="458"/>
      <c r="E47" s="458"/>
      <c r="F47" s="458"/>
      <c r="G47" s="343"/>
      <c r="H47" s="459"/>
      <c r="I47" s="460"/>
      <c r="J47" s="459"/>
      <c r="K47" s="460"/>
      <c r="L47" s="459"/>
      <c r="M47" s="460"/>
      <c r="N47" s="459"/>
      <c r="O47" s="460"/>
      <c r="P47" s="375">
        <f t="shared" si="1"/>
        <v>0</v>
      </c>
      <c r="Q47" s="373">
        <f t="shared" si="2"/>
        <v>0</v>
      </c>
      <c r="R47" s="343"/>
      <c r="S47" s="343"/>
      <c r="T47" s="343"/>
      <c r="U47" s="343"/>
    </row>
    <row r="48" spans="1:21" ht="15.75" x14ac:dyDescent="0.25">
      <c r="A48" s="767"/>
      <c r="B48" s="803"/>
      <c r="C48" s="458"/>
      <c r="D48" s="458"/>
      <c r="E48" s="458"/>
      <c r="F48" s="458"/>
      <c r="G48" s="343"/>
      <c r="H48" s="459"/>
      <c r="I48" s="460"/>
      <c r="J48" s="459"/>
      <c r="K48" s="460"/>
      <c r="L48" s="459"/>
      <c r="M48" s="460"/>
      <c r="N48" s="459"/>
      <c r="O48" s="460"/>
      <c r="P48" s="375">
        <f t="shared" si="1"/>
        <v>0</v>
      </c>
      <c r="Q48" s="373">
        <f t="shared" si="2"/>
        <v>0</v>
      </c>
      <c r="R48" s="343"/>
      <c r="S48" s="343"/>
      <c r="T48" s="343"/>
      <c r="U48" s="343"/>
    </row>
    <row r="49" spans="1:21" ht="15.75" x14ac:dyDescent="0.25">
      <c r="A49" s="767"/>
      <c r="B49" s="803"/>
      <c r="C49" s="458"/>
      <c r="D49" s="458"/>
      <c r="E49" s="458"/>
      <c r="F49" s="458"/>
      <c r="G49" s="343"/>
      <c r="H49" s="459"/>
      <c r="I49" s="460"/>
      <c r="J49" s="459"/>
      <c r="K49" s="460"/>
      <c r="L49" s="459"/>
      <c r="M49" s="460"/>
      <c r="N49" s="459"/>
      <c r="O49" s="460"/>
      <c r="P49" s="375">
        <f t="shared" si="1"/>
        <v>0</v>
      </c>
      <c r="Q49" s="373">
        <f t="shared" si="2"/>
        <v>0</v>
      </c>
      <c r="R49" s="343"/>
      <c r="S49" s="343"/>
      <c r="T49" s="343"/>
      <c r="U49" s="343"/>
    </row>
    <row r="50" spans="1:21" ht="15.75" x14ac:dyDescent="0.25">
      <c r="A50" s="767"/>
      <c r="B50" s="803" t="s">
        <v>1496</v>
      </c>
      <c r="C50" s="458"/>
      <c r="D50" s="458"/>
      <c r="E50" s="458"/>
      <c r="F50" s="458"/>
      <c r="G50" s="343"/>
      <c r="H50" s="459"/>
      <c r="I50" s="460"/>
      <c r="J50" s="459"/>
      <c r="K50" s="460"/>
      <c r="L50" s="459"/>
      <c r="M50" s="460"/>
      <c r="N50" s="459"/>
      <c r="O50" s="460"/>
      <c r="P50" s="375">
        <f t="shared" si="1"/>
        <v>0</v>
      </c>
      <c r="Q50" s="373">
        <f t="shared" si="2"/>
        <v>0</v>
      </c>
      <c r="R50" s="343"/>
      <c r="S50" s="343"/>
      <c r="T50" s="343"/>
      <c r="U50" s="343"/>
    </row>
    <row r="51" spans="1:21" ht="15.75" x14ac:dyDescent="0.25">
      <c r="A51" s="767"/>
      <c r="B51" s="803"/>
      <c r="C51" s="458"/>
      <c r="D51" s="458"/>
      <c r="E51" s="458"/>
      <c r="F51" s="458"/>
      <c r="G51" s="343"/>
      <c r="H51" s="459"/>
      <c r="I51" s="460"/>
      <c r="J51" s="459"/>
      <c r="K51" s="460"/>
      <c r="L51" s="459"/>
      <c r="M51" s="460"/>
      <c r="N51" s="459"/>
      <c r="O51" s="460"/>
      <c r="P51" s="375">
        <f t="shared" si="1"/>
        <v>0</v>
      </c>
      <c r="Q51" s="373">
        <f t="shared" si="2"/>
        <v>0</v>
      </c>
      <c r="R51" s="343"/>
      <c r="S51" s="343"/>
      <c r="T51" s="343"/>
      <c r="U51" s="343"/>
    </row>
    <row r="52" spans="1:21" ht="15.75" x14ac:dyDescent="0.25">
      <c r="A52" s="767"/>
      <c r="B52" s="803"/>
      <c r="C52" s="458"/>
      <c r="D52" s="458"/>
      <c r="E52" s="458"/>
      <c r="F52" s="458"/>
      <c r="G52" s="343"/>
      <c r="H52" s="459"/>
      <c r="I52" s="460"/>
      <c r="J52" s="459"/>
      <c r="K52" s="460"/>
      <c r="L52" s="459"/>
      <c r="M52" s="460"/>
      <c r="N52" s="459"/>
      <c r="O52" s="460"/>
      <c r="P52" s="375">
        <f t="shared" si="1"/>
        <v>0</v>
      </c>
      <c r="Q52" s="373">
        <f t="shared" si="2"/>
        <v>0</v>
      </c>
      <c r="R52" s="343"/>
      <c r="S52" s="343"/>
      <c r="T52" s="343"/>
      <c r="U52" s="343"/>
    </row>
    <row r="53" spans="1:21" ht="15.75" x14ac:dyDescent="0.25">
      <c r="A53" s="767"/>
      <c r="B53" s="803"/>
      <c r="C53" s="458"/>
      <c r="D53" s="458"/>
      <c r="E53" s="458"/>
      <c r="F53" s="458"/>
      <c r="G53" s="343"/>
      <c r="H53" s="459"/>
      <c r="I53" s="460"/>
      <c r="J53" s="459"/>
      <c r="K53" s="460"/>
      <c r="L53" s="459"/>
      <c r="M53" s="460"/>
      <c r="N53" s="459"/>
      <c r="O53" s="460"/>
      <c r="P53" s="375">
        <f t="shared" si="1"/>
        <v>0</v>
      </c>
      <c r="Q53" s="373">
        <f t="shared" si="2"/>
        <v>0</v>
      </c>
      <c r="R53" s="343"/>
      <c r="S53" s="343"/>
      <c r="T53" s="343"/>
      <c r="U53" s="343"/>
    </row>
    <row r="54" spans="1:21" ht="15.75" x14ac:dyDescent="0.25">
      <c r="A54" s="767"/>
      <c r="B54" s="766" t="s">
        <v>1497</v>
      </c>
      <c r="C54" s="458"/>
      <c r="D54" s="458"/>
      <c r="E54" s="458"/>
      <c r="F54" s="458"/>
      <c r="G54" s="343"/>
      <c r="H54" s="459"/>
      <c r="I54" s="460"/>
      <c r="J54" s="459"/>
      <c r="K54" s="460"/>
      <c r="L54" s="459"/>
      <c r="M54" s="460"/>
      <c r="N54" s="459"/>
      <c r="O54" s="460"/>
      <c r="P54" s="375">
        <f t="shared" si="1"/>
        <v>0</v>
      </c>
      <c r="Q54" s="373">
        <f t="shared" si="2"/>
        <v>0</v>
      </c>
      <c r="R54" s="343"/>
      <c r="S54" s="343"/>
      <c r="T54" s="343"/>
      <c r="U54" s="343"/>
    </row>
    <row r="55" spans="1:21" ht="15.75" x14ac:dyDescent="0.25">
      <c r="A55" s="767"/>
      <c r="B55" s="767"/>
      <c r="C55" s="458"/>
      <c r="D55" s="458"/>
      <c r="E55" s="458"/>
      <c r="F55" s="458"/>
      <c r="G55" s="343"/>
      <c r="H55" s="459"/>
      <c r="I55" s="460"/>
      <c r="J55" s="459"/>
      <c r="K55" s="460"/>
      <c r="L55" s="459"/>
      <c r="M55" s="460"/>
      <c r="N55" s="459"/>
      <c r="O55" s="460"/>
      <c r="P55" s="375">
        <f t="shared" si="1"/>
        <v>0</v>
      </c>
      <c r="Q55" s="373">
        <f t="shared" si="2"/>
        <v>0</v>
      </c>
      <c r="R55" s="343"/>
      <c r="S55" s="343"/>
      <c r="T55" s="343"/>
      <c r="U55" s="343"/>
    </row>
    <row r="56" spans="1:21" ht="15.75" x14ac:dyDescent="0.25">
      <c r="A56" s="767"/>
      <c r="B56" s="767"/>
      <c r="C56" s="458"/>
      <c r="D56" s="458"/>
      <c r="E56" s="458"/>
      <c r="F56" s="458"/>
      <c r="G56" s="343"/>
      <c r="H56" s="459"/>
      <c r="I56" s="460"/>
      <c r="J56" s="459"/>
      <c r="K56" s="460"/>
      <c r="L56" s="459"/>
      <c r="M56" s="460"/>
      <c r="N56" s="459"/>
      <c r="O56" s="460"/>
      <c r="P56" s="375">
        <f t="shared" si="1"/>
        <v>0</v>
      </c>
      <c r="Q56" s="373">
        <f t="shared" si="2"/>
        <v>0</v>
      </c>
      <c r="R56" s="343"/>
      <c r="S56" s="343"/>
      <c r="T56" s="343"/>
      <c r="U56" s="343"/>
    </row>
    <row r="57" spans="1:21" ht="15.75" x14ac:dyDescent="0.25">
      <c r="A57" s="768"/>
      <c r="B57" s="768"/>
      <c r="C57" s="458"/>
      <c r="D57" s="458"/>
      <c r="E57" s="458"/>
      <c r="F57" s="458"/>
      <c r="G57" s="343"/>
      <c r="H57" s="459"/>
      <c r="I57" s="460"/>
      <c r="J57" s="459"/>
      <c r="K57" s="460"/>
      <c r="L57" s="459"/>
      <c r="M57" s="460"/>
      <c r="N57" s="459"/>
      <c r="O57" s="460"/>
      <c r="P57" s="375">
        <f t="shared" si="1"/>
        <v>0</v>
      </c>
      <c r="Q57" s="373">
        <f t="shared" si="2"/>
        <v>0</v>
      </c>
      <c r="R57" s="343"/>
      <c r="S57" s="343"/>
      <c r="T57" s="343"/>
      <c r="U57" s="343"/>
    </row>
    <row r="58" spans="1:21" ht="15.75" x14ac:dyDescent="0.25">
      <c r="A58" s="766" t="s">
        <v>1479</v>
      </c>
      <c r="B58" s="766" t="s">
        <v>1498</v>
      </c>
      <c r="C58" s="458"/>
      <c r="D58" s="458"/>
      <c r="E58" s="458"/>
      <c r="F58" s="458"/>
      <c r="G58" s="343"/>
      <c r="H58" s="459"/>
      <c r="I58" s="460"/>
      <c r="J58" s="459"/>
      <c r="K58" s="460"/>
      <c r="L58" s="459"/>
      <c r="M58" s="460"/>
      <c r="N58" s="459"/>
      <c r="O58" s="460"/>
      <c r="P58" s="375">
        <f t="shared" si="1"/>
        <v>0</v>
      </c>
      <c r="Q58" s="373">
        <f t="shared" si="2"/>
        <v>0</v>
      </c>
      <c r="R58" s="343"/>
      <c r="S58" s="343"/>
      <c r="T58" s="343"/>
      <c r="U58" s="343"/>
    </row>
    <row r="59" spans="1:21" ht="15.75" x14ac:dyDescent="0.25">
      <c r="A59" s="767"/>
      <c r="B59" s="767"/>
      <c r="C59" s="458"/>
      <c r="D59" s="458"/>
      <c r="E59" s="458"/>
      <c r="F59" s="458"/>
      <c r="G59" s="343"/>
      <c r="H59" s="459"/>
      <c r="I59" s="460"/>
      <c r="J59" s="459"/>
      <c r="K59" s="460"/>
      <c r="L59" s="459"/>
      <c r="M59" s="460"/>
      <c r="N59" s="459"/>
      <c r="O59" s="460"/>
      <c r="P59" s="375">
        <f t="shared" si="1"/>
        <v>0</v>
      </c>
      <c r="Q59" s="373">
        <f t="shared" si="2"/>
        <v>0</v>
      </c>
      <c r="R59" s="343"/>
      <c r="S59" s="343"/>
      <c r="T59" s="343"/>
      <c r="U59" s="343"/>
    </row>
    <row r="60" spans="1:21" ht="15.75" x14ac:dyDescent="0.25">
      <c r="A60" s="767"/>
      <c r="B60" s="767"/>
      <c r="C60" s="458"/>
      <c r="D60" s="458"/>
      <c r="E60" s="458"/>
      <c r="F60" s="458"/>
      <c r="G60" s="343"/>
      <c r="H60" s="459"/>
      <c r="I60" s="460"/>
      <c r="J60" s="459"/>
      <c r="K60" s="460"/>
      <c r="L60" s="459"/>
      <c r="M60" s="460"/>
      <c r="N60" s="459"/>
      <c r="O60" s="460"/>
      <c r="P60" s="375">
        <f t="shared" si="1"/>
        <v>0</v>
      </c>
      <c r="Q60" s="373">
        <f t="shared" si="2"/>
        <v>0</v>
      </c>
      <c r="R60" s="343"/>
      <c r="S60" s="343"/>
      <c r="T60" s="343"/>
      <c r="U60" s="343"/>
    </row>
    <row r="61" spans="1:21" ht="15.75" x14ac:dyDescent="0.25">
      <c r="A61" s="767"/>
      <c r="B61" s="768"/>
      <c r="C61" s="458"/>
      <c r="D61" s="458"/>
      <c r="E61" s="458"/>
      <c r="F61" s="458"/>
      <c r="G61" s="343"/>
      <c r="H61" s="459"/>
      <c r="I61" s="460"/>
      <c r="J61" s="459"/>
      <c r="K61" s="460"/>
      <c r="L61" s="459"/>
      <c r="M61" s="460"/>
      <c r="N61" s="459"/>
      <c r="O61" s="460"/>
      <c r="P61" s="375">
        <f t="shared" si="1"/>
        <v>0</v>
      </c>
      <c r="Q61" s="373">
        <f t="shared" si="2"/>
        <v>0</v>
      </c>
      <c r="R61" s="343"/>
      <c r="S61" s="343"/>
      <c r="T61" s="343"/>
      <c r="U61" s="343"/>
    </row>
    <row r="62" spans="1:21" ht="15.75" x14ac:dyDescent="0.25">
      <c r="A62" s="767"/>
      <c r="B62" s="766" t="s">
        <v>1499</v>
      </c>
      <c r="C62" s="458"/>
      <c r="D62" s="458"/>
      <c r="E62" s="458"/>
      <c r="F62" s="458"/>
      <c r="G62" s="343"/>
      <c r="H62" s="459"/>
      <c r="I62" s="460"/>
      <c r="J62" s="459"/>
      <c r="K62" s="460"/>
      <c r="L62" s="459"/>
      <c r="M62" s="460"/>
      <c r="N62" s="459"/>
      <c r="O62" s="460"/>
      <c r="P62" s="375">
        <f t="shared" si="1"/>
        <v>0</v>
      </c>
      <c r="Q62" s="373">
        <f t="shared" si="2"/>
        <v>0</v>
      </c>
      <c r="R62" s="343"/>
      <c r="S62" s="343"/>
      <c r="T62" s="343"/>
      <c r="U62" s="343"/>
    </row>
    <row r="63" spans="1:21" ht="15.75" x14ac:dyDescent="0.25">
      <c r="A63" s="767"/>
      <c r="B63" s="767"/>
      <c r="C63" s="458"/>
      <c r="D63" s="458"/>
      <c r="E63" s="458"/>
      <c r="F63" s="458"/>
      <c r="G63" s="343"/>
      <c r="H63" s="459"/>
      <c r="I63" s="460"/>
      <c r="J63" s="459"/>
      <c r="K63" s="460"/>
      <c r="L63" s="459"/>
      <c r="M63" s="460"/>
      <c r="N63" s="459"/>
      <c r="O63" s="460"/>
      <c r="P63" s="375">
        <f t="shared" si="1"/>
        <v>0</v>
      </c>
      <c r="Q63" s="373">
        <f t="shared" si="2"/>
        <v>0</v>
      </c>
      <c r="R63" s="343"/>
      <c r="S63" s="343"/>
      <c r="T63" s="343"/>
      <c r="U63" s="343"/>
    </row>
    <row r="64" spans="1:21" ht="15.75" x14ac:dyDescent="0.25">
      <c r="A64" s="767"/>
      <c r="B64" s="767"/>
      <c r="C64" s="458"/>
      <c r="D64" s="458"/>
      <c r="E64" s="458"/>
      <c r="F64" s="458"/>
      <c r="G64" s="343"/>
      <c r="H64" s="459"/>
      <c r="I64" s="460"/>
      <c r="J64" s="459"/>
      <c r="K64" s="460"/>
      <c r="L64" s="459"/>
      <c r="M64" s="460"/>
      <c r="N64" s="459"/>
      <c r="O64" s="460"/>
      <c r="P64" s="375">
        <f t="shared" si="1"/>
        <v>0</v>
      </c>
      <c r="Q64" s="373">
        <f t="shared" si="2"/>
        <v>0</v>
      </c>
      <c r="R64" s="343"/>
      <c r="S64" s="343"/>
      <c r="T64" s="343"/>
      <c r="U64" s="343"/>
    </row>
    <row r="65" spans="1:21" ht="15.75" x14ac:dyDescent="0.25">
      <c r="A65" s="767"/>
      <c r="B65" s="768"/>
      <c r="C65" s="458"/>
      <c r="D65" s="458"/>
      <c r="E65" s="458"/>
      <c r="F65" s="458"/>
      <c r="G65" s="343"/>
      <c r="H65" s="459"/>
      <c r="I65" s="460"/>
      <c r="J65" s="459"/>
      <c r="K65" s="460"/>
      <c r="L65" s="459"/>
      <c r="M65" s="460"/>
      <c r="N65" s="459"/>
      <c r="O65" s="460"/>
      <c r="P65" s="375">
        <f t="shared" si="1"/>
        <v>0</v>
      </c>
      <c r="Q65" s="373">
        <f t="shared" si="2"/>
        <v>0</v>
      </c>
      <c r="R65" s="343"/>
      <c r="S65" s="343"/>
      <c r="T65" s="343"/>
      <c r="U65" s="343"/>
    </row>
    <row r="66" spans="1:21" ht="15.75" x14ac:dyDescent="0.25">
      <c r="A66" s="767"/>
      <c r="B66" s="766" t="s">
        <v>1500</v>
      </c>
      <c r="C66" s="458"/>
      <c r="D66" s="458"/>
      <c r="E66" s="458"/>
      <c r="F66" s="458"/>
      <c r="G66" s="343"/>
      <c r="H66" s="459"/>
      <c r="I66" s="460"/>
      <c r="J66" s="459"/>
      <c r="K66" s="460"/>
      <c r="L66" s="459"/>
      <c r="M66" s="460"/>
      <c r="N66" s="459"/>
      <c r="O66" s="460"/>
      <c r="P66" s="375">
        <f t="shared" si="1"/>
        <v>0</v>
      </c>
      <c r="Q66" s="373">
        <f t="shared" si="2"/>
        <v>0</v>
      </c>
      <c r="R66" s="343"/>
      <c r="S66" s="343"/>
      <c r="T66" s="343"/>
      <c r="U66" s="343"/>
    </row>
    <row r="67" spans="1:21" ht="15.75" x14ac:dyDescent="0.25">
      <c r="A67" s="767"/>
      <c r="B67" s="767"/>
      <c r="C67" s="458"/>
      <c r="D67" s="458"/>
      <c r="E67" s="458"/>
      <c r="F67" s="458"/>
      <c r="G67" s="343"/>
      <c r="H67" s="459"/>
      <c r="I67" s="460"/>
      <c r="J67" s="459"/>
      <c r="K67" s="460"/>
      <c r="L67" s="459"/>
      <c r="M67" s="460"/>
      <c r="N67" s="459"/>
      <c r="O67" s="460"/>
      <c r="P67" s="375">
        <f t="shared" si="1"/>
        <v>0</v>
      </c>
      <c r="Q67" s="373">
        <f t="shared" si="2"/>
        <v>0</v>
      </c>
      <c r="R67" s="343"/>
      <c r="S67" s="343"/>
      <c r="T67" s="343"/>
      <c r="U67" s="343"/>
    </row>
    <row r="68" spans="1:21" ht="15.75" x14ac:dyDescent="0.25">
      <c r="A68" s="767"/>
      <c r="B68" s="767"/>
      <c r="C68" s="458"/>
      <c r="D68" s="458"/>
      <c r="E68" s="458"/>
      <c r="F68" s="458"/>
      <c r="G68" s="343"/>
      <c r="H68" s="459"/>
      <c r="I68" s="460"/>
      <c r="J68" s="459"/>
      <c r="K68" s="460"/>
      <c r="L68" s="459"/>
      <c r="M68" s="460"/>
      <c r="N68" s="459"/>
      <c r="O68" s="460"/>
      <c r="P68" s="375">
        <f t="shared" si="1"/>
        <v>0</v>
      </c>
      <c r="Q68" s="373">
        <f t="shared" si="2"/>
        <v>0</v>
      </c>
      <c r="R68" s="343"/>
      <c r="S68" s="343"/>
      <c r="T68" s="343"/>
      <c r="U68" s="343"/>
    </row>
    <row r="69" spans="1:21" ht="15.75" x14ac:dyDescent="0.25">
      <c r="A69" s="767"/>
      <c r="B69" s="768"/>
      <c r="C69" s="458"/>
      <c r="D69" s="458"/>
      <c r="E69" s="458"/>
      <c r="F69" s="458"/>
      <c r="G69" s="343"/>
      <c r="H69" s="459"/>
      <c r="I69" s="460"/>
      <c r="J69" s="459"/>
      <c r="K69" s="460"/>
      <c r="L69" s="459"/>
      <c r="M69" s="460"/>
      <c r="N69" s="459"/>
      <c r="O69" s="460"/>
      <c r="P69" s="375">
        <f t="shared" si="1"/>
        <v>0</v>
      </c>
      <c r="Q69" s="373">
        <f t="shared" si="2"/>
        <v>0</v>
      </c>
      <c r="R69" s="343"/>
      <c r="S69" s="343"/>
      <c r="T69" s="343"/>
      <c r="U69" s="343"/>
    </row>
    <row r="70" spans="1:21" ht="15.75" x14ac:dyDescent="0.25">
      <c r="A70" s="767"/>
      <c r="B70" s="766" t="s">
        <v>1501</v>
      </c>
      <c r="C70" s="458"/>
      <c r="D70" s="458"/>
      <c r="E70" s="458"/>
      <c r="F70" s="458"/>
      <c r="G70" s="343"/>
      <c r="H70" s="459"/>
      <c r="I70" s="460"/>
      <c r="J70" s="459"/>
      <c r="K70" s="460"/>
      <c r="L70" s="459"/>
      <c r="M70" s="460"/>
      <c r="N70" s="459"/>
      <c r="O70" s="460"/>
      <c r="P70" s="375">
        <f t="shared" si="1"/>
        <v>0</v>
      </c>
      <c r="Q70" s="373">
        <f t="shared" si="2"/>
        <v>0</v>
      </c>
      <c r="R70" s="343"/>
      <c r="S70" s="343"/>
      <c r="T70" s="343"/>
      <c r="U70" s="343"/>
    </row>
    <row r="71" spans="1:21" ht="15.75" x14ac:dyDescent="0.25">
      <c r="A71" s="767"/>
      <c r="B71" s="767"/>
      <c r="C71" s="458"/>
      <c r="D71" s="458"/>
      <c r="E71" s="458"/>
      <c r="F71" s="458"/>
      <c r="G71" s="343"/>
      <c r="H71" s="459"/>
      <c r="I71" s="460"/>
      <c r="J71" s="459"/>
      <c r="K71" s="460"/>
      <c r="L71" s="459"/>
      <c r="M71" s="460"/>
      <c r="N71" s="459"/>
      <c r="O71" s="460"/>
      <c r="P71" s="375">
        <f t="shared" si="1"/>
        <v>0</v>
      </c>
      <c r="Q71" s="373">
        <f t="shared" si="2"/>
        <v>0</v>
      </c>
      <c r="R71" s="343"/>
      <c r="S71" s="343"/>
      <c r="T71" s="343"/>
      <c r="U71" s="343"/>
    </row>
    <row r="72" spans="1:21" ht="15.75" x14ac:dyDescent="0.25">
      <c r="A72" s="767"/>
      <c r="B72" s="767"/>
      <c r="C72" s="458"/>
      <c r="D72" s="458"/>
      <c r="E72" s="458"/>
      <c r="F72" s="458"/>
      <c r="G72" s="343"/>
      <c r="H72" s="459"/>
      <c r="I72" s="460"/>
      <c r="J72" s="459"/>
      <c r="K72" s="460"/>
      <c r="L72" s="459"/>
      <c r="M72" s="460"/>
      <c r="N72" s="459"/>
      <c r="O72" s="460"/>
      <c r="P72" s="375">
        <f t="shared" si="1"/>
        <v>0</v>
      </c>
      <c r="Q72" s="373">
        <f t="shared" si="2"/>
        <v>0</v>
      </c>
      <c r="R72" s="343"/>
      <c r="S72" s="343"/>
      <c r="T72" s="343"/>
      <c r="U72" s="343"/>
    </row>
    <row r="73" spans="1:21" ht="15.75" x14ac:dyDescent="0.25">
      <c r="A73" s="768"/>
      <c r="B73" s="768"/>
      <c r="C73" s="458"/>
      <c r="D73" s="458"/>
      <c r="E73" s="458"/>
      <c r="F73" s="458"/>
      <c r="G73" s="343"/>
      <c r="H73" s="343"/>
      <c r="I73" s="460"/>
      <c r="J73" s="343"/>
      <c r="K73" s="460"/>
      <c r="L73" s="343"/>
      <c r="M73" s="460"/>
      <c r="N73" s="343"/>
      <c r="O73" s="460"/>
      <c r="P73" s="375">
        <f t="shared" ref="P73:Q73" si="3">H73+J73+L73+N73</f>
        <v>0</v>
      </c>
      <c r="Q73" s="373">
        <f t="shared" si="3"/>
        <v>0</v>
      </c>
      <c r="R73" s="461"/>
      <c r="S73" s="343"/>
      <c r="T73" s="343"/>
      <c r="U73" s="343"/>
    </row>
    <row r="74" spans="1:21" ht="15.75" x14ac:dyDescent="0.25">
      <c r="A74" s="284"/>
      <c r="B74" s="285"/>
      <c r="C74" s="285"/>
      <c r="D74" s="285"/>
      <c r="E74" s="284" t="s">
        <v>1481</v>
      </c>
      <c r="F74" s="285"/>
      <c r="G74" s="286"/>
      <c r="H74" s="73">
        <f t="shared" ref="H74:Q74" si="4">SUM(H18:H73)</f>
        <v>0</v>
      </c>
      <c r="I74" s="232">
        <f t="shared" si="4"/>
        <v>0</v>
      </c>
      <c r="J74" s="73">
        <f t="shared" si="4"/>
        <v>0</v>
      </c>
      <c r="K74" s="232">
        <f t="shared" si="4"/>
        <v>0</v>
      </c>
      <c r="L74" s="73">
        <f t="shared" si="4"/>
        <v>0</v>
      </c>
      <c r="M74" s="232">
        <f t="shared" si="4"/>
        <v>0</v>
      </c>
      <c r="N74" s="73">
        <f t="shared" si="4"/>
        <v>0</v>
      </c>
      <c r="O74" s="232">
        <f t="shared" si="4"/>
        <v>0</v>
      </c>
      <c r="P74" s="232">
        <f t="shared" si="4"/>
        <v>0</v>
      </c>
      <c r="Q74" s="232">
        <f t="shared" si="4"/>
        <v>0</v>
      </c>
      <c r="R74" s="68"/>
      <c r="S74" s="68"/>
      <c r="T74" s="68"/>
      <c r="U74" s="68"/>
    </row>
  </sheetData>
  <mergeCells count="37">
    <mergeCell ref="A7:A9"/>
    <mergeCell ref="B7:B9"/>
    <mergeCell ref="C7:C9"/>
    <mergeCell ref="E7:E9"/>
    <mergeCell ref="F7:F9"/>
    <mergeCell ref="D7:D9"/>
    <mergeCell ref="F1:M1"/>
    <mergeCell ref="G7:G9"/>
    <mergeCell ref="H7:O7"/>
    <mergeCell ref="H8:I8"/>
    <mergeCell ref="J8:K8"/>
    <mergeCell ref="L8:M8"/>
    <mergeCell ref="N8:O8"/>
    <mergeCell ref="R7:R9"/>
    <mergeCell ref="S7:S9"/>
    <mergeCell ref="T7:T9"/>
    <mergeCell ref="U7:U9"/>
    <mergeCell ref="P7:Q8"/>
    <mergeCell ref="B34:B37"/>
    <mergeCell ref="A11:A37"/>
    <mergeCell ref="B11:B17"/>
    <mergeCell ref="B58:B61"/>
    <mergeCell ref="B62:B65"/>
    <mergeCell ref="B18:B21"/>
    <mergeCell ref="B22:B25"/>
    <mergeCell ref="B26:B29"/>
    <mergeCell ref="B30:B33"/>
    <mergeCell ref="B66:B69"/>
    <mergeCell ref="B70:B73"/>
    <mergeCell ref="A38:A45"/>
    <mergeCell ref="B38:B41"/>
    <mergeCell ref="B42:B45"/>
    <mergeCell ref="A46:A57"/>
    <mergeCell ref="B46:B49"/>
    <mergeCell ref="B50:B53"/>
    <mergeCell ref="B54:B57"/>
    <mergeCell ref="A58:A7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7:F17"/>
    <dataValidation allowBlank="1" showInputMessage="1" showErrorMessage="1" promptTitle="INDICADORES DE RESULTADOS" prompt="Medidas o variables para verificar el cumplimiento de cada paso._x000a_" sqref="E7:E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C7:C9 D10:D17 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7:G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type="list" allowBlank="1" showInputMessage="1" showErrorMessage="1" sqref="C11:C73">
      <formula1>$P$1:$AD$1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zoomScale="80" zoomScaleNormal="80" workbookViewId="0">
      <pane ySplit="11" topLeftCell="A199" activePane="bottomLeft" state="frozen"/>
      <selection activeCell="A11" sqref="A11"/>
      <selection pane="bottomLeft" activeCell="D566" sqref="D566:E566"/>
    </sheetView>
  </sheetViews>
  <sheetFormatPr baseColWidth="10" defaultColWidth="11.5703125" defaultRowHeight="15" x14ac:dyDescent="0.25"/>
  <cols>
    <col min="1" max="1" width="4.5703125" style="84" customWidth="1"/>
    <col min="2" max="2" width="15.85546875" style="75" customWidth="1"/>
    <col min="3" max="3" width="89.42578125" style="84" bestFit="1" customWidth="1"/>
    <col min="4" max="24" width="32" style="173" customWidth="1"/>
    <col min="25" max="27" width="34.28515625" style="173" customWidth="1"/>
    <col min="28" max="44" width="24.28515625" style="173" customWidth="1"/>
    <col min="45" max="16384" width="11.5703125" style="84"/>
  </cols>
  <sheetData>
    <row r="1" spans="1:571" ht="26.25" hidden="1" x14ac:dyDescent="0.25">
      <c r="A1" s="185"/>
      <c r="B1" s="188"/>
      <c r="C1" s="185" t="s">
        <v>249</v>
      </c>
      <c r="D1" s="188" t="s">
        <v>250</v>
      </c>
      <c r="E1" s="179" t="s">
        <v>251</v>
      </c>
      <c r="F1" s="179" t="s">
        <v>493</v>
      </c>
      <c r="G1" s="179" t="s">
        <v>495</v>
      </c>
      <c r="H1" s="179" t="s">
        <v>497</v>
      </c>
      <c r="I1" s="179" t="s">
        <v>499</v>
      </c>
      <c r="J1" s="179" t="s">
        <v>501</v>
      </c>
      <c r="K1" s="179" t="s">
        <v>503</v>
      </c>
      <c r="L1" s="179" t="s">
        <v>252</v>
      </c>
      <c r="M1" s="179" t="s">
        <v>506</v>
      </c>
      <c r="N1" s="179" t="s">
        <v>253</v>
      </c>
      <c r="O1" s="179" t="s">
        <v>508</v>
      </c>
      <c r="P1" s="179" t="s">
        <v>510</v>
      </c>
      <c r="Q1" s="179" t="s">
        <v>512</v>
      </c>
      <c r="R1" s="179" t="s">
        <v>510</v>
      </c>
      <c r="S1" s="179" t="s">
        <v>512</v>
      </c>
      <c r="T1" s="179" t="s">
        <v>512</v>
      </c>
      <c r="U1" s="179" t="s">
        <v>254</v>
      </c>
      <c r="V1" s="179" t="s">
        <v>513</v>
      </c>
      <c r="W1" s="179" t="s">
        <v>516</v>
      </c>
      <c r="X1" s="179" t="s">
        <v>516</v>
      </c>
      <c r="Y1" s="179" t="s">
        <v>255</v>
      </c>
      <c r="Z1" s="438"/>
      <c r="AA1" s="179" t="s">
        <v>255</v>
      </c>
      <c r="AB1" s="179" t="s">
        <v>518</v>
      </c>
      <c r="AC1" s="179" t="s">
        <v>256</v>
      </c>
      <c r="AD1" s="179" t="s">
        <v>519</v>
      </c>
      <c r="AE1" s="179" t="s">
        <v>520</v>
      </c>
      <c r="AF1" s="179" t="s">
        <v>524</v>
      </c>
      <c r="AG1" s="179" t="s">
        <v>272</v>
      </c>
      <c r="AH1" s="179" t="s">
        <v>525</v>
      </c>
      <c r="AI1" s="179" t="s">
        <v>527</v>
      </c>
      <c r="AJ1" s="179" t="s">
        <v>529</v>
      </c>
      <c r="AK1" s="179" t="s">
        <v>273</v>
      </c>
      <c r="AL1" s="179" t="s">
        <v>531</v>
      </c>
      <c r="AM1" s="179" t="s">
        <v>533</v>
      </c>
      <c r="AN1" s="179" t="s">
        <v>535</v>
      </c>
      <c r="AO1" s="179" t="s">
        <v>537</v>
      </c>
      <c r="AP1" s="179" t="s">
        <v>248</v>
      </c>
      <c r="AQ1" s="179" t="s">
        <v>539</v>
      </c>
      <c r="AR1" s="188" t="s">
        <v>257</v>
      </c>
      <c r="AS1" s="179" t="s">
        <v>541</v>
      </c>
      <c r="AT1" s="179" t="s">
        <v>258</v>
      </c>
      <c r="AU1" s="179" t="s">
        <v>543</v>
      </c>
      <c r="AV1" s="179" t="s">
        <v>545</v>
      </c>
      <c r="AW1" s="179" t="s">
        <v>259</v>
      </c>
      <c r="AX1" s="179" t="s">
        <v>547</v>
      </c>
      <c r="AY1" s="179" t="s">
        <v>549</v>
      </c>
      <c r="AZ1" s="179" t="s">
        <v>260</v>
      </c>
      <c r="BA1" s="179" t="s">
        <v>550</v>
      </c>
      <c r="BB1" s="179" t="s">
        <v>552</v>
      </c>
      <c r="BC1" s="179" t="s">
        <v>553</v>
      </c>
      <c r="BD1" s="179" t="s">
        <v>554</v>
      </c>
      <c r="BE1" s="179" t="s">
        <v>556</v>
      </c>
      <c r="BF1" s="179" t="s">
        <v>558</v>
      </c>
      <c r="BG1" s="179" t="s">
        <v>559</v>
      </c>
      <c r="BH1" s="179" t="s">
        <v>261</v>
      </c>
      <c r="BI1" s="179" t="s">
        <v>561</v>
      </c>
      <c r="BJ1" s="179" t="s">
        <v>563</v>
      </c>
      <c r="BK1" s="179" t="s">
        <v>565</v>
      </c>
      <c r="BL1" s="179" t="s">
        <v>567</v>
      </c>
      <c r="BM1" s="179" t="s">
        <v>569</v>
      </c>
      <c r="BN1" s="179" t="s">
        <v>571</v>
      </c>
      <c r="BO1" s="179" t="s">
        <v>573</v>
      </c>
      <c r="BP1" s="179" t="s">
        <v>575</v>
      </c>
      <c r="BQ1" s="179" t="s">
        <v>274</v>
      </c>
      <c r="BR1" s="179" t="s">
        <v>577</v>
      </c>
      <c r="BS1" s="179" t="s">
        <v>579</v>
      </c>
      <c r="BT1" s="179" t="s">
        <v>581</v>
      </c>
      <c r="BU1" s="179" t="s">
        <v>583</v>
      </c>
      <c r="BV1" s="179" t="s">
        <v>585</v>
      </c>
      <c r="BW1" s="179" t="s">
        <v>587</v>
      </c>
      <c r="BX1" s="179" t="s">
        <v>589</v>
      </c>
      <c r="BY1" s="179" t="s">
        <v>591</v>
      </c>
      <c r="BZ1" s="179" t="s">
        <v>593</v>
      </c>
      <c r="CA1" s="179" t="s">
        <v>595</v>
      </c>
      <c r="CB1" s="188" t="s">
        <v>262</v>
      </c>
      <c r="CC1" s="179" t="s">
        <v>263</v>
      </c>
      <c r="CD1" s="179" t="s">
        <v>597</v>
      </c>
      <c r="CE1" s="179" t="s">
        <v>264</v>
      </c>
      <c r="CF1" s="179" t="s">
        <v>599</v>
      </c>
      <c r="CG1" s="179" t="s">
        <v>601</v>
      </c>
      <c r="CH1" s="188" t="s">
        <v>265</v>
      </c>
      <c r="CI1" s="179" t="s">
        <v>266</v>
      </c>
      <c r="CJ1" s="179" t="s">
        <v>603</v>
      </c>
      <c r="CK1" s="179" t="s">
        <v>267</v>
      </c>
      <c r="CL1" s="179" t="s">
        <v>605</v>
      </c>
      <c r="CM1" s="179" t="s">
        <v>607</v>
      </c>
      <c r="CN1" s="179" t="s">
        <v>609</v>
      </c>
      <c r="CO1" s="188" t="s">
        <v>268</v>
      </c>
      <c r="CP1" s="179" t="s">
        <v>615</v>
      </c>
      <c r="CQ1" s="179" t="s">
        <v>617</v>
      </c>
      <c r="CR1" s="179" t="s">
        <v>269</v>
      </c>
      <c r="CS1" s="179" t="s">
        <v>611</v>
      </c>
      <c r="CT1" s="179" t="s">
        <v>613</v>
      </c>
      <c r="CU1" s="179" t="s">
        <v>270</v>
      </c>
      <c r="CV1" s="179" t="s">
        <v>619</v>
      </c>
      <c r="CW1" s="179" t="s">
        <v>271</v>
      </c>
      <c r="CX1" s="179" t="s">
        <v>620</v>
      </c>
      <c r="CY1" s="176" t="s">
        <v>275</v>
      </c>
      <c r="CZ1" s="188" t="s">
        <v>276</v>
      </c>
      <c r="DA1" s="179" t="s">
        <v>621</v>
      </c>
      <c r="DB1" s="179" t="s">
        <v>622</v>
      </c>
      <c r="DC1" s="179" t="s">
        <v>624</v>
      </c>
      <c r="DD1" s="179" t="s">
        <v>277</v>
      </c>
      <c r="DE1" s="179" t="s">
        <v>626</v>
      </c>
      <c r="DF1" s="179" t="s">
        <v>628</v>
      </c>
      <c r="DG1" s="179" t="s">
        <v>630</v>
      </c>
      <c r="DH1" s="179" t="s">
        <v>632</v>
      </c>
      <c r="DI1" s="179" t="s">
        <v>634</v>
      </c>
      <c r="DJ1" s="179" t="s">
        <v>636</v>
      </c>
      <c r="DK1" s="188" t="s">
        <v>278</v>
      </c>
      <c r="DL1" s="179" t="s">
        <v>279</v>
      </c>
      <c r="DM1" s="179" t="s">
        <v>638</v>
      </c>
      <c r="DN1" s="179" t="s">
        <v>280</v>
      </c>
      <c r="DO1" s="179" t="s">
        <v>640</v>
      </c>
      <c r="DP1" s="179" t="s">
        <v>642</v>
      </c>
      <c r="DQ1" s="179" t="s">
        <v>644</v>
      </c>
      <c r="DR1" s="179" t="s">
        <v>646</v>
      </c>
      <c r="DS1" s="179" t="s">
        <v>648</v>
      </c>
      <c r="DT1" s="179" t="s">
        <v>650</v>
      </c>
      <c r="DU1" s="179" t="s">
        <v>652</v>
      </c>
      <c r="DV1" s="179" t="s">
        <v>281</v>
      </c>
      <c r="DW1" s="179" t="s">
        <v>654</v>
      </c>
      <c r="DX1" s="179" t="s">
        <v>656</v>
      </c>
      <c r="DY1" s="179" t="s">
        <v>658</v>
      </c>
      <c r="DZ1" s="188" t="s">
        <v>282</v>
      </c>
      <c r="EA1" s="179" t="s">
        <v>660</v>
      </c>
      <c r="EB1" s="179" t="s">
        <v>283</v>
      </c>
      <c r="EC1" s="179" t="s">
        <v>662</v>
      </c>
      <c r="ED1" s="179" t="s">
        <v>284</v>
      </c>
      <c r="EE1" s="179" t="s">
        <v>664</v>
      </c>
      <c r="EF1" s="179" t="s">
        <v>666</v>
      </c>
      <c r="EG1" s="179" t="s">
        <v>668</v>
      </c>
      <c r="EH1" s="179" t="s">
        <v>670</v>
      </c>
      <c r="EI1" s="179" t="s">
        <v>672</v>
      </c>
      <c r="EJ1" s="179" t="s">
        <v>674</v>
      </c>
      <c r="EK1" s="179" t="s">
        <v>676</v>
      </c>
      <c r="EL1" s="179" t="s">
        <v>678</v>
      </c>
      <c r="EM1" s="179" t="s">
        <v>680</v>
      </c>
      <c r="EN1" s="179" t="s">
        <v>682</v>
      </c>
      <c r="EO1" s="179" t="s">
        <v>684</v>
      </c>
      <c r="EP1" s="188" t="s">
        <v>285</v>
      </c>
      <c r="EQ1" s="179" t="s">
        <v>686</v>
      </c>
      <c r="ER1" s="179" t="s">
        <v>286</v>
      </c>
      <c r="ES1" s="179" t="s">
        <v>688</v>
      </c>
      <c r="ET1" s="179" t="s">
        <v>690</v>
      </c>
      <c r="EU1" s="179" t="s">
        <v>287</v>
      </c>
      <c r="EV1" s="179" t="s">
        <v>692</v>
      </c>
      <c r="EW1" s="179" t="s">
        <v>694</v>
      </c>
      <c r="EX1" s="179" t="s">
        <v>288</v>
      </c>
      <c r="EY1" s="179" t="s">
        <v>696</v>
      </c>
      <c r="EZ1" s="179" t="s">
        <v>698</v>
      </c>
      <c r="FA1" s="179" t="s">
        <v>700</v>
      </c>
      <c r="FB1" s="179" t="s">
        <v>289</v>
      </c>
      <c r="FC1" s="179" t="s">
        <v>702</v>
      </c>
      <c r="FD1" s="179" t="s">
        <v>704</v>
      </c>
      <c r="FE1" s="188" t="s">
        <v>290</v>
      </c>
      <c r="FF1" s="179" t="s">
        <v>291</v>
      </c>
      <c r="FG1" s="179" t="s">
        <v>706</v>
      </c>
      <c r="FH1" s="179" t="s">
        <v>708</v>
      </c>
      <c r="FI1" s="179" t="s">
        <v>710</v>
      </c>
      <c r="FJ1" s="179" t="s">
        <v>712</v>
      </c>
      <c r="FK1" s="179" t="s">
        <v>292</v>
      </c>
      <c r="FL1" s="179" t="s">
        <v>714</v>
      </c>
      <c r="FM1" s="179" t="s">
        <v>716</v>
      </c>
      <c r="FN1" s="179" t="s">
        <v>718</v>
      </c>
      <c r="FO1" s="179" t="s">
        <v>720</v>
      </c>
      <c r="FP1" s="179" t="s">
        <v>722</v>
      </c>
      <c r="FQ1" s="179" t="s">
        <v>293</v>
      </c>
      <c r="FR1" s="179" t="s">
        <v>725</v>
      </c>
      <c r="FS1" s="179" t="s">
        <v>294</v>
      </c>
      <c r="FT1" s="179" t="s">
        <v>728</v>
      </c>
      <c r="FU1" s="179" t="s">
        <v>729</v>
      </c>
      <c r="FV1" s="179" t="s">
        <v>731</v>
      </c>
      <c r="FW1" s="179" t="s">
        <v>295</v>
      </c>
      <c r="FX1" s="179" t="s">
        <v>734</v>
      </c>
      <c r="FY1" s="179" t="s">
        <v>735</v>
      </c>
      <c r="FZ1" s="179" t="s">
        <v>737</v>
      </c>
      <c r="GA1" s="179" t="s">
        <v>296</v>
      </c>
      <c r="GB1" s="179" t="s">
        <v>740</v>
      </c>
      <c r="GC1" s="179" t="s">
        <v>742</v>
      </c>
      <c r="GD1" s="179" t="s">
        <v>744</v>
      </c>
      <c r="GE1" s="188" t="s">
        <v>297</v>
      </c>
      <c r="GF1" s="188" t="s">
        <v>298</v>
      </c>
      <c r="GG1" s="179" t="s">
        <v>304</v>
      </c>
      <c r="GH1" s="179" t="s">
        <v>746</v>
      </c>
      <c r="GI1" s="179" t="s">
        <v>748</v>
      </c>
      <c r="GJ1" s="179" t="s">
        <v>750</v>
      </c>
      <c r="GK1" s="179" t="s">
        <v>752</v>
      </c>
      <c r="GL1" s="179" t="s">
        <v>754</v>
      </c>
      <c r="GM1" s="179" t="s">
        <v>756</v>
      </c>
      <c r="GN1" s="188" t="s">
        <v>299</v>
      </c>
      <c r="GO1" s="179" t="s">
        <v>305</v>
      </c>
      <c r="GP1" s="179" t="s">
        <v>758</v>
      </c>
      <c r="GQ1" s="179" t="s">
        <v>760</v>
      </c>
      <c r="GR1" s="179" t="s">
        <v>761</v>
      </c>
      <c r="GS1" s="179" t="s">
        <v>306</v>
      </c>
      <c r="GT1" s="179" t="s">
        <v>764</v>
      </c>
      <c r="GU1" s="179" t="s">
        <v>765</v>
      </c>
      <c r="GV1" s="188" t="s">
        <v>300</v>
      </c>
      <c r="GW1" s="179" t="s">
        <v>301</v>
      </c>
      <c r="GX1" s="179" t="s">
        <v>767</v>
      </c>
      <c r="GY1" s="179" t="s">
        <v>769</v>
      </c>
      <c r="GZ1" s="179" t="s">
        <v>771</v>
      </c>
      <c r="HA1" s="179" t="s">
        <v>773</v>
      </c>
      <c r="HB1" s="179" t="s">
        <v>775</v>
      </c>
      <c r="HC1" s="188" t="s">
        <v>302</v>
      </c>
      <c r="HD1" s="179" t="s">
        <v>303</v>
      </c>
      <c r="HE1" s="179" t="s">
        <v>777</v>
      </c>
      <c r="HF1" s="179" t="s">
        <v>779</v>
      </c>
      <c r="HG1" s="179" t="s">
        <v>781</v>
      </c>
      <c r="HH1" s="179" t="s">
        <v>783</v>
      </c>
      <c r="HI1" s="179" t="s">
        <v>785</v>
      </c>
      <c r="HJ1" s="179" t="s">
        <v>787</v>
      </c>
      <c r="HK1" s="176" t="s">
        <v>307</v>
      </c>
      <c r="HL1" s="188" t="s">
        <v>308</v>
      </c>
      <c r="HM1" s="179" t="s">
        <v>309</v>
      </c>
      <c r="HN1" s="179" t="s">
        <v>789</v>
      </c>
      <c r="HO1" s="179" t="s">
        <v>791</v>
      </c>
      <c r="HP1" s="179" t="s">
        <v>793</v>
      </c>
      <c r="HQ1" s="179" t="s">
        <v>795</v>
      </c>
      <c r="HR1" s="179" t="s">
        <v>310</v>
      </c>
      <c r="HS1" s="179" t="s">
        <v>798</v>
      </c>
      <c r="HT1" s="179" t="s">
        <v>327</v>
      </c>
      <c r="HU1" s="179" t="s">
        <v>836</v>
      </c>
      <c r="HV1" s="179" t="s">
        <v>838</v>
      </c>
      <c r="HW1" s="179" t="s">
        <v>840</v>
      </c>
      <c r="HX1" s="188" t="s">
        <v>311</v>
      </c>
      <c r="HY1" s="179" t="s">
        <v>800</v>
      </c>
      <c r="HZ1" s="179" t="s">
        <v>802</v>
      </c>
      <c r="IA1" s="179" t="s">
        <v>312</v>
      </c>
      <c r="IB1" s="179" t="s">
        <v>805</v>
      </c>
      <c r="IC1" s="179" t="s">
        <v>807</v>
      </c>
      <c r="ID1" s="179" t="s">
        <v>808</v>
      </c>
      <c r="IE1" s="179" t="s">
        <v>810</v>
      </c>
      <c r="IF1" s="188" t="s">
        <v>313</v>
      </c>
      <c r="IG1" s="179" t="s">
        <v>812</v>
      </c>
      <c r="IH1" s="179" t="s">
        <v>814</v>
      </c>
      <c r="II1" s="179" t="s">
        <v>816</v>
      </c>
      <c r="IJ1" s="179" t="s">
        <v>314</v>
      </c>
      <c r="IK1" s="179" t="s">
        <v>818</v>
      </c>
      <c r="IL1" s="179" t="s">
        <v>820</v>
      </c>
      <c r="IM1" s="179" t="s">
        <v>315</v>
      </c>
      <c r="IN1" s="179" t="s">
        <v>822</v>
      </c>
      <c r="IO1" s="179" t="s">
        <v>824</v>
      </c>
      <c r="IP1" s="179" t="s">
        <v>316</v>
      </c>
      <c r="IQ1" s="179" t="s">
        <v>826</v>
      </c>
      <c r="IR1" s="179" t="s">
        <v>828</v>
      </c>
      <c r="IS1" s="179" t="s">
        <v>830</v>
      </c>
      <c r="IT1" s="179" t="s">
        <v>832</v>
      </c>
      <c r="IU1" s="179" t="s">
        <v>317</v>
      </c>
      <c r="IV1" s="179" t="s">
        <v>834</v>
      </c>
      <c r="IW1" s="188" t="s">
        <v>318</v>
      </c>
      <c r="IX1" s="179" t="s">
        <v>842</v>
      </c>
      <c r="IY1" s="179" t="s">
        <v>844</v>
      </c>
      <c r="IZ1" s="179" t="s">
        <v>319</v>
      </c>
      <c r="JA1" s="179" t="s">
        <v>846</v>
      </c>
      <c r="JB1" s="179" t="s">
        <v>848</v>
      </c>
      <c r="JC1" s="179" t="s">
        <v>850</v>
      </c>
      <c r="JD1" s="188" t="s">
        <v>320</v>
      </c>
      <c r="JE1" s="179" t="s">
        <v>852</v>
      </c>
      <c r="JF1" s="179" t="s">
        <v>321</v>
      </c>
      <c r="JG1" s="179" t="s">
        <v>855</v>
      </c>
      <c r="JH1" s="179" t="s">
        <v>857</v>
      </c>
      <c r="JI1" s="179" t="s">
        <v>859</v>
      </c>
      <c r="JJ1" s="179" t="s">
        <v>861</v>
      </c>
      <c r="JK1" s="179" t="s">
        <v>863</v>
      </c>
      <c r="JL1" s="179" t="s">
        <v>865</v>
      </c>
      <c r="JM1" s="179" t="s">
        <v>322</v>
      </c>
      <c r="JN1" s="179" t="s">
        <v>868</v>
      </c>
      <c r="JO1" s="179" t="s">
        <v>870</v>
      </c>
      <c r="JP1" s="179" t="s">
        <v>872</v>
      </c>
      <c r="JQ1" s="179" t="s">
        <v>874</v>
      </c>
      <c r="JR1" s="179" t="s">
        <v>876</v>
      </c>
      <c r="JS1" s="179" t="s">
        <v>878</v>
      </c>
      <c r="JT1" s="179" t="s">
        <v>880</v>
      </c>
      <c r="JU1" s="179" t="s">
        <v>882</v>
      </c>
      <c r="JV1" s="179" t="s">
        <v>323</v>
      </c>
      <c r="JW1" s="179" t="s">
        <v>885</v>
      </c>
      <c r="JX1" s="179" t="s">
        <v>887</v>
      </c>
      <c r="JY1" s="179" t="s">
        <v>889</v>
      </c>
      <c r="JZ1" s="179" t="s">
        <v>891</v>
      </c>
      <c r="KA1" s="179" t="s">
        <v>892</v>
      </c>
      <c r="KB1" s="179" t="s">
        <v>894</v>
      </c>
      <c r="KC1" s="179" t="s">
        <v>896</v>
      </c>
      <c r="KD1" s="179" t="s">
        <v>898</v>
      </c>
      <c r="KE1" s="179" t="s">
        <v>900</v>
      </c>
      <c r="KF1" s="179" t="s">
        <v>902</v>
      </c>
      <c r="KG1" s="179" t="s">
        <v>904</v>
      </c>
      <c r="KH1" s="179" t="s">
        <v>906</v>
      </c>
      <c r="KI1" s="179" t="s">
        <v>908</v>
      </c>
      <c r="KJ1" s="179" t="s">
        <v>910</v>
      </c>
      <c r="KK1" s="179" t="s">
        <v>912</v>
      </c>
      <c r="KL1" s="179" t="s">
        <v>914</v>
      </c>
      <c r="KM1" s="179" t="s">
        <v>916</v>
      </c>
      <c r="KN1" s="179" t="s">
        <v>918</v>
      </c>
      <c r="KO1" s="179" t="s">
        <v>920</v>
      </c>
      <c r="KP1" s="179" t="s">
        <v>922</v>
      </c>
      <c r="KQ1" s="179" t="s">
        <v>924</v>
      </c>
      <c r="KR1" s="179" t="s">
        <v>926</v>
      </c>
      <c r="KS1" s="179" t="s">
        <v>928</v>
      </c>
      <c r="KT1" s="179" t="s">
        <v>930</v>
      </c>
      <c r="KU1" s="179" t="s">
        <v>932</v>
      </c>
      <c r="KV1" s="179" t="s">
        <v>934</v>
      </c>
      <c r="KW1" s="188" t="s">
        <v>324</v>
      </c>
      <c r="KX1" s="179" t="s">
        <v>936</v>
      </c>
      <c r="KY1" s="179" t="s">
        <v>325</v>
      </c>
      <c r="KZ1" s="179" t="s">
        <v>939</v>
      </c>
      <c r="LA1" s="179" t="s">
        <v>941</v>
      </c>
      <c r="LB1" s="179" t="s">
        <v>943</v>
      </c>
      <c r="LC1" s="179" t="s">
        <v>945</v>
      </c>
      <c r="LD1" s="179" t="s">
        <v>326</v>
      </c>
      <c r="LE1" s="179" t="s">
        <v>948</v>
      </c>
      <c r="LF1" s="179" t="s">
        <v>950</v>
      </c>
      <c r="LG1" s="179" t="s">
        <v>952</v>
      </c>
      <c r="LH1" s="179" t="s">
        <v>954</v>
      </c>
      <c r="LI1" s="179" t="s">
        <v>956</v>
      </c>
      <c r="LJ1" s="179" t="s">
        <v>958</v>
      </c>
      <c r="LK1" s="179" t="s">
        <v>960</v>
      </c>
      <c r="LL1" s="176" t="s">
        <v>328</v>
      </c>
      <c r="LM1" s="188" t="s">
        <v>329</v>
      </c>
      <c r="LN1" s="179" t="s">
        <v>330</v>
      </c>
      <c r="LO1" s="179" t="s">
        <v>331</v>
      </c>
      <c r="LP1" s="188" t="s">
        <v>332</v>
      </c>
      <c r="LQ1" s="179" t="s">
        <v>333</v>
      </c>
      <c r="LR1" s="179" t="s">
        <v>980</v>
      </c>
      <c r="LS1" s="179" t="s">
        <v>982</v>
      </c>
      <c r="LT1" s="179" t="s">
        <v>983</v>
      </c>
      <c r="LU1" s="179" t="s">
        <v>985</v>
      </c>
      <c r="LV1" s="179" t="s">
        <v>986</v>
      </c>
      <c r="LW1" s="179" t="s">
        <v>988</v>
      </c>
      <c r="LX1" s="179" t="s">
        <v>990</v>
      </c>
      <c r="LY1" s="179" t="s">
        <v>992</v>
      </c>
      <c r="LZ1" s="179" t="s">
        <v>994</v>
      </c>
      <c r="MA1" s="179" t="s">
        <v>334</v>
      </c>
      <c r="MB1" s="179" t="s">
        <v>997</v>
      </c>
      <c r="MC1" s="179" t="s">
        <v>998</v>
      </c>
      <c r="MD1" s="179" t="s">
        <v>1000</v>
      </c>
      <c r="ME1" s="179" t="s">
        <v>335</v>
      </c>
      <c r="MF1" s="179" t="s">
        <v>1003</v>
      </c>
      <c r="MG1" s="179" t="s">
        <v>1004</v>
      </c>
      <c r="MH1" s="179" t="s">
        <v>1006</v>
      </c>
      <c r="MI1" s="179" t="s">
        <v>1008</v>
      </c>
      <c r="MJ1" s="179" t="s">
        <v>336</v>
      </c>
      <c r="MK1" s="179" t="s">
        <v>1011</v>
      </c>
      <c r="ML1" s="179" t="s">
        <v>1013</v>
      </c>
      <c r="MM1" s="179" t="s">
        <v>1015</v>
      </c>
      <c r="MN1" s="179" t="s">
        <v>1017</v>
      </c>
      <c r="MO1" s="179" t="s">
        <v>337</v>
      </c>
      <c r="MP1" s="179" t="s">
        <v>1020</v>
      </c>
      <c r="MQ1" s="179" t="s">
        <v>1022</v>
      </c>
      <c r="MR1" s="179" t="s">
        <v>1024</v>
      </c>
      <c r="MS1" s="179" t="s">
        <v>1026</v>
      </c>
      <c r="MT1" s="179" t="s">
        <v>1028</v>
      </c>
      <c r="MU1" s="179" t="s">
        <v>1030</v>
      </c>
      <c r="MV1" s="179" t="s">
        <v>1032</v>
      </c>
      <c r="MW1" s="179" t="s">
        <v>1034</v>
      </c>
      <c r="MX1" s="179" t="s">
        <v>1036</v>
      </c>
      <c r="MY1" s="179" t="s">
        <v>1038</v>
      </c>
      <c r="MZ1" s="179" t="s">
        <v>1040</v>
      </c>
      <c r="NA1" s="179" t="s">
        <v>1041</v>
      </c>
      <c r="NB1" s="188" t="s">
        <v>338</v>
      </c>
      <c r="NC1" s="179" t="s">
        <v>339</v>
      </c>
      <c r="ND1" s="179" t="s">
        <v>1043</v>
      </c>
      <c r="NE1" s="179" t="s">
        <v>1045</v>
      </c>
      <c r="NF1" s="179" t="s">
        <v>1047</v>
      </c>
      <c r="NG1" s="179" t="s">
        <v>1049</v>
      </c>
      <c r="NH1" s="188" t="s">
        <v>340</v>
      </c>
      <c r="NI1" s="179" t="s">
        <v>341</v>
      </c>
      <c r="NJ1" s="179" t="s">
        <v>1050</v>
      </c>
      <c r="NK1" s="179" t="s">
        <v>342</v>
      </c>
      <c r="NL1" s="179" t="s">
        <v>1052</v>
      </c>
      <c r="NM1" s="179" t="s">
        <v>1054</v>
      </c>
      <c r="NN1" s="179" t="s">
        <v>343</v>
      </c>
      <c r="NO1" s="179" t="s">
        <v>1056</v>
      </c>
      <c r="NP1" s="179" t="s">
        <v>1058</v>
      </c>
      <c r="NQ1" s="176" t="s">
        <v>329</v>
      </c>
      <c r="NR1" s="188" t="s">
        <v>330</v>
      </c>
      <c r="NS1" s="179" t="s">
        <v>344</v>
      </c>
      <c r="NT1" s="179" t="s">
        <v>962</v>
      </c>
      <c r="NU1" s="179" t="s">
        <v>964</v>
      </c>
      <c r="NV1" s="179" t="s">
        <v>966</v>
      </c>
      <c r="NW1" s="179" t="s">
        <v>968</v>
      </c>
      <c r="NX1" s="179" t="s">
        <v>345</v>
      </c>
      <c r="NY1" s="179" t="s">
        <v>970</v>
      </c>
      <c r="NZ1" s="179" t="s">
        <v>346</v>
      </c>
      <c r="OA1" s="179" t="s">
        <v>972</v>
      </c>
      <c r="OB1" s="188" t="s">
        <v>331</v>
      </c>
      <c r="OC1" s="179" t="s">
        <v>974</v>
      </c>
      <c r="OD1" s="179" t="s">
        <v>347</v>
      </c>
      <c r="OE1" s="176" t="s">
        <v>331</v>
      </c>
      <c r="OF1" s="188" t="s">
        <v>347</v>
      </c>
      <c r="OG1" s="179" t="s">
        <v>976</v>
      </c>
      <c r="OH1" s="179" t="s">
        <v>978</v>
      </c>
      <c r="OI1" s="179" t="s">
        <v>348</v>
      </c>
      <c r="OJ1" s="176" t="s">
        <v>349</v>
      </c>
      <c r="OK1" s="188" t="s">
        <v>350</v>
      </c>
      <c r="OL1" s="179" t="s">
        <v>351</v>
      </c>
      <c r="OM1" s="179" t="s">
        <v>1059</v>
      </c>
      <c r="ON1" s="179" t="s">
        <v>1061</v>
      </c>
      <c r="OO1" s="179" t="s">
        <v>352</v>
      </c>
      <c r="OP1" s="179" t="s">
        <v>362</v>
      </c>
      <c r="OQ1" s="179" t="s">
        <v>1063</v>
      </c>
      <c r="OR1" s="179" t="s">
        <v>1065</v>
      </c>
      <c r="OS1" s="179" t="s">
        <v>1067</v>
      </c>
      <c r="OT1" s="179" t="s">
        <v>1069</v>
      </c>
      <c r="OU1" s="179" t="s">
        <v>1071</v>
      </c>
      <c r="OV1" s="179" t="s">
        <v>1073</v>
      </c>
      <c r="OW1" s="179" t="s">
        <v>1075</v>
      </c>
      <c r="OX1" s="179" t="s">
        <v>1077</v>
      </c>
      <c r="OY1" s="179" t="s">
        <v>1079</v>
      </c>
      <c r="OZ1" s="179" t="s">
        <v>1081</v>
      </c>
      <c r="PA1" s="179" t="s">
        <v>1083</v>
      </c>
      <c r="PB1" s="179" t="s">
        <v>1085</v>
      </c>
      <c r="PC1" s="179" t="s">
        <v>1087</v>
      </c>
      <c r="PD1" s="179" t="s">
        <v>1089</v>
      </c>
      <c r="PE1" s="179" t="s">
        <v>1091</v>
      </c>
      <c r="PF1" s="179" t="s">
        <v>1093</v>
      </c>
      <c r="PG1" s="179" t="s">
        <v>1095</v>
      </c>
      <c r="PH1" s="179" t="s">
        <v>1097</v>
      </c>
      <c r="PI1" s="179" t="s">
        <v>1099</v>
      </c>
      <c r="PJ1" s="179" t="s">
        <v>1101</v>
      </c>
      <c r="PK1" s="179" t="s">
        <v>1103</v>
      </c>
      <c r="PL1" s="179" t="s">
        <v>1105</v>
      </c>
      <c r="PM1" s="179" t="s">
        <v>363</v>
      </c>
      <c r="PN1" s="179" t="s">
        <v>1108</v>
      </c>
      <c r="PO1" s="179" t="s">
        <v>1110</v>
      </c>
      <c r="PP1" s="179" t="s">
        <v>1111</v>
      </c>
      <c r="PQ1" s="179" t="s">
        <v>1113</v>
      </c>
      <c r="PR1" s="179" t="s">
        <v>1115</v>
      </c>
      <c r="PS1" s="179" t="s">
        <v>1117</v>
      </c>
      <c r="PT1" s="179" t="s">
        <v>1119</v>
      </c>
      <c r="PU1" s="179" t="s">
        <v>1121</v>
      </c>
      <c r="PV1" s="179" t="s">
        <v>1123</v>
      </c>
      <c r="PW1" s="179" t="s">
        <v>1125</v>
      </c>
      <c r="PX1" s="179" t="s">
        <v>1127</v>
      </c>
      <c r="PY1" s="179" t="s">
        <v>1129</v>
      </c>
      <c r="PZ1" s="179" t="s">
        <v>1131</v>
      </c>
      <c r="QA1" s="179" t="s">
        <v>1133</v>
      </c>
      <c r="QB1" s="179" t="s">
        <v>1135</v>
      </c>
      <c r="QC1" s="179" t="s">
        <v>1137</v>
      </c>
      <c r="QD1" s="179" t="s">
        <v>1139</v>
      </c>
      <c r="QE1" s="179" t="s">
        <v>1141</v>
      </c>
      <c r="QF1" s="179" t="s">
        <v>1143</v>
      </c>
      <c r="QG1" s="179" t="s">
        <v>1145</v>
      </c>
      <c r="QH1" s="179" t="s">
        <v>1147</v>
      </c>
      <c r="QI1" s="179" t="s">
        <v>1149</v>
      </c>
      <c r="QJ1" s="179" t="s">
        <v>1151</v>
      </c>
      <c r="QK1" s="179" t="s">
        <v>1153</v>
      </c>
      <c r="QL1" s="179" t="s">
        <v>1155</v>
      </c>
      <c r="QM1" s="179" t="s">
        <v>1157</v>
      </c>
      <c r="QN1" s="179" t="s">
        <v>353</v>
      </c>
      <c r="QO1" s="179" t="s">
        <v>1159</v>
      </c>
      <c r="QP1" s="179" t="s">
        <v>1161</v>
      </c>
      <c r="QQ1" s="179" t="s">
        <v>1163</v>
      </c>
      <c r="QR1" s="179" t="s">
        <v>1165</v>
      </c>
      <c r="QS1" s="179" t="s">
        <v>1167</v>
      </c>
      <c r="QT1" s="188" t="s">
        <v>354</v>
      </c>
      <c r="QU1" s="179" t="s">
        <v>355</v>
      </c>
      <c r="QV1" s="179" t="s">
        <v>1169</v>
      </c>
      <c r="QW1" s="179" t="s">
        <v>1171</v>
      </c>
      <c r="QX1" s="179" t="s">
        <v>1173</v>
      </c>
      <c r="QY1" s="179" t="s">
        <v>1175</v>
      </c>
      <c r="QZ1" s="179" t="s">
        <v>1177</v>
      </c>
      <c r="RA1" s="179" t="s">
        <v>1179</v>
      </c>
      <c r="RB1" s="188" t="s">
        <v>356</v>
      </c>
      <c r="RC1" s="179" t="s">
        <v>1181</v>
      </c>
      <c r="RD1" s="179" t="s">
        <v>357</v>
      </c>
      <c r="RE1" s="188" t="s">
        <v>358</v>
      </c>
      <c r="RF1" s="179" t="s">
        <v>359</v>
      </c>
      <c r="RG1" s="179" t="s">
        <v>1211</v>
      </c>
      <c r="RH1" s="179" t="s">
        <v>1213</v>
      </c>
      <c r="RI1" s="188" t="s">
        <v>360</v>
      </c>
      <c r="RJ1" s="179" t="s">
        <v>361</v>
      </c>
      <c r="RK1" s="179" t="s">
        <v>1215</v>
      </c>
      <c r="RL1" s="179" t="s">
        <v>1216</v>
      </c>
      <c r="RM1" s="179" t="s">
        <v>1217</v>
      </c>
      <c r="RN1" s="179" t="s">
        <v>1218</v>
      </c>
      <c r="RO1" s="179" t="s">
        <v>1220</v>
      </c>
      <c r="RP1" s="179" t="s">
        <v>1221</v>
      </c>
      <c r="RQ1" s="179" t="s">
        <v>1223</v>
      </c>
      <c r="RR1" s="179" t="s">
        <v>1224</v>
      </c>
      <c r="RS1" s="176" t="s">
        <v>356</v>
      </c>
      <c r="RT1" s="188" t="s">
        <v>357</v>
      </c>
      <c r="RU1" s="179" t="s">
        <v>364</v>
      </c>
      <c r="RV1" s="179" t="s">
        <v>1183</v>
      </c>
      <c r="RW1" s="179" t="s">
        <v>1185</v>
      </c>
      <c r="RX1" s="179" t="s">
        <v>1187</v>
      </c>
      <c r="RY1" s="179" t="s">
        <v>1189</v>
      </c>
      <c r="RZ1" s="179" t="s">
        <v>1191</v>
      </c>
      <c r="SA1" s="179" t="s">
        <v>1193</v>
      </c>
      <c r="SB1" s="179" t="s">
        <v>1195</v>
      </c>
      <c r="SC1" s="179" t="s">
        <v>1197</v>
      </c>
      <c r="SD1" s="179" t="s">
        <v>1199</v>
      </c>
      <c r="SE1" s="179" t="s">
        <v>1201</v>
      </c>
      <c r="SF1" s="179" t="s">
        <v>1203</v>
      </c>
      <c r="SG1" s="179" t="s">
        <v>1205</v>
      </c>
      <c r="SH1" s="179" t="s">
        <v>1207</v>
      </c>
      <c r="SI1" s="179" t="s">
        <v>1209</v>
      </c>
      <c r="SJ1" s="176" t="s">
        <v>365</v>
      </c>
      <c r="SK1" s="188" t="s">
        <v>366</v>
      </c>
      <c r="SL1" s="179" t="s">
        <v>367</v>
      </c>
      <c r="SM1" s="179" t="s">
        <v>1226</v>
      </c>
      <c r="SN1" s="179" t="s">
        <v>1228</v>
      </c>
      <c r="SO1" s="179" t="s">
        <v>368</v>
      </c>
      <c r="SP1" s="179" t="s">
        <v>1230</v>
      </c>
      <c r="SQ1" s="179" t="s">
        <v>1232</v>
      </c>
      <c r="SR1" s="179" t="s">
        <v>1234</v>
      </c>
      <c r="SS1" s="179" t="s">
        <v>1236</v>
      </c>
      <c r="ST1" s="188" t="s">
        <v>369</v>
      </c>
      <c r="SU1" s="179" t="s">
        <v>370</v>
      </c>
      <c r="SV1" s="179" t="s">
        <v>1238</v>
      </c>
      <c r="SW1" s="179" t="s">
        <v>1240</v>
      </c>
      <c r="SX1" s="179" t="s">
        <v>1242</v>
      </c>
      <c r="SY1" s="179" t="s">
        <v>1244</v>
      </c>
      <c r="SZ1" s="179" t="s">
        <v>1246</v>
      </c>
      <c r="TA1" s="179" t="s">
        <v>1248</v>
      </c>
      <c r="TB1" s="179" t="s">
        <v>1250</v>
      </c>
      <c r="TC1" s="179" t="s">
        <v>1252</v>
      </c>
      <c r="TD1" s="179" t="s">
        <v>1254</v>
      </c>
      <c r="TE1" s="179" t="s">
        <v>1256</v>
      </c>
      <c r="TF1" s="179" t="s">
        <v>1258</v>
      </c>
      <c r="TG1" s="179" t="s">
        <v>1260</v>
      </c>
      <c r="TH1" s="179" t="s">
        <v>1262</v>
      </c>
      <c r="TI1" s="179" t="s">
        <v>1264</v>
      </c>
      <c r="TJ1" s="179" t="s">
        <v>1266</v>
      </c>
      <c r="TK1" s="176" t="s">
        <v>371</v>
      </c>
      <c r="TL1" s="188" t="s">
        <v>372</v>
      </c>
      <c r="TM1" s="179" t="s">
        <v>373</v>
      </c>
      <c r="TN1" s="179" t="s">
        <v>1268</v>
      </c>
      <c r="TO1" s="179" t="s">
        <v>1270</v>
      </c>
      <c r="TP1" s="179" t="s">
        <v>1272</v>
      </c>
      <c r="TQ1" s="179" t="s">
        <v>1274</v>
      </c>
      <c r="TR1" s="179" t="s">
        <v>1276</v>
      </c>
      <c r="TS1" s="179" t="s">
        <v>374</v>
      </c>
      <c r="TT1" s="179" t="s">
        <v>1278</v>
      </c>
      <c r="TU1" s="179" t="s">
        <v>1280</v>
      </c>
      <c r="TV1" s="179" t="s">
        <v>1282</v>
      </c>
      <c r="TW1" s="179" t="s">
        <v>1284</v>
      </c>
      <c r="TX1" s="179" t="s">
        <v>1286</v>
      </c>
      <c r="TY1" s="179" t="s">
        <v>1288</v>
      </c>
      <c r="TZ1" s="188" t="s">
        <v>375</v>
      </c>
      <c r="UA1" s="179" t="s">
        <v>376</v>
      </c>
      <c r="UB1" s="179" t="s">
        <v>377</v>
      </c>
      <c r="UC1" s="179" t="s">
        <v>1290</v>
      </c>
      <c r="UD1" s="179" t="s">
        <v>1292</v>
      </c>
      <c r="UE1" s="179" t="s">
        <v>1293</v>
      </c>
      <c r="UF1" s="179" t="s">
        <v>1295</v>
      </c>
      <c r="UG1" s="179" t="s">
        <v>1297</v>
      </c>
      <c r="UH1" s="179" t="s">
        <v>1299</v>
      </c>
      <c r="UI1" s="179" t="s">
        <v>1301</v>
      </c>
      <c r="UJ1" s="179" t="s">
        <v>1303</v>
      </c>
      <c r="UK1" s="179" t="s">
        <v>1305</v>
      </c>
      <c r="UL1" s="179" t="s">
        <v>1307</v>
      </c>
      <c r="UM1" s="179" t="s">
        <v>1309</v>
      </c>
      <c r="UN1" s="179" t="s">
        <v>1311</v>
      </c>
      <c r="UO1" s="179" t="s">
        <v>1313</v>
      </c>
      <c r="UP1" s="179" t="s">
        <v>1315</v>
      </c>
      <c r="UQ1" s="179" t="s">
        <v>1317</v>
      </c>
      <c r="UR1" s="179" t="s">
        <v>1319</v>
      </c>
      <c r="US1" s="176" t="s">
        <v>1321</v>
      </c>
      <c r="UT1" s="179" t="s">
        <v>1323</v>
      </c>
      <c r="UU1" s="179" t="s">
        <v>1325</v>
      </c>
      <c r="UV1" s="179" t="s">
        <v>1327</v>
      </c>
      <c r="UW1" s="179" t="s">
        <v>1329</v>
      </c>
      <c r="UX1" s="179" t="s">
        <v>1331</v>
      </c>
      <c r="UY1" s="182"/>
    </row>
    <row r="2" spans="1:571" s="120" customFormat="1" hidden="1" x14ac:dyDescent="0.25">
      <c r="K2" s="158"/>
      <c r="Z2" s="435"/>
      <c r="AB2" s="120" t="s">
        <v>127</v>
      </c>
      <c r="AC2" s="120" t="s">
        <v>128</v>
      </c>
    </row>
    <row r="3" spans="1:571" hidden="1" x14ac:dyDescent="0.25">
      <c r="B3" s="86"/>
      <c r="C3" s="87"/>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86"/>
      <c r="AN3" s="86"/>
      <c r="AO3" s="86"/>
      <c r="AP3" s="86"/>
      <c r="AQ3" s="86"/>
      <c r="AR3" s="86"/>
      <c r="AS3" s="87"/>
    </row>
    <row r="4" spans="1:571" hidden="1" x14ac:dyDescent="0.25">
      <c r="B4" s="86"/>
      <c r="C4" s="87"/>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c r="AN4" s="86"/>
      <c r="AO4" s="86"/>
      <c r="AP4" s="86"/>
      <c r="AQ4" s="86"/>
      <c r="AR4" s="86"/>
      <c r="AS4" s="87"/>
    </row>
    <row r="5" spans="1:571" x14ac:dyDescent="0.25">
      <c r="B5" s="86"/>
      <c r="C5" s="87"/>
      <c r="D5" s="86"/>
      <c r="E5" s="86"/>
      <c r="F5" s="86"/>
      <c r="G5" s="86"/>
      <c r="H5" s="86"/>
      <c r="I5" s="86"/>
      <c r="J5" s="86"/>
      <c r="K5" s="86"/>
      <c r="L5" s="86"/>
      <c r="M5" s="86"/>
      <c r="N5" s="86"/>
      <c r="O5" s="86"/>
      <c r="P5" s="86"/>
      <c r="Q5" s="86"/>
      <c r="R5" s="86"/>
      <c r="S5" s="86"/>
      <c r="T5" s="86"/>
      <c r="U5" s="86"/>
      <c r="V5" s="86"/>
      <c r="W5" s="86"/>
      <c r="X5" s="86"/>
      <c r="Y5" s="86"/>
      <c r="Z5" s="86"/>
      <c r="AA5" s="86"/>
      <c r="AB5" s="86"/>
      <c r="AC5" s="86"/>
      <c r="AD5" s="86"/>
      <c r="AE5" s="86"/>
      <c r="AF5" s="86"/>
      <c r="AG5" s="86"/>
      <c r="AH5" s="86"/>
      <c r="AI5" s="86"/>
      <c r="AJ5" s="86"/>
      <c r="AK5" s="86"/>
      <c r="AL5" s="86"/>
      <c r="AM5" s="86"/>
      <c r="AN5" s="86"/>
      <c r="AO5" s="86"/>
      <c r="AP5" s="86"/>
      <c r="AQ5" s="86"/>
      <c r="AR5" s="86"/>
      <c r="AS5" s="87"/>
    </row>
    <row r="6" spans="1:571" x14ac:dyDescent="0.25">
      <c r="B6" s="86"/>
      <c r="C6" s="87" t="s">
        <v>245</v>
      </c>
      <c r="D6" s="86"/>
      <c r="E6" s="86"/>
      <c r="F6" s="86"/>
      <c r="G6" s="86"/>
      <c r="H6" s="86"/>
      <c r="I6" s="86"/>
      <c r="J6" s="86"/>
      <c r="K6" s="86"/>
      <c r="L6" s="86"/>
      <c r="M6" s="86"/>
      <c r="N6" s="86"/>
      <c r="O6" s="86"/>
      <c r="P6" s="86"/>
      <c r="Q6" s="86"/>
      <c r="R6" s="86"/>
      <c r="S6" s="86"/>
      <c r="T6" s="86"/>
      <c r="U6" s="86"/>
      <c r="V6" s="86"/>
      <c r="W6" s="86"/>
      <c r="X6" s="86"/>
      <c r="Y6" s="86"/>
      <c r="Z6" s="86"/>
      <c r="AA6" s="86"/>
      <c r="AB6" s="86"/>
      <c r="AC6" s="86"/>
      <c r="AD6" s="86"/>
      <c r="AE6" s="86"/>
      <c r="AF6" s="86"/>
      <c r="AG6" s="86"/>
      <c r="AH6" s="86"/>
      <c r="AI6" s="86"/>
      <c r="AJ6" s="86"/>
      <c r="AK6" s="86"/>
      <c r="AL6" s="86"/>
      <c r="AM6" s="86"/>
      <c r="AN6" s="86"/>
      <c r="AO6" s="86"/>
      <c r="AP6" s="86"/>
      <c r="AQ6" s="86"/>
      <c r="AR6" s="86"/>
      <c r="AS6" s="87"/>
    </row>
    <row r="7" spans="1:571" x14ac:dyDescent="0.25">
      <c r="B7" s="84"/>
      <c r="C7" s="87" t="s">
        <v>84</v>
      </c>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c r="AG7" s="88"/>
      <c r="AH7" s="88"/>
      <c r="AI7" s="88"/>
      <c r="AJ7" s="88"/>
      <c r="AK7" s="88"/>
      <c r="AL7" s="88"/>
      <c r="AM7" s="88"/>
      <c r="AN7" s="88"/>
      <c r="AO7" s="88"/>
      <c r="AP7" s="88"/>
      <c r="AQ7" s="88"/>
      <c r="AR7" s="88"/>
      <c r="AS7" s="87"/>
    </row>
    <row r="8" spans="1:571" x14ac:dyDescent="0.25">
      <c r="B8" s="89"/>
      <c r="C8" s="87" t="s">
        <v>1666</v>
      </c>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c r="AG8" s="88"/>
      <c r="AH8" s="88"/>
      <c r="AI8" s="88"/>
      <c r="AJ8" s="88"/>
      <c r="AK8" s="88"/>
      <c r="AL8" s="88"/>
      <c r="AM8" s="88"/>
      <c r="AN8" s="88"/>
      <c r="AO8" s="88"/>
      <c r="AP8" s="88"/>
      <c r="AQ8" s="88"/>
      <c r="AR8" s="88"/>
      <c r="AS8" s="87"/>
    </row>
    <row r="9" spans="1:571" x14ac:dyDescent="0.25">
      <c r="B9" s="84"/>
      <c r="C9" s="87" t="s">
        <v>85</v>
      </c>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c r="AG9" s="88"/>
      <c r="AH9" s="88"/>
      <c r="AI9" s="88"/>
      <c r="AJ9" s="88"/>
      <c r="AK9" s="88"/>
      <c r="AL9" s="88"/>
      <c r="AM9" s="88"/>
      <c r="AN9" s="88"/>
      <c r="AO9" s="88"/>
      <c r="AP9" s="88"/>
      <c r="AQ9" s="88"/>
      <c r="AR9" s="88"/>
      <c r="AS9" s="87"/>
    </row>
    <row r="10" spans="1:571" ht="15.75" customHeight="1" thickBot="1" x14ac:dyDescent="0.3">
      <c r="K10" s="733" t="s">
        <v>391</v>
      </c>
      <c r="L10" s="733"/>
      <c r="M10" s="733"/>
      <c r="N10" s="733"/>
      <c r="O10" s="733"/>
      <c r="P10" s="733"/>
      <c r="Q10" s="733"/>
      <c r="R10" s="733"/>
      <c r="S10" s="733"/>
      <c r="T10" s="733"/>
      <c r="U10" s="733"/>
      <c r="V10" s="733"/>
      <c r="W10" s="733"/>
      <c r="X10" s="733"/>
      <c r="Y10" s="733"/>
      <c r="Z10" s="733"/>
      <c r="AA10" s="733"/>
    </row>
    <row r="11" spans="1:571" ht="79.5" thickBot="1" x14ac:dyDescent="0.3">
      <c r="A11" s="353"/>
      <c r="B11" s="309" t="s">
        <v>131</v>
      </c>
      <c r="C11" s="191" t="s">
        <v>130</v>
      </c>
      <c r="D11" s="192" t="s">
        <v>127</v>
      </c>
      <c r="E11" s="208" t="s">
        <v>1665</v>
      </c>
      <c r="F11" s="192" t="s">
        <v>246</v>
      </c>
      <c r="G11" s="192" t="s">
        <v>458</v>
      </c>
      <c r="H11" s="192" t="s">
        <v>460</v>
      </c>
      <c r="I11" s="208" t="s">
        <v>461</v>
      </c>
      <c r="J11" s="192" t="s">
        <v>459</v>
      </c>
      <c r="K11" s="327" t="s">
        <v>1354</v>
      </c>
      <c r="L11" s="327" t="s">
        <v>1356</v>
      </c>
      <c r="M11" s="327" t="s">
        <v>469</v>
      </c>
      <c r="N11" s="327" t="s">
        <v>1355</v>
      </c>
      <c r="O11" s="327" t="s">
        <v>1357</v>
      </c>
      <c r="P11" s="327" t="s">
        <v>470</v>
      </c>
      <c r="Q11" s="327" t="s">
        <v>1358</v>
      </c>
      <c r="R11" s="327" t="s">
        <v>1359</v>
      </c>
      <c r="S11" s="327" t="s">
        <v>1360</v>
      </c>
      <c r="T11" s="327" t="s">
        <v>1435</v>
      </c>
      <c r="U11" s="327" t="s">
        <v>1361</v>
      </c>
      <c r="V11" s="327" t="s">
        <v>1362</v>
      </c>
      <c r="W11" s="327" t="s">
        <v>1363</v>
      </c>
      <c r="X11" s="327" t="s">
        <v>1364</v>
      </c>
      <c r="Y11" s="327" t="s">
        <v>1365</v>
      </c>
      <c r="Z11" s="327" t="s">
        <v>1448</v>
      </c>
      <c r="AA11" s="327" t="s">
        <v>1482</v>
      </c>
      <c r="AB11" s="326" t="s">
        <v>392</v>
      </c>
      <c r="AC11" s="208" t="s">
        <v>410</v>
      </c>
      <c r="AD11" s="208" t="s">
        <v>393</v>
      </c>
      <c r="AE11" s="208" t="s">
        <v>407</v>
      </c>
      <c r="AF11" s="208" t="s">
        <v>394</v>
      </c>
      <c r="AG11" s="208" t="s">
        <v>395</v>
      </c>
      <c r="AH11" s="208" t="s">
        <v>396</v>
      </c>
      <c r="AI11" s="208" t="s">
        <v>406</v>
      </c>
      <c r="AJ11" s="208" t="s">
        <v>397</v>
      </c>
      <c r="AK11" s="208" t="s">
        <v>398</v>
      </c>
      <c r="AL11" s="208" t="s">
        <v>399</v>
      </c>
      <c r="AM11" s="208" t="s">
        <v>405</v>
      </c>
      <c r="AN11" s="208" t="s">
        <v>400</v>
      </c>
      <c r="AO11" s="208" t="s">
        <v>401</v>
      </c>
      <c r="AP11" s="208" t="s">
        <v>402</v>
      </c>
      <c r="AQ11" s="208" t="s">
        <v>404</v>
      </c>
      <c r="AR11" s="208" t="s">
        <v>403</v>
      </c>
    </row>
    <row r="12" spans="1:571" x14ac:dyDescent="0.25">
      <c r="A12" s="352"/>
      <c r="B12" s="185" t="s">
        <v>249</v>
      </c>
      <c r="C12" s="186" t="s">
        <v>132</v>
      </c>
      <c r="D12" s="187">
        <f>D13+D47+D83+D89+D96</f>
        <v>0</v>
      </c>
      <c r="E12" s="187">
        <f>E13+E47+E83+E89+E96</f>
        <v>10235427.629999999</v>
      </c>
      <c r="F12" s="187">
        <f t="shared" ref="F12:F106" si="0">D12+E12</f>
        <v>10235427.629999999</v>
      </c>
      <c r="G12" s="187">
        <f>G13+G47+G83+G89+G96</f>
        <v>0</v>
      </c>
      <c r="H12" s="187">
        <f>F12-G12</f>
        <v>10235427.629999999</v>
      </c>
      <c r="I12" s="187">
        <f>I13+I47+I83+I89+I96</f>
        <v>0</v>
      </c>
      <c r="J12" s="187">
        <f>F12-I12</f>
        <v>10235427.629999999</v>
      </c>
      <c r="K12" s="187">
        <f t="shared" ref="K12:AD12" si="1">K13+K47+K83+K89+K96</f>
        <v>159201.43</v>
      </c>
      <c r="L12" s="187">
        <f t="shared" si="1"/>
        <v>0</v>
      </c>
      <c r="M12" s="187">
        <f t="shared" si="1"/>
        <v>0</v>
      </c>
      <c r="N12" s="187">
        <f t="shared" si="1"/>
        <v>8034917.4050000003</v>
      </c>
      <c r="O12" s="187">
        <f t="shared" si="1"/>
        <v>0</v>
      </c>
      <c r="P12" s="187">
        <f t="shared" si="1"/>
        <v>0</v>
      </c>
      <c r="Q12" s="187">
        <f t="shared" si="1"/>
        <v>0</v>
      </c>
      <c r="R12" s="187">
        <f t="shared" si="1"/>
        <v>0</v>
      </c>
      <c r="S12" s="187">
        <f t="shared" si="1"/>
        <v>0</v>
      </c>
      <c r="T12" s="187">
        <f t="shared" ref="T12" si="2">T13+T47+T83+T89+T96</f>
        <v>448500</v>
      </c>
      <c r="U12" s="187">
        <f t="shared" si="1"/>
        <v>1592808.7949999999</v>
      </c>
      <c r="V12" s="187">
        <f t="shared" si="1"/>
        <v>0</v>
      </c>
      <c r="W12" s="187">
        <f t="shared" si="1"/>
        <v>0</v>
      </c>
      <c r="X12" s="187">
        <f t="shared" si="1"/>
        <v>0</v>
      </c>
      <c r="Y12" s="187">
        <f t="shared" ref="Y12:Z12" si="3">Y13+Y47+Y83+Y89+Y96</f>
        <v>0</v>
      </c>
      <c r="Z12" s="187">
        <f t="shared" si="3"/>
        <v>0</v>
      </c>
      <c r="AA12" s="187">
        <f t="shared" si="1"/>
        <v>0</v>
      </c>
      <c r="AB12" s="187">
        <f t="shared" si="1"/>
        <v>945000</v>
      </c>
      <c r="AC12" s="187">
        <f t="shared" si="1"/>
        <v>286156.93</v>
      </c>
      <c r="AD12" s="187">
        <f t="shared" si="1"/>
        <v>6581712.8749999991</v>
      </c>
      <c r="AE12" s="187">
        <f>AB12+AC12+AD12</f>
        <v>7812869.8049999988</v>
      </c>
      <c r="AF12" s="187">
        <f>AF13+AF47+AF83+AF89+AF96</f>
        <v>1876013.3250000002</v>
      </c>
      <c r="AG12" s="187">
        <f>AG13+AG47+AG83+AG89+AG96</f>
        <v>0</v>
      </c>
      <c r="AH12" s="187">
        <f>AH13+AH47+AH83+AH89+AH96</f>
        <v>0</v>
      </c>
      <c r="AI12" s="187">
        <f>AF12+AG12+AH12</f>
        <v>1876013.3250000002</v>
      </c>
      <c r="AJ12" s="187">
        <f>AJ13+AJ47+AJ83+AJ89+AJ96</f>
        <v>0</v>
      </c>
      <c r="AK12" s="187">
        <f>AK13+AK47+AK83+AK89+AK96</f>
        <v>0</v>
      </c>
      <c r="AL12" s="187">
        <f>AL13+AL47+AL83+AL89+AL96</f>
        <v>471544.5</v>
      </c>
      <c r="AM12" s="187">
        <f>AJ12+AK12+AL12</f>
        <v>471544.5</v>
      </c>
      <c r="AN12" s="187">
        <f>AN13+AN47+AN83+AN89+AN96</f>
        <v>0</v>
      </c>
      <c r="AO12" s="187">
        <f>AO13+AO47+AO83+AO89+AO96</f>
        <v>75000</v>
      </c>
      <c r="AP12" s="187">
        <f>AP13+AP47+AP83+AP89+AP96</f>
        <v>0</v>
      </c>
      <c r="AQ12" s="187">
        <f>AN12+AO12+AP12</f>
        <v>75000</v>
      </c>
      <c r="AR12" s="187">
        <f>AE12+AI12+AM12+AQ12</f>
        <v>10235427.629999999</v>
      </c>
    </row>
    <row r="13" spans="1:571" x14ac:dyDescent="0.25">
      <c r="B13" s="188" t="s">
        <v>250</v>
      </c>
      <c r="C13" s="189" t="s">
        <v>133</v>
      </c>
      <c r="D13" s="190">
        <f>SUM(D14:D46)</f>
        <v>0</v>
      </c>
      <c r="E13" s="190">
        <f>SUM(E14:E46)</f>
        <v>9651927.629999999</v>
      </c>
      <c r="F13" s="190">
        <f t="shared" si="0"/>
        <v>9651927.629999999</v>
      </c>
      <c r="G13" s="190">
        <f>SUM(G14:G46)</f>
        <v>0</v>
      </c>
      <c r="H13" s="190">
        <f t="shared" ref="H13:H220" si="4">F13-G13</f>
        <v>9651927.629999999</v>
      </c>
      <c r="I13" s="190">
        <f>SUM(I14:I46)</f>
        <v>0</v>
      </c>
      <c r="J13" s="190">
        <f t="shared" ref="J13:J220" si="5">F13-I13</f>
        <v>9651927.629999999</v>
      </c>
      <c r="K13" s="190">
        <f t="shared" ref="K13:AD13" si="6">SUM(K14:K46)</f>
        <v>159201.43</v>
      </c>
      <c r="L13" s="190">
        <f t="shared" si="6"/>
        <v>0</v>
      </c>
      <c r="M13" s="190">
        <f t="shared" si="6"/>
        <v>0</v>
      </c>
      <c r="N13" s="190">
        <f t="shared" si="6"/>
        <v>8034917.4050000003</v>
      </c>
      <c r="O13" s="190">
        <f t="shared" si="6"/>
        <v>0</v>
      </c>
      <c r="P13" s="190">
        <f t="shared" si="6"/>
        <v>0</v>
      </c>
      <c r="Q13" s="190">
        <f t="shared" si="6"/>
        <v>0</v>
      </c>
      <c r="R13" s="190">
        <f t="shared" si="6"/>
        <v>0</v>
      </c>
      <c r="S13" s="190">
        <f t="shared" si="6"/>
        <v>0</v>
      </c>
      <c r="T13" s="190">
        <f t="shared" ref="T13" si="7">SUM(T14:T46)</f>
        <v>0</v>
      </c>
      <c r="U13" s="190">
        <f t="shared" si="6"/>
        <v>1457808.7949999999</v>
      </c>
      <c r="V13" s="190">
        <f t="shared" si="6"/>
        <v>0</v>
      </c>
      <c r="W13" s="190">
        <f t="shared" si="6"/>
        <v>0</v>
      </c>
      <c r="X13" s="190">
        <f t="shared" si="6"/>
        <v>0</v>
      </c>
      <c r="Y13" s="190">
        <f t="shared" ref="Y13:Z13" si="8">SUM(Y14:Y46)</f>
        <v>0</v>
      </c>
      <c r="Z13" s="190">
        <f t="shared" si="8"/>
        <v>0</v>
      </c>
      <c r="AA13" s="190">
        <f t="shared" si="6"/>
        <v>0</v>
      </c>
      <c r="AB13" s="190">
        <f t="shared" si="6"/>
        <v>810000</v>
      </c>
      <c r="AC13" s="190">
        <f t="shared" si="6"/>
        <v>286156.93</v>
      </c>
      <c r="AD13" s="190">
        <f t="shared" si="6"/>
        <v>6581712.8749999991</v>
      </c>
      <c r="AE13" s="190">
        <f t="shared" ref="AE13:AE220" si="9">AB13+AC13+AD13</f>
        <v>7677869.8049999988</v>
      </c>
      <c r="AF13" s="190">
        <f>SUM(AF14:AF46)</f>
        <v>1876013.3250000002</v>
      </c>
      <c r="AG13" s="190">
        <f>SUM(AG14:AG46)</f>
        <v>0</v>
      </c>
      <c r="AH13" s="190">
        <f>SUM(AH14:AH46)</f>
        <v>0</v>
      </c>
      <c r="AI13" s="190">
        <f t="shared" ref="AI13:AI220" si="10">AF13+AG13+AH13</f>
        <v>1876013.3250000002</v>
      </c>
      <c r="AJ13" s="190">
        <f>SUM(AJ14:AJ46)</f>
        <v>0</v>
      </c>
      <c r="AK13" s="190">
        <f>SUM(AK14:AK46)</f>
        <v>0</v>
      </c>
      <c r="AL13" s="190">
        <f>SUM(AL14:AL46)</f>
        <v>23044.5</v>
      </c>
      <c r="AM13" s="190">
        <f t="shared" ref="AM13:AM220" si="11">AJ13+AK13+AL13</f>
        <v>23044.5</v>
      </c>
      <c r="AN13" s="190">
        <f>SUM(AN14:AN46)</f>
        <v>0</v>
      </c>
      <c r="AO13" s="190">
        <f>SUM(AO14:AO46)</f>
        <v>75000</v>
      </c>
      <c r="AP13" s="190">
        <f>SUM(AP14:AP46)</f>
        <v>0</v>
      </c>
      <c r="AQ13" s="190">
        <f t="shared" ref="AQ13:AQ220" si="12">AN13+AO13+AP13</f>
        <v>75000</v>
      </c>
      <c r="AR13" s="190">
        <f t="shared" ref="AR13:AR220" si="13">AE13+AI13+AM13+AQ13</f>
        <v>9651927.629999999</v>
      </c>
    </row>
    <row r="14" spans="1:571" x14ac:dyDescent="0.25">
      <c r="B14" s="179" t="s">
        <v>251</v>
      </c>
      <c r="C14" s="180" t="s">
        <v>134</v>
      </c>
      <c r="D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1">
        <f t="shared" si="0"/>
        <v>0</v>
      </c>
      <c r="G14" s="181"/>
      <c r="H14" s="181">
        <f t="shared" si="4"/>
        <v>0</v>
      </c>
      <c r="I14" s="181"/>
      <c r="J14" s="181">
        <f t="shared" si="5"/>
        <v>0</v>
      </c>
      <c r="K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1">
        <f t="shared" si="9"/>
        <v>0</v>
      </c>
      <c r="AF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1">
        <f t="shared" si="10"/>
        <v>0</v>
      </c>
      <c r="AJ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1">
        <f t="shared" si="11"/>
        <v>0</v>
      </c>
      <c r="AN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1">
        <f t="shared" si="12"/>
        <v>0</v>
      </c>
      <c r="AR14" s="181">
        <f t="shared" si="13"/>
        <v>0</v>
      </c>
    </row>
    <row r="15" spans="1:571" x14ac:dyDescent="0.25">
      <c r="B15" s="179" t="s">
        <v>493</v>
      </c>
      <c r="C15" s="180" t="s">
        <v>494</v>
      </c>
      <c r="D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8240037.5999999996</v>
      </c>
      <c r="F15" s="181">
        <f t="shared" si="0"/>
        <v>8240037.5999999996</v>
      </c>
      <c r="G15" s="181"/>
      <c r="H15" s="181">
        <f t="shared" si="4"/>
        <v>8240037.5999999996</v>
      </c>
      <c r="I15" s="181"/>
      <c r="J15" s="181">
        <f t="shared" si="5"/>
        <v>8240037.5999999996</v>
      </c>
      <c r="K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7144207.5600000005</v>
      </c>
      <c r="O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1095830.04</v>
      </c>
      <c r="V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720000</v>
      </c>
      <c r="AC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5852470.1999999993</v>
      </c>
      <c r="AE15" s="181">
        <f t="shared" si="9"/>
        <v>6572470.1999999993</v>
      </c>
      <c r="AF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1667567.4000000001</v>
      </c>
      <c r="AG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1">
        <f t="shared" si="10"/>
        <v>1667567.4000000001</v>
      </c>
      <c r="AJ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1">
        <f t="shared" si="11"/>
        <v>0</v>
      </c>
      <c r="AN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1">
        <f t="shared" si="12"/>
        <v>0</v>
      </c>
      <c r="AR15" s="181">
        <f t="shared" si="13"/>
        <v>8240037.5999999996</v>
      </c>
    </row>
    <row r="16" spans="1:571" x14ac:dyDescent="0.25">
      <c r="B16" s="179" t="s">
        <v>495</v>
      </c>
      <c r="C16" s="180" t="s">
        <v>496</v>
      </c>
      <c r="D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369133.5</v>
      </c>
      <c r="F16" s="181">
        <f t="shared" si="0"/>
        <v>369133.5</v>
      </c>
      <c r="G16" s="181"/>
      <c r="H16" s="181">
        <f t="shared" si="4"/>
        <v>369133.5</v>
      </c>
      <c r="I16" s="181"/>
      <c r="J16" s="181">
        <f t="shared" si="5"/>
        <v>369133.5</v>
      </c>
      <c r="K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144133.5</v>
      </c>
      <c r="L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225000</v>
      </c>
      <c r="V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271089</v>
      </c>
      <c r="AD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1">
        <f t="shared" si="9"/>
        <v>271089</v>
      </c>
      <c r="AF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1">
        <f t="shared" si="10"/>
        <v>0</v>
      </c>
      <c r="AJ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23044.5</v>
      </c>
      <c r="AM16" s="181">
        <f t="shared" si="11"/>
        <v>23044.5</v>
      </c>
      <c r="AN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75000</v>
      </c>
      <c r="AP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1">
        <f t="shared" si="12"/>
        <v>75000</v>
      </c>
      <c r="AR16" s="181">
        <f t="shared" si="13"/>
        <v>369133.5</v>
      </c>
    </row>
    <row r="17" spans="2:44" x14ac:dyDescent="0.25">
      <c r="B17" s="179" t="s">
        <v>497</v>
      </c>
      <c r="C17" s="180" t="s">
        <v>498</v>
      </c>
      <c r="D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15067.93</v>
      </c>
      <c r="F17" s="181">
        <f t="shared" si="0"/>
        <v>15067.93</v>
      </c>
      <c r="G17" s="181"/>
      <c r="H17" s="181">
        <f t="shared" si="4"/>
        <v>15067.93</v>
      </c>
      <c r="I17" s="181"/>
      <c r="J17" s="181">
        <f t="shared" si="5"/>
        <v>15067.93</v>
      </c>
      <c r="K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15067.93</v>
      </c>
      <c r="L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15067.93</v>
      </c>
      <c r="AD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1">
        <f t="shared" si="9"/>
        <v>15067.93</v>
      </c>
      <c r="AF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1">
        <f t="shared" si="10"/>
        <v>0</v>
      </c>
      <c r="AJ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1">
        <f t="shared" si="11"/>
        <v>0</v>
      </c>
      <c r="AN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1">
        <f t="shared" si="12"/>
        <v>0</v>
      </c>
      <c r="AR17" s="181">
        <f t="shared" si="13"/>
        <v>15067.93</v>
      </c>
    </row>
    <row r="18" spans="2:44" x14ac:dyDescent="0.25">
      <c r="B18" s="179" t="s">
        <v>499</v>
      </c>
      <c r="C18" s="180" t="s">
        <v>500</v>
      </c>
      <c r="D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1">
        <f t="shared" si="0"/>
        <v>0</v>
      </c>
      <c r="G18" s="181"/>
      <c r="H18" s="181">
        <f t="shared" si="4"/>
        <v>0</v>
      </c>
      <c r="I18" s="181"/>
      <c r="J18" s="181">
        <f t="shared" si="5"/>
        <v>0</v>
      </c>
      <c r="K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1">
        <f t="shared" si="9"/>
        <v>0</v>
      </c>
      <c r="AF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1">
        <f t="shared" si="10"/>
        <v>0</v>
      </c>
      <c r="AJ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1">
        <f t="shared" si="11"/>
        <v>0</v>
      </c>
      <c r="AN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1">
        <f t="shared" si="12"/>
        <v>0</v>
      </c>
      <c r="AR18" s="181">
        <f t="shared" si="13"/>
        <v>0</v>
      </c>
    </row>
    <row r="19" spans="2:44" x14ac:dyDescent="0.25">
      <c r="B19" s="179" t="s">
        <v>501</v>
      </c>
      <c r="C19" s="180" t="s">
        <v>502</v>
      </c>
      <c r="D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1">
        <f t="shared" si="0"/>
        <v>0</v>
      </c>
      <c r="G19" s="181"/>
      <c r="H19" s="181">
        <f t="shared" si="4"/>
        <v>0</v>
      </c>
      <c r="I19" s="181"/>
      <c r="J19" s="181">
        <f t="shared" si="5"/>
        <v>0</v>
      </c>
      <c r="K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1">
        <f t="shared" si="9"/>
        <v>0</v>
      </c>
      <c r="AF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1">
        <f t="shared" si="10"/>
        <v>0</v>
      </c>
      <c r="AJ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1">
        <f t="shared" si="11"/>
        <v>0</v>
      </c>
      <c r="AN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1">
        <f t="shared" si="12"/>
        <v>0</v>
      </c>
      <c r="AR19" s="181">
        <f t="shared" si="13"/>
        <v>0</v>
      </c>
    </row>
    <row r="20" spans="2:44" x14ac:dyDescent="0.25">
      <c r="B20" s="179" t="s">
        <v>503</v>
      </c>
      <c r="C20" s="180" t="s">
        <v>504</v>
      </c>
      <c r="D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1">
        <f t="shared" si="0"/>
        <v>0</v>
      </c>
      <c r="G20" s="181"/>
      <c r="H20" s="181">
        <f t="shared" si="4"/>
        <v>0</v>
      </c>
      <c r="I20" s="181"/>
      <c r="J20" s="181">
        <f t="shared" si="5"/>
        <v>0</v>
      </c>
      <c r="K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1">
        <f t="shared" si="9"/>
        <v>0</v>
      </c>
      <c r="AF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1">
        <f t="shared" si="10"/>
        <v>0</v>
      </c>
      <c r="AJ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1">
        <f t="shared" si="11"/>
        <v>0</v>
      </c>
      <c r="AN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1">
        <f t="shared" si="12"/>
        <v>0</v>
      </c>
      <c r="AR20" s="181">
        <f t="shared" si="13"/>
        <v>0</v>
      </c>
    </row>
    <row r="21" spans="2:44" x14ac:dyDescent="0.25">
      <c r="B21" s="179" t="s">
        <v>252</v>
      </c>
      <c r="C21" s="180" t="s">
        <v>135</v>
      </c>
      <c r="D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1">
        <f t="shared" ref="F21:F46" si="14">D21+E21</f>
        <v>0</v>
      </c>
      <c r="G21" s="181"/>
      <c r="H21" s="181">
        <f t="shared" ref="H21:H46" si="15">F21-G21</f>
        <v>0</v>
      </c>
      <c r="I21" s="181"/>
      <c r="J21" s="181">
        <f t="shared" ref="J21:J46" si="16">F21-I21</f>
        <v>0</v>
      </c>
      <c r="K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1">
        <f t="shared" ref="AE21:AE47" si="17">AB21+AC21+AD21</f>
        <v>0</v>
      </c>
      <c r="AF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1">
        <f t="shared" ref="AI21:AI46" si="18">AF21+AG21+AH21</f>
        <v>0</v>
      </c>
      <c r="AJ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1">
        <f t="shared" ref="AM21:AM46" si="19">AJ21+AK21+AL21</f>
        <v>0</v>
      </c>
      <c r="AN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1">
        <f t="shared" ref="AQ21:AQ46" si="20">AN21+AO21+AP21</f>
        <v>0</v>
      </c>
      <c r="AR21" s="181">
        <f t="shared" ref="AR21:AR46" si="21">AE21+AI21+AM21+AQ21</f>
        <v>0</v>
      </c>
    </row>
    <row r="22" spans="2:44" x14ac:dyDescent="0.25">
      <c r="B22" s="179" t="s">
        <v>506</v>
      </c>
      <c r="C22" s="180" t="s">
        <v>505</v>
      </c>
      <c r="D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1">
        <f t="shared" ref="F22" si="22">D22+E22</f>
        <v>0</v>
      </c>
      <c r="G22" s="181"/>
      <c r="H22" s="181">
        <f t="shared" ref="H22" si="23">F22-G22</f>
        <v>0</v>
      </c>
      <c r="I22" s="181"/>
      <c r="J22" s="181">
        <f t="shared" ref="J22" si="24">F22-I22</f>
        <v>0</v>
      </c>
      <c r="K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1">
        <f t="shared" ref="AE22" si="25">AB22+AC22+AD22</f>
        <v>0</v>
      </c>
      <c r="AF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1">
        <f t="shared" ref="AI22" si="26">AF22+AG22+AH22</f>
        <v>0</v>
      </c>
      <c r="AJ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1">
        <f t="shared" ref="AM22" si="27">AJ22+AK22+AL22</f>
        <v>0</v>
      </c>
      <c r="AN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1">
        <f t="shared" ref="AQ22" si="28">AN22+AO22+AP22</f>
        <v>0</v>
      </c>
      <c r="AR22" s="181">
        <f t="shared" ref="AR22" si="29">AE22+AI22+AM22+AQ22</f>
        <v>0</v>
      </c>
    </row>
    <row r="23" spans="2:44" x14ac:dyDescent="0.25">
      <c r="B23" s="179" t="s">
        <v>253</v>
      </c>
      <c r="C23" s="180" t="s">
        <v>136</v>
      </c>
      <c r="D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1">
        <f t="shared" si="14"/>
        <v>0</v>
      </c>
      <c r="G23" s="181"/>
      <c r="H23" s="181">
        <f t="shared" si="15"/>
        <v>0</v>
      </c>
      <c r="I23" s="181"/>
      <c r="J23" s="181">
        <f t="shared" si="16"/>
        <v>0</v>
      </c>
      <c r="K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1">
        <f t="shared" si="17"/>
        <v>0</v>
      </c>
      <c r="AF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1">
        <f t="shared" si="18"/>
        <v>0</v>
      </c>
      <c r="AJ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1">
        <f t="shared" si="19"/>
        <v>0</v>
      </c>
      <c r="AN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1">
        <f t="shared" si="20"/>
        <v>0</v>
      </c>
      <c r="AR23" s="181">
        <f t="shared" si="21"/>
        <v>0</v>
      </c>
    </row>
    <row r="24" spans="2:44" x14ac:dyDescent="0.25">
      <c r="B24" s="179" t="s">
        <v>508</v>
      </c>
      <c r="C24" s="180" t="s">
        <v>507</v>
      </c>
      <c r="D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1">
        <f t="shared" ref="F24:F27" si="30">D24+E24</f>
        <v>0</v>
      </c>
      <c r="G24" s="181"/>
      <c r="H24" s="181">
        <f t="shared" ref="H24:H27" si="31">F24-G24</f>
        <v>0</v>
      </c>
      <c r="I24" s="181"/>
      <c r="J24" s="181">
        <f t="shared" ref="J24:J27" si="32">F24-I24</f>
        <v>0</v>
      </c>
      <c r="K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1">
        <f t="shared" ref="AE24:AE27" si="33">AB24+AC24+AD24</f>
        <v>0</v>
      </c>
      <c r="AF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1">
        <f t="shared" ref="AI24:AI27" si="34">AF24+AG24+AH24</f>
        <v>0</v>
      </c>
      <c r="AJ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1">
        <f t="shared" ref="AM24:AM27" si="35">AJ24+AK24+AL24</f>
        <v>0</v>
      </c>
      <c r="AN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1">
        <f t="shared" ref="AQ24:AQ27" si="36">AN24+AO24+AP24</f>
        <v>0</v>
      </c>
      <c r="AR24" s="181">
        <f t="shared" ref="AR24:AR27" si="37">AE24+AI24+AM24+AQ24</f>
        <v>0</v>
      </c>
    </row>
    <row r="25" spans="2:44" x14ac:dyDescent="0.25">
      <c r="B25" s="179" t="s">
        <v>510</v>
      </c>
      <c r="C25" s="180" t="s">
        <v>509</v>
      </c>
      <c r="D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1">
        <f t="shared" si="30"/>
        <v>0</v>
      </c>
      <c r="G25" s="181"/>
      <c r="H25" s="181">
        <f t="shared" si="31"/>
        <v>0</v>
      </c>
      <c r="I25" s="181"/>
      <c r="J25" s="181">
        <f t="shared" si="32"/>
        <v>0</v>
      </c>
      <c r="K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1">
        <f t="shared" si="33"/>
        <v>0</v>
      </c>
      <c r="AF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1">
        <f t="shared" si="34"/>
        <v>0</v>
      </c>
      <c r="AJ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1">
        <f t="shared" si="35"/>
        <v>0</v>
      </c>
      <c r="AN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1">
        <f t="shared" si="36"/>
        <v>0</v>
      </c>
      <c r="AR25" s="181">
        <f t="shared" si="37"/>
        <v>0</v>
      </c>
    </row>
    <row r="26" spans="2:44" x14ac:dyDescent="0.25">
      <c r="B26" s="179" t="s">
        <v>512</v>
      </c>
      <c r="C26" s="180" t="s">
        <v>511</v>
      </c>
      <c r="D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1">
        <f t="shared" si="30"/>
        <v>0</v>
      </c>
      <c r="G26" s="181"/>
      <c r="H26" s="181">
        <f t="shared" si="31"/>
        <v>0</v>
      </c>
      <c r="I26" s="181"/>
      <c r="J26" s="181">
        <f t="shared" si="32"/>
        <v>0</v>
      </c>
      <c r="K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1">
        <f t="shared" si="33"/>
        <v>0</v>
      </c>
      <c r="AF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1">
        <f t="shared" si="34"/>
        <v>0</v>
      </c>
      <c r="AJ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1">
        <f t="shared" si="35"/>
        <v>0</v>
      </c>
      <c r="AN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1">
        <f t="shared" si="36"/>
        <v>0</v>
      </c>
      <c r="AR26" s="181">
        <f t="shared" si="37"/>
        <v>0</v>
      </c>
    </row>
    <row r="27" spans="2:44" x14ac:dyDescent="0.25">
      <c r="B27" s="179" t="s">
        <v>254</v>
      </c>
      <c r="C27" s="180" t="s">
        <v>137</v>
      </c>
      <c r="D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1">
        <f t="shared" si="30"/>
        <v>0</v>
      </c>
      <c r="G27" s="181"/>
      <c r="H27" s="181">
        <f t="shared" si="31"/>
        <v>0</v>
      </c>
      <c r="I27" s="181"/>
      <c r="J27" s="181">
        <f t="shared" si="32"/>
        <v>0</v>
      </c>
      <c r="K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1">
        <f t="shared" si="33"/>
        <v>0</v>
      </c>
      <c r="AF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1">
        <f t="shared" si="34"/>
        <v>0</v>
      </c>
      <c r="AJ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1">
        <f t="shared" si="35"/>
        <v>0</v>
      </c>
      <c r="AN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1">
        <f t="shared" si="36"/>
        <v>0</v>
      </c>
      <c r="AR27" s="181">
        <f t="shared" si="37"/>
        <v>0</v>
      </c>
    </row>
    <row r="28" spans="2:44" x14ac:dyDescent="0.25">
      <c r="B28" s="179" t="s">
        <v>513</v>
      </c>
      <c r="C28" s="180" t="s">
        <v>514</v>
      </c>
      <c r="D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686669.79999999981</v>
      </c>
      <c r="F28" s="181">
        <f t="shared" si="14"/>
        <v>686669.79999999981</v>
      </c>
      <c r="G28" s="181"/>
      <c r="H28" s="181">
        <f t="shared" si="15"/>
        <v>686669.79999999981</v>
      </c>
      <c r="I28" s="181"/>
      <c r="J28" s="181">
        <f t="shared" si="16"/>
        <v>686669.79999999981</v>
      </c>
      <c r="K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595350.62999999989</v>
      </c>
      <c r="O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91319.17</v>
      </c>
      <c r="V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C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487705.85</v>
      </c>
      <c r="AE28" s="181">
        <f t="shared" si="17"/>
        <v>547705.85</v>
      </c>
      <c r="AF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138963.95000000001</v>
      </c>
      <c r="AG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1">
        <f t="shared" si="18"/>
        <v>138963.95000000001</v>
      </c>
      <c r="AJ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1">
        <f t="shared" si="19"/>
        <v>0</v>
      </c>
      <c r="AN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1">
        <f t="shared" si="20"/>
        <v>0</v>
      </c>
      <c r="AR28" s="181">
        <f t="shared" si="21"/>
        <v>686669.8</v>
      </c>
    </row>
    <row r="29" spans="2:44" x14ac:dyDescent="0.25">
      <c r="B29" s="179" t="s">
        <v>516</v>
      </c>
      <c r="C29" s="180" t="s">
        <v>515</v>
      </c>
      <c r="D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341018.79999999993</v>
      </c>
      <c r="F29" s="181">
        <f t="shared" ref="F29:F30" si="38">D29+E29</f>
        <v>341018.79999999993</v>
      </c>
      <c r="G29" s="181"/>
      <c r="H29" s="181">
        <f t="shared" ref="H29:H30" si="39">F29-G29</f>
        <v>341018.79999999993</v>
      </c>
      <c r="I29" s="181"/>
      <c r="J29" s="181">
        <f t="shared" ref="J29:J30" si="40">F29-I29</f>
        <v>341018.79999999993</v>
      </c>
      <c r="K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295359.21499999997</v>
      </c>
      <c r="O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45659.584999999999</v>
      </c>
      <c r="V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C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241536.82499999998</v>
      </c>
      <c r="AE29" s="181">
        <f t="shared" ref="AE29:AE30" si="41">AB29+AC29+AD29</f>
        <v>271536.82499999995</v>
      </c>
      <c r="AF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69481.975000000006</v>
      </c>
      <c r="AG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1">
        <f t="shared" ref="AI29:AI30" si="42">AF29+AG29+AH29</f>
        <v>69481.975000000006</v>
      </c>
      <c r="AJ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1">
        <f t="shared" ref="AM29:AM30" si="43">AJ29+AK29+AL29</f>
        <v>0</v>
      </c>
      <c r="AN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1">
        <f t="shared" ref="AQ29:AQ30" si="44">AN29+AO29+AP29</f>
        <v>0</v>
      </c>
      <c r="AR29" s="181">
        <f t="shared" ref="AR29:AR30" si="45">AE29+AI29+AM29+AQ29</f>
        <v>341018.79999999993</v>
      </c>
    </row>
    <row r="30" spans="2:44" x14ac:dyDescent="0.25">
      <c r="B30" s="179" t="s">
        <v>255</v>
      </c>
      <c r="C30" s="180" t="s">
        <v>138</v>
      </c>
      <c r="D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1">
        <f t="shared" si="38"/>
        <v>0</v>
      </c>
      <c r="G30" s="181"/>
      <c r="H30" s="181">
        <f t="shared" si="39"/>
        <v>0</v>
      </c>
      <c r="I30" s="181"/>
      <c r="J30" s="181">
        <f t="shared" si="40"/>
        <v>0</v>
      </c>
      <c r="K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1">
        <f t="shared" si="41"/>
        <v>0</v>
      </c>
      <c r="AF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1">
        <f t="shared" si="42"/>
        <v>0</v>
      </c>
      <c r="AJ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1">
        <f t="shared" si="43"/>
        <v>0</v>
      </c>
      <c r="AN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1">
        <f t="shared" si="44"/>
        <v>0</v>
      </c>
      <c r="AR30" s="181">
        <f t="shared" si="45"/>
        <v>0</v>
      </c>
    </row>
    <row r="31" spans="2:44" x14ac:dyDescent="0.25">
      <c r="B31" s="179" t="s">
        <v>518</v>
      </c>
      <c r="C31" s="180" t="s">
        <v>517</v>
      </c>
      <c r="D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1">
        <f t="shared" si="14"/>
        <v>0</v>
      </c>
      <c r="G31" s="181"/>
      <c r="H31" s="181">
        <f t="shared" si="15"/>
        <v>0</v>
      </c>
      <c r="I31" s="181"/>
      <c r="J31" s="181">
        <f t="shared" si="16"/>
        <v>0</v>
      </c>
      <c r="K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1">
        <f t="shared" si="17"/>
        <v>0</v>
      </c>
      <c r="AF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1">
        <f t="shared" si="18"/>
        <v>0</v>
      </c>
      <c r="AJ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1">
        <f t="shared" si="19"/>
        <v>0</v>
      </c>
      <c r="AN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1">
        <f t="shared" si="20"/>
        <v>0</v>
      </c>
      <c r="AR31" s="181">
        <f t="shared" si="21"/>
        <v>0</v>
      </c>
    </row>
    <row r="32" spans="2:44" x14ac:dyDescent="0.25">
      <c r="B32" s="179" t="s">
        <v>256</v>
      </c>
      <c r="C32" s="180" t="s">
        <v>139</v>
      </c>
      <c r="D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1">
        <f t="shared" si="14"/>
        <v>0</v>
      </c>
      <c r="G32" s="181"/>
      <c r="H32" s="181">
        <f t="shared" si="15"/>
        <v>0</v>
      </c>
      <c r="I32" s="181"/>
      <c r="J32" s="181">
        <f t="shared" si="16"/>
        <v>0</v>
      </c>
      <c r="K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1">
        <f t="shared" si="17"/>
        <v>0</v>
      </c>
      <c r="AF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1">
        <f t="shared" si="18"/>
        <v>0</v>
      </c>
      <c r="AJ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1">
        <f t="shared" si="19"/>
        <v>0</v>
      </c>
      <c r="AN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1">
        <f t="shared" si="20"/>
        <v>0</v>
      </c>
      <c r="AR32" s="181">
        <f t="shared" si="21"/>
        <v>0</v>
      </c>
    </row>
    <row r="33" spans="2:44" x14ac:dyDescent="0.25">
      <c r="B33" s="179" t="s">
        <v>519</v>
      </c>
      <c r="C33" s="180" t="s">
        <v>521</v>
      </c>
      <c r="D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1">
        <f t="shared" ref="F33:F34" si="46">D33+E33</f>
        <v>0</v>
      </c>
      <c r="G33" s="181"/>
      <c r="H33" s="181">
        <f t="shared" ref="H33:H34" si="47">F33-G33</f>
        <v>0</v>
      </c>
      <c r="I33" s="181"/>
      <c r="J33" s="181">
        <f t="shared" ref="J33:J34" si="48">F33-I33</f>
        <v>0</v>
      </c>
      <c r="K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1">
        <f t="shared" ref="AE33:AE34" si="49">AB33+AC33+AD33</f>
        <v>0</v>
      </c>
      <c r="AF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1">
        <f t="shared" ref="AI33:AI34" si="50">AF33+AG33+AH33</f>
        <v>0</v>
      </c>
      <c r="AJ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1">
        <f t="shared" ref="AM33:AM34" si="51">AJ33+AK33+AL33</f>
        <v>0</v>
      </c>
      <c r="AN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1">
        <f t="shared" ref="AQ33:AQ34" si="52">AN33+AO33+AP33</f>
        <v>0</v>
      </c>
      <c r="AR33" s="181">
        <f t="shared" ref="AR33:AR34" si="53">AE33+AI33+AM33+AQ33</f>
        <v>0</v>
      </c>
    </row>
    <row r="34" spans="2:44" x14ac:dyDescent="0.25">
      <c r="B34" s="179" t="s">
        <v>520</v>
      </c>
      <c r="C34" s="180" t="s">
        <v>522</v>
      </c>
      <c r="D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1">
        <f t="shared" si="46"/>
        <v>0</v>
      </c>
      <c r="G34" s="181"/>
      <c r="H34" s="181">
        <f t="shared" si="47"/>
        <v>0</v>
      </c>
      <c r="I34" s="181"/>
      <c r="J34" s="181">
        <f t="shared" si="48"/>
        <v>0</v>
      </c>
      <c r="K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1">
        <f t="shared" si="49"/>
        <v>0</v>
      </c>
      <c r="AF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1">
        <f t="shared" si="50"/>
        <v>0</v>
      </c>
      <c r="AJ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1">
        <f t="shared" si="51"/>
        <v>0</v>
      </c>
      <c r="AN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1">
        <f t="shared" si="52"/>
        <v>0</v>
      </c>
      <c r="AR34" s="181">
        <f t="shared" si="53"/>
        <v>0</v>
      </c>
    </row>
    <row r="35" spans="2:44" x14ac:dyDescent="0.25">
      <c r="B35" s="179" t="s">
        <v>524</v>
      </c>
      <c r="C35" s="180" t="s">
        <v>523</v>
      </c>
      <c r="D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1">
        <f t="shared" si="14"/>
        <v>0</v>
      </c>
      <c r="G35" s="181"/>
      <c r="H35" s="181">
        <f t="shared" si="15"/>
        <v>0</v>
      </c>
      <c r="I35" s="181"/>
      <c r="J35" s="181">
        <f t="shared" si="16"/>
        <v>0</v>
      </c>
      <c r="K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1">
        <f t="shared" si="17"/>
        <v>0</v>
      </c>
      <c r="AF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1">
        <f t="shared" si="18"/>
        <v>0</v>
      </c>
      <c r="AJ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1">
        <f t="shared" si="19"/>
        <v>0</v>
      </c>
      <c r="AN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1">
        <f t="shared" si="20"/>
        <v>0</v>
      </c>
      <c r="AR35" s="181">
        <f t="shared" si="21"/>
        <v>0</v>
      </c>
    </row>
    <row r="36" spans="2:44" x14ac:dyDescent="0.25">
      <c r="B36" s="179" t="s">
        <v>272</v>
      </c>
      <c r="C36" s="180" t="s">
        <v>156</v>
      </c>
      <c r="D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1">
        <f t="shared" ref="F36:F44" si="54">D36+E36</f>
        <v>0</v>
      </c>
      <c r="G36" s="181"/>
      <c r="H36" s="181">
        <f t="shared" ref="H36:H44" si="55">F36-G36</f>
        <v>0</v>
      </c>
      <c r="I36" s="181"/>
      <c r="J36" s="181">
        <f t="shared" ref="J36:J44" si="56">F36-I36</f>
        <v>0</v>
      </c>
      <c r="K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1">
        <f t="shared" ref="AE36:AE44" si="57">AB36+AC36+AD36</f>
        <v>0</v>
      </c>
      <c r="AF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1">
        <f t="shared" ref="AI36:AI44" si="58">AF36+AG36+AH36</f>
        <v>0</v>
      </c>
      <c r="AJ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1">
        <f t="shared" ref="AM36:AM44" si="59">AJ36+AK36+AL36</f>
        <v>0</v>
      </c>
      <c r="AN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1">
        <f t="shared" ref="AQ36:AQ44" si="60">AN36+AO36+AP36</f>
        <v>0</v>
      </c>
      <c r="AR36" s="181">
        <f t="shared" ref="AR36:AR44" si="61">AE36+AI36+AM36+AQ36</f>
        <v>0</v>
      </c>
    </row>
    <row r="37" spans="2:44" x14ac:dyDescent="0.25">
      <c r="B37" s="179" t="s">
        <v>525</v>
      </c>
      <c r="C37" s="180" t="s">
        <v>526</v>
      </c>
      <c r="D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1">
        <f t="shared" ref="F37" si="62">D37+E37</f>
        <v>0</v>
      </c>
      <c r="G37" s="181"/>
      <c r="H37" s="181">
        <f t="shared" ref="H37" si="63">F37-G37</f>
        <v>0</v>
      </c>
      <c r="I37" s="181"/>
      <c r="J37" s="181">
        <f t="shared" ref="J37" si="64">F37-I37</f>
        <v>0</v>
      </c>
      <c r="K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1">
        <f t="shared" ref="AE37" si="65">AB37+AC37+AD37</f>
        <v>0</v>
      </c>
      <c r="AF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1">
        <f t="shared" ref="AI37" si="66">AF37+AG37+AH37</f>
        <v>0</v>
      </c>
      <c r="AJ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1">
        <f t="shared" ref="AM37" si="67">AJ37+AK37+AL37</f>
        <v>0</v>
      </c>
      <c r="AN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1">
        <f t="shared" ref="AQ37" si="68">AN37+AO37+AP37</f>
        <v>0</v>
      </c>
      <c r="AR37" s="181">
        <f t="shared" ref="AR37" si="69">AE37+AI37+AM37+AQ37</f>
        <v>0</v>
      </c>
    </row>
    <row r="38" spans="2:44" x14ac:dyDescent="0.25">
      <c r="B38" s="179" t="s">
        <v>527</v>
      </c>
      <c r="C38" s="180" t="s">
        <v>528</v>
      </c>
      <c r="D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1">
        <f t="shared" si="54"/>
        <v>0</v>
      </c>
      <c r="G38" s="181"/>
      <c r="H38" s="181">
        <f t="shared" si="55"/>
        <v>0</v>
      </c>
      <c r="I38" s="181"/>
      <c r="J38" s="181">
        <f t="shared" si="56"/>
        <v>0</v>
      </c>
      <c r="K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1">
        <f t="shared" si="57"/>
        <v>0</v>
      </c>
      <c r="AF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1">
        <f t="shared" si="58"/>
        <v>0</v>
      </c>
      <c r="AJ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1">
        <f t="shared" si="59"/>
        <v>0</v>
      </c>
      <c r="AN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1">
        <f t="shared" si="60"/>
        <v>0</v>
      </c>
      <c r="AR38" s="181">
        <f t="shared" si="61"/>
        <v>0</v>
      </c>
    </row>
    <row r="39" spans="2:44" x14ac:dyDescent="0.25">
      <c r="B39" s="179" t="s">
        <v>529</v>
      </c>
      <c r="C39" s="180" t="s">
        <v>530</v>
      </c>
      <c r="D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1">
        <f t="shared" ref="F39:F43" si="70">D39+E39</f>
        <v>0</v>
      </c>
      <c r="G39" s="181"/>
      <c r="H39" s="181">
        <f t="shared" ref="H39:H43" si="71">F39-G39</f>
        <v>0</v>
      </c>
      <c r="I39" s="181"/>
      <c r="J39" s="181">
        <f t="shared" ref="J39:J43" si="72">F39-I39</f>
        <v>0</v>
      </c>
      <c r="K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1">
        <f t="shared" ref="AE39:AE43" si="73">AB39+AC39+AD39</f>
        <v>0</v>
      </c>
      <c r="AF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1">
        <f t="shared" ref="AI39:AI43" si="74">AF39+AG39+AH39</f>
        <v>0</v>
      </c>
      <c r="AJ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1">
        <f t="shared" ref="AM39:AM43" si="75">AJ39+AK39+AL39</f>
        <v>0</v>
      </c>
      <c r="AN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1">
        <f t="shared" ref="AQ39:AQ43" si="76">AN39+AO39+AP39</f>
        <v>0</v>
      </c>
      <c r="AR39" s="181">
        <f t="shared" ref="AR39:AR43" si="77">AE39+AI39+AM39+AQ39</f>
        <v>0</v>
      </c>
    </row>
    <row r="40" spans="2:44" x14ac:dyDescent="0.25">
      <c r="B40" s="179" t="s">
        <v>273</v>
      </c>
      <c r="C40" s="180" t="s">
        <v>157</v>
      </c>
      <c r="D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1">
        <f t="shared" ref="F40" si="78">D40+E40</f>
        <v>0</v>
      </c>
      <c r="G40" s="181"/>
      <c r="H40" s="181">
        <f t="shared" ref="H40" si="79">F40-G40</f>
        <v>0</v>
      </c>
      <c r="I40" s="181"/>
      <c r="J40" s="181">
        <f t="shared" ref="J40" si="80">F40-I40</f>
        <v>0</v>
      </c>
      <c r="K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1">
        <f t="shared" ref="AE40" si="81">AB40+AC40+AD40</f>
        <v>0</v>
      </c>
      <c r="AF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1">
        <f t="shared" ref="AI40" si="82">AF40+AG40+AH40</f>
        <v>0</v>
      </c>
      <c r="AJ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1">
        <f t="shared" ref="AM40" si="83">AJ40+AK40+AL40</f>
        <v>0</v>
      </c>
      <c r="AN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1">
        <f t="shared" ref="AQ40" si="84">AN40+AO40+AP40</f>
        <v>0</v>
      </c>
      <c r="AR40" s="181">
        <f t="shared" ref="AR40" si="85">AE40+AI40+AM40+AQ40</f>
        <v>0</v>
      </c>
    </row>
    <row r="41" spans="2:44" x14ac:dyDescent="0.25">
      <c r="B41" s="179" t="s">
        <v>531</v>
      </c>
      <c r="C41" s="180" t="s">
        <v>532</v>
      </c>
      <c r="D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1">
        <f t="shared" si="70"/>
        <v>0</v>
      </c>
      <c r="G41" s="181"/>
      <c r="H41" s="181">
        <f t="shared" si="71"/>
        <v>0</v>
      </c>
      <c r="I41" s="181"/>
      <c r="J41" s="181">
        <f t="shared" si="72"/>
        <v>0</v>
      </c>
      <c r="K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1">
        <f t="shared" si="73"/>
        <v>0</v>
      </c>
      <c r="AF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1">
        <f t="shared" si="74"/>
        <v>0</v>
      </c>
      <c r="AJ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1">
        <f t="shared" si="75"/>
        <v>0</v>
      </c>
      <c r="AN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1">
        <f t="shared" si="76"/>
        <v>0</v>
      </c>
      <c r="AR41" s="181">
        <f t="shared" si="77"/>
        <v>0</v>
      </c>
    </row>
    <row r="42" spans="2:44" x14ac:dyDescent="0.25">
      <c r="B42" s="179" t="s">
        <v>533</v>
      </c>
      <c r="C42" s="180" t="s">
        <v>534</v>
      </c>
      <c r="D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1">
        <f t="shared" ref="F42" si="86">D42+E42</f>
        <v>0</v>
      </c>
      <c r="G42" s="181"/>
      <c r="H42" s="181">
        <f t="shared" ref="H42" si="87">F42-G42</f>
        <v>0</v>
      </c>
      <c r="I42" s="181"/>
      <c r="J42" s="181">
        <f t="shared" ref="J42" si="88">F42-I42</f>
        <v>0</v>
      </c>
      <c r="K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1">
        <f t="shared" ref="AE42" si="89">AB42+AC42+AD42</f>
        <v>0</v>
      </c>
      <c r="AF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1">
        <f t="shared" ref="AI42" si="90">AF42+AG42+AH42</f>
        <v>0</v>
      </c>
      <c r="AJ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1">
        <f t="shared" ref="AM42" si="91">AJ42+AK42+AL42</f>
        <v>0</v>
      </c>
      <c r="AN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1">
        <f t="shared" ref="AQ42" si="92">AN42+AO42+AP42</f>
        <v>0</v>
      </c>
      <c r="AR42" s="181">
        <f t="shared" ref="AR42" si="93">AE42+AI42+AM42+AQ42</f>
        <v>0</v>
      </c>
    </row>
    <row r="43" spans="2:44" x14ac:dyDescent="0.25">
      <c r="B43" s="179" t="s">
        <v>535</v>
      </c>
      <c r="C43" s="180" t="s">
        <v>536</v>
      </c>
      <c r="D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1">
        <f t="shared" si="70"/>
        <v>0</v>
      </c>
      <c r="G43" s="181"/>
      <c r="H43" s="181">
        <f t="shared" si="71"/>
        <v>0</v>
      </c>
      <c r="I43" s="181"/>
      <c r="J43" s="181">
        <f t="shared" si="72"/>
        <v>0</v>
      </c>
      <c r="K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1">
        <f t="shared" si="73"/>
        <v>0</v>
      </c>
      <c r="AF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1">
        <f t="shared" si="74"/>
        <v>0</v>
      </c>
      <c r="AJ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1">
        <f t="shared" si="75"/>
        <v>0</v>
      </c>
      <c r="AN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1">
        <f t="shared" si="76"/>
        <v>0</v>
      </c>
      <c r="AR43" s="181">
        <f t="shared" si="77"/>
        <v>0</v>
      </c>
    </row>
    <row r="44" spans="2:44" x14ac:dyDescent="0.25">
      <c r="B44" s="179" t="s">
        <v>537</v>
      </c>
      <c r="C44" s="180" t="s">
        <v>538</v>
      </c>
      <c r="D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1">
        <f t="shared" si="54"/>
        <v>0</v>
      </c>
      <c r="G44" s="181"/>
      <c r="H44" s="181">
        <f t="shared" si="55"/>
        <v>0</v>
      </c>
      <c r="I44" s="181"/>
      <c r="J44" s="181">
        <f t="shared" si="56"/>
        <v>0</v>
      </c>
      <c r="K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1">
        <f t="shared" si="57"/>
        <v>0</v>
      </c>
      <c r="AF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1">
        <f t="shared" si="58"/>
        <v>0</v>
      </c>
      <c r="AJ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1">
        <f t="shared" si="59"/>
        <v>0</v>
      </c>
      <c r="AN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1">
        <f t="shared" si="60"/>
        <v>0</v>
      </c>
      <c r="AR44" s="181">
        <f t="shared" si="61"/>
        <v>0</v>
      </c>
    </row>
    <row r="45" spans="2:44" x14ac:dyDescent="0.25">
      <c r="B45" s="179" t="s">
        <v>248</v>
      </c>
      <c r="C45" s="180" t="s">
        <v>140</v>
      </c>
      <c r="D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1">
        <f t="shared" ref="F45" si="94">D45+E45</f>
        <v>0</v>
      </c>
      <c r="G45" s="181"/>
      <c r="H45" s="181">
        <f t="shared" ref="H45" si="95">F45-G45</f>
        <v>0</v>
      </c>
      <c r="I45" s="181"/>
      <c r="J45" s="181">
        <f t="shared" ref="J45" si="96">F45-I45</f>
        <v>0</v>
      </c>
      <c r="K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1">
        <f t="shared" ref="AE45" si="97">AB45+AC45+AD45</f>
        <v>0</v>
      </c>
      <c r="AF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1">
        <f t="shared" ref="AI45" si="98">AF45+AG45+AH45</f>
        <v>0</v>
      </c>
      <c r="AJ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1">
        <f t="shared" ref="AM45" si="99">AJ45+AK45+AL45</f>
        <v>0</v>
      </c>
      <c r="AN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1">
        <f t="shared" ref="AQ45" si="100">AN45+AO45+AP45</f>
        <v>0</v>
      </c>
      <c r="AR45" s="181">
        <f t="shared" ref="AR45" si="101">AE45+AI45+AM45+AQ45</f>
        <v>0</v>
      </c>
    </row>
    <row r="46" spans="2:44" x14ac:dyDescent="0.25">
      <c r="B46" s="179" t="s">
        <v>539</v>
      </c>
      <c r="C46" s="180" t="s">
        <v>540</v>
      </c>
      <c r="D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1">
        <f t="shared" si="14"/>
        <v>0</v>
      </c>
      <c r="G46" s="181"/>
      <c r="H46" s="181">
        <f t="shared" si="15"/>
        <v>0</v>
      </c>
      <c r="I46" s="181"/>
      <c r="J46" s="181">
        <f t="shared" si="16"/>
        <v>0</v>
      </c>
      <c r="K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1">
        <f t="shared" si="17"/>
        <v>0</v>
      </c>
      <c r="AF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1">
        <f t="shared" si="18"/>
        <v>0</v>
      </c>
      <c r="AJ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1">
        <f t="shared" si="19"/>
        <v>0</v>
      </c>
      <c r="AN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1">
        <f t="shared" si="20"/>
        <v>0</v>
      </c>
      <c r="AR46" s="181">
        <f t="shared" si="21"/>
        <v>0</v>
      </c>
    </row>
    <row r="47" spans="2:44" x14ac:dyDescent="0.25">
      <c r="B47" s="188" t="s">
        <v>257</v>
      </c>
      <c r="C47" s="189" t="s">
        <v>141</v>
      </c>
      <c r="D47" s="190">
        <f>SUM(D48:D82)</f>
        <v>0</v>
      </c>
      <c r="E47" s="190">
        <f>SUM(E48:E82)</f>
        <v>583500</v>
      </c>
      <c r="F47" s="190">
        <f t="shared" si="0"/>
        <v>583500</v>
      </c>
      <c r="G47" s="190">
        <f>SUM(G48:G82)</f>
        <v>0</v>
      </c>
      <c r="H47" s="190">
        <f t="shared" si="4"/>
        <v>583500</v>
      </c>
      <c r="I47" s="190">
        <f t="shared" ref="I47:AD47" si="102">SUM(I48:I82)</f>
        <v>0</v>
      </c>
      <c r="J47" s="190">
        <f t="shared" si="102"/>
        <v>583500</v>
      </c>
      <c r="K47" s="190">
        <f t="shared" si="102"/>
        <v>0</v>
      </c>
      <c r="L47" s="190">
        <f t="shared" si="102"/>
        <v>0</v>
      </c>
      <c r="M47" s="190">
        <f t="shared" si="102"/>
        <v>0</v>
      </c>
      <c r="N47" s="190">
        <f t="shared" si="102"/>
        <v>0</v>
      </c>
      <c r="O47" s="190">
        <f t="shared" si="102"/>
        <v>0</v>
      </c>
      <c r="P47" s="190">
        <f t="shared" si="102"/>
        <v>0</v>
      </c>
      <c r="Q47" s="190">
        <f t="shared" si="102"/>
        <v>0</v>
      </c>
      <c r="R47" s="190">
        <f t="shared" si="102"/>
        <v>0</v>
      </c>
      <c r="S47" s="190">
        <f t="shared" si="102"/>
        <v>0</v>
      </c>
      <c r="T47" s="190">
        <f t="shared" ref="T47" si="103">SUM(T48:T82)</f>
        <v>448500</v>
      </c>
      <c r="U47" s="190">
        <f t="shared" si="102"/>
        <v>135000</v>
      </c>
      <c r="V47" s="190">
        <f t="shared" si="102"/>
        <v>0</v>
      </c>
      <c r="W47" s="190">
        <f t="shared" si="102"/>
        <v>0</v>
      </c>
      <c r="X47" s="190">
        <f t="shared" si="102"/>
        <v>0</v>
      </c>
      <c r="Y47" s="190">
        <f t="shared" ref="Y47:Z47" si="104">SUM(Y48:Y82)</f>
        <v>0</v>
      </c>
      <c r="Z47" s="190">
        <f t="shared" si="104"/>
        <v>0</v>
      </c>
      <c r="AA47" s="190">
        <f t="shared" si="102"/>
        <v>0</v>
      </c>
      <c r="AB47" s="190">
        <f t="shared" si="102"/>
        <v>135000</v>
      </c>
      <c r="AC47" s="190">
        <f t="shared" si="102"/>
        <v>0</v>
      </c>
      <c r="AD47" s="190">
        <f t="shared" si="102"/>
        <v>0</v>
      </c>
      <c r="AE47" s="190">
        <f t="shared" si="17"/>
        <v>135000</v>
      </c>
      <c r="AF47" s="190">
        <f>SUM(AF48:AF82)</f>
        <v>0</v>
      </c>
      <c r="AG47" s="190">
        <f>SUM(AG48:AG82)</f>
        <v>0</v>
      </c>
      <c r="AH47" s="190">
        <f>SUM(AH48:AH82)</f>
        <v>0</v>
      </c>
      <c r="AI47" s="190">
        <f t="shared" si="10"/>
        <v>0</v>
      </c>
      <c r="AJ47" s="190">
        <f>SUM(AJ48:AJ82)</f>
        <v>0</v>
      </c>
      <c r="AK47" s="190">
        <f>SUM(AK48:AK82)</f>
        <v>0</v>
      </c>
      <c r="AL47" s="190">
        <f>SUM(AL48:AL82)</f>
        <v>448500</v>
      </c>
      <c r="AM47" s="190">
        <f t="shared" si="11"/>
        <v>448500</v>
      </c>
      <c r="AN47" s="190">
        <f>SUM(AN48:AN82)</f>
        <v>0</v>
      </c>
      <c r="AO47" s="190">
        <f>SUM(AO48:AO82)</f>
        <v>0</v>
      </c>
      <c r="AP47" s="190">
        <f>SUM(AP48:AP82)</f>
        <v>0</v>
      </c>
      <c r="AQ47" s="190">
        <f t="shared" si="12"/>
        <v>0</v>
      </c>
      <c r="AR47" s="190">
        <f t="shared" si="13"/>
        <v>583500</v>
      </c>
    </row>
    <row r="48" spans="2:44" x14ac:dyDescent="0.25">
      <c r="B48" s="179" t="s">
        <v>541</v>
      </c>
      <c r="C48" s="180" t="s">
        <v>542</v>
      </c>
      <c r="D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1">
        <f t="shared" ref="F48" si="105">D48+E48</f>
        <v>0</v>
      </c>
      <c r="G48" s="181"/>
      <c r="H48" s="181">
        <f t="shared" ref="H48" si="106">F48-G48</f>
        <v>0</v>
      </c>
      <c r="I48" s="181"/>
      <c r="J48" s="181">
        <f t="shared" ref="J48" si="107">F48-I48</f>
        <v>0</v>
      </c>
      <c r="K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1">
        <f t="shared" ref="AE48" si="108">AB48+AC48+AD48</f>
        <v>0</v>
      </c>
      <c r="AF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1">
        <f t="shared" ref="AI48" si="109">AF48+AG48+AH48</f>
        <v>0</v>
      </c>
      <c r="AJ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1">
        <f t="shared" ref="AM48" si="110">AJ48+AK48+AL48</f>
        <v>0</v>
      </c>
      <c r="AN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1">
        <f t="shared" ref="AQ48" si="111">AN48+AO48+AP48</f>
        <v>0</v>
      </c>
      <c r="AR48" s="181">
        <f t="shared" ref="AR48" si="112">AE48+AI48+AM48+AQ48</f>
        <v>0</v>
      </c>
    </row>
    <row r="49" spans="2:44" x14ac:dyDescent="0.25">
      <c r="B49" s="179" t="s">
        <v>258</v>
      </c>
      <c r="C49" s="180" t="s">
        <v>142</v>
      </c>
      <c r="D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1">
        <f t="shared" si="0"/>
        <v>0</v>
      </c>
      <c r="G49" s="181"/>
      <c r="H49" s="181">
        <f t="shared" si="4"/>
        <v>0</v>
      </c>
      <c r="I49" s="181"/>
      <c r="J49" s="181">
        <f t="shared" si="5"/>
        <v>0</v>
      </c>
      <c r="K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1">
        <f t="shared" si="9"/>
        <v>0</v>
      </c>
      <c r="AF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1">
        <f t="shared" si="10"/>
        <v>0</v>
      </c>
      <c r="AJ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1">
        <f t="shared" si="11"/>
        <v>0</v>
      </c>
      <c r="AN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1">
        <f t="shared" si="12"/>
        <v>0</v>
      </c>
      <c r="AR49" s="181">
        <f t="shared" si="13"/>
        <v>0</v>
      </c>
    </row>
    <row r="50" spans="2:44" x14ac:dyDescent="0.25">
      <c r="B50" s="179" t="s">
        <v>543</v>
      </c>
      <c r="C50" s="180" t="s">
        <v>544</v>
      </c>
      <c r="D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1">
        <f t="shared" si="0"/>
        <v>0</v>
      </c>
      <c r="G50" s="181"/>
      <c r="H50" s="181">
        <f t="shared" si="4"/>
        <v>0</v>
      </c>
      <c r="I50" s="181"/>
      <c r="J50" s="181">
        <f t="shared" si="5"/>
        <v>0</v>
      </c>
      <c r="K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1">
        <f t="shared" si="9"/>
        <v>0</v>
      </c>
      <c r="AF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1">
        <f t="shared" si="10"/>
        <v>0</v>
      </c>
      <c r="AJ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1">
        <f t="shared" si="11"/>
        <v>0</v>
      </c>
      <c r="AN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1">
        <f t="shared" si="12"/>
        <v>0</v>
      </c>
      <c r="AR50" s="181">
        <f t="shared" si="13"/>
        <v>0</v>
      </c>
    </row>
    <row r="51" spans="2:44" x14ac:dyDescent="0.25">
      <c r="B51" s="179" t="s">
        <v>545</v>
      </c>
      <c r="C51" s="180" t="s">
        <v>546</v>
      </c>
      <c r="D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1">
        <f t="shared" ref="F51:F69" si="113">D51+E51</f>
        <v>0</v>
      </c>
      <c r="G51" s="181"/>
      <c r="H51" s="181">
        <f t="shared" ref="H51:H69" si="114">F51-G51</f>
        <v>0</v>
      </c>
      <c r="I51" s="181"/>
      <c r="J51" s="181">
        <f t="shared" ref="J51:J69" si="115">F51-I51</f>
        <v>0</v>
      </c>
      <c r="K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1">
        <f t="shared" ref="AE51:AE69" si="116">AB51+AC51+AD51</f>
        <v>0</v>
      </c>
      <c r="AF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1">
        <f t="shared" ref="AI51:AI69" si="117">AF51+AG51+AH51</f>
        <v>0</v>
      </c>
      <c r="AJ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1">
        <f t="shared" ref="AM51:AM69" si="118">AJ51+AK51+AL51</f>
        <v>0</v>
      </c>
      <c r="AN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1">
        <f t="shared" ref="AQ51:AQ69" si="119">AN51+AO51+AP51</f>
        <v>0</v>
      </c>
      <c r="AR51" s="181">
        <f t="shared" ref="AR51:AR69" si="120">AE51+AI51+AM51+AQ51</f>
        <v>0</v>
      </c>
    </row>
    <row r="52" spans="2:44" x14ac:dyDescent="0.25">
      <c r="B52" s="179" t="s">
        <v>259</v>
      </c>
      <c r="C52" s="180" t="s">
        <v>143</v>
      </c>
      <c r="D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1">
        <f t="shared" si="113"/>
        <v>0</v>
      </c>
      <c r="G52" s="181"/>
      <c r="H52" s="181">
        <f t="shared" si="114"/>
        <v>0</v>
      </c>
      <c r="I52" s="181"/>
      <c r="J52" s="181">
        <f t="shared" si="115"/>
        <v>0</v>
      </c>
      <c r="K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1">
        <f t="shared" si="116"/>
        <v>0</v>
      </c>
      <c r="AF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1">
        <f t="shared" si="117"/>
        <v>0</v>
      </c>
      <c r="AJ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1">
        <f t="shared" si="118"/>
        <v>0</v>
      </c>
      <c r="AN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1">
        <f t="shared" si="119"/>
        <v>0</v>
      </c>
      <c r="AR52" s="181">
        <f t="shared" si="120"/>
        <v>0</v>
      </c>
    </row>
    <row r="53" spans="2:44" x14ac:dyDescent="0.25">
      <c r="B53" s="179" t="s">
        <v>547</v>
      </c>
      <c r="C53" s="180" t="s">
        <v>548</v>
      </c>
      <c r="D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1">
        <f t="shared" ref="F53" si="121">D53+E53</f>
        <v>0</v>
      </c>
      <c r="G53" s="181"/>
      <c r="H53" s="181">
        <f t="shared" ref="H53" si="122">F53-G53</f>
        <v>0</v>
      </c>
      <c r="I53" s="181"/>
      <c r="J53" s="181">
        <f t="shared" ref="J53" si="123">F53-I53</f>
        <v>0</v>
      </c>
      <c r="K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1">
        <f t="shared" ref="AE53" si="124">AB53+AC53+AD53</f>
        <v>0</v>
      </c>
      <c r="AF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1">
        <f t="shared" ref="AI53" si="125">AF53+AG53+AH53</f>
        <v>0</v>
      </c>
      <c r="AJ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1">
        <f t="shared" ref="AM53" si="126">AJ53+AK53+AL53</f>
        <v>0</v>
      </c>
      <c r="AN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1">
        <f t="shared" ref="AQ53" si="127">AN53+AO53+AP53</f>
        <v>0</v>
      </c>
      <c r="AR53" s="181">
        <f t="shared" ref="AR53" si="128">AE53+AI53+AM53+AQ53</f>
        <v>0</v>
      </c>
    </row>
    <row r="54" spans="2:44" x14ac:dyDescent="0.25">
      <c r="B54" s="179" t="s">
        <v>549</v>
      </c>
      <c r="C54" s="180" t="s">
        <v>515</v>
      </c>
      <c r="D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1">
        <f t="shared" si="113"/>
        <v>0</v>
      </c>
      <c r="G54" s="181"/>
      <c r="H54" s="181">
        <f t="shared" si="114"/>
        <v>0</v>
      </c>
      <c r="I54" s="181"/>
      <c r="J54" s="181">
        <f t="shared" si="115"/>
        <v>0</v>
      </c>
      <c r="K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1">
        <f t="shared" si="116"/>
        <v>0</v>
      </c>
      <c r="AF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1">
        <f t="shared" si="117"/>
        <v>0</v>
      </c>
      <c r="AJ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1">
        <f t="shared" si="118"/>
        <v>0</v>
      </c>
      <c r="AN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1">
        <f t="shared" si="119"/>
        <v>0</v>
      </c>
      <c r="AR54" s="181">
        <f t="shared" si="120"/>
        <v>0</v>
      </c>
    </row>
    <row r="55" spans="2:44" x14ac:dyDescent="0.25">
      <c r="B55" s="179" t="s">
        <v>260</v>
      </c>
      <c r="C55" s="180" t="s">
        <v>144</v>
      </c>
      <c r="D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1">
        <f t="shared" ref="F55" si="129">D55+E55</f>
        <v>0</v>
      </c>
      <c r="G55" s="181"/>
      <c r="H55" s="181">
        <f t="shared" ref="H55" si="130">F55-G55</f>
        <v>0</v>
      </c>
      <c r="I55" s="181"/>
      <c r="J55" s="181">
        <f t="shared" ref="J55" si="131">F55-I55</f>
        <v>0</v>
      </c>
      <c r="K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1">
        <f t="shared" ref="AE55" si="132">AB55+AC55+AD55</f>
        <v>0</v>
      </c>
      <c r="AF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1">
        <f t="shared" ref="AI55" si="133">AF55+AG55+AH55</f>
        <v>0</v>
      </c>
      <c r="AJ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1">
        <f t="shared" ref="AM55" si="134">AJ55+AK55+AL55</f>
        <v>0</v>
      </c>
      <c r="AN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1">
        <f t="shared" ref="AQ55" si="135">AN55+AO55+AP55</f>
        <v>0</v>
      </c>
      <c r="AR55" s="181">
        <f t="shared" ref="AR55" si="136">AE55+AI55+AM55+AQ55</f>
        <v>0</v>
      </c>
    </row>
    <row r="56" spans="2:44" x14ac:dyDescent="0.25">
      <c r="B56" s="179" t="s">
        <v>550</v>
      </c>
      <c r="C56" s="180" t="s">
        <v>551</v>
      </c>
      <c r="D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1">
        <f t="shared" si="113"/>
        <v>0</v>
      </c>
      <c r="G56" s="181"/>
      <c r="H56" s="181">
        <f t="shared" si="114"/>
        <v>0</v>
      </c>
      <c r="I56" s="181"/>
      <c r="J56" s="181">
        <f t="shared" si="115"/>
        <v>0</v>
      </c>
      <c r="K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1">
        <f t="shared" si="116"/>
        <v>0</v>
      </c>
      <c r="AF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1">
        <f t="shared" si="117"/>
        <v>0</v>
      </c>
      <c r="AJ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1">
        <f t="shared" si="118"/>
        <v>0</v>
      </c>
      <c r="AN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1">
        <f t="shared" si="119"/>
        <v>0</v>
      </c>
      <c r="AR56" s="181">
        <f t="shared" si="120"/>
        <v>0</v>
      </c>
    </row>
    <row r="57" spans="2:44" x14ac:dyDescent="0.25">
      <c r="B57" s="179" t="s">
        <v>552</v>
      </c>
      <c r="C57" s="180" t="s">
        <v>522</v>
      </c>
      <c r="D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1">
        <f t="shared" ref="F57" si="137">D57+E57</f>
        <v>0</v>
      </c>
      <c r="G57" s="181"/>
      <c r="H57" s="181">
        <f t="shared" ref="H57" si="138">F57-G57</f>
        <v>0</v>
      </c>
      <c r="I57" s="181"/>
      <c r="J57" s="181">
        <f t="shared" ref="J57" si="139">F57-I57</f>
        <v>0</v>
      </c>
      <c r="K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1">
        <f t="shared" ref="AE57" si="140">AB57+AC57+AD57</f>
        <v>0</v>
      </c>
      <c r="AF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1">
        <f t="shared" ref="AI57" si="141">AF57+AG57+AH57</f>
        <v>0</v>
      </c>
      <c r="AJ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1">
        <f t="shared" ref="AM57" si="142">AJ57+AK57+AL57</f>
        <v>0</v>
      </c>
      <c r="AN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1">
        <f t="shared" ref="AQ57" si="143">AN57+AO57+AP57</f>
        <v>0</v>
      </c>
      <c r="AR57" s="181">
        <f t="shared" ref="AR57" si="144">AE57+AI57+AM57+AQ57</f>
        <v>0</v>
      </c>
    </row>
    <row r="58" spans="2:44" x14ac:dyDescent="0.25">
      <c r="B58" s="179" t="s">
        <v>553</v>
      </c>
      <c r="C58" s="180" t="s">
        <v>523</v>
      </c>
      <c r="D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1">
        <f t="shared" si="113"/>
        <v>0</v>
      </c>
      <c r="G58" s="181"/>
      <c r="H58" s="181">
        <f t="shared" si="114"/>
        <v>0</v>
      </c>
      <c r="I58" s="181"/>
      <c r="J58" s="181">
        <f t="shared" si="115"/>
        <v>0</v>
      </c>
      <c r="K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1">
        <f t="shared" si="116"/>
        <v>0</v>
      </c>
      <c r="AF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1">
        <f t="shared" si="117"/>
        <v>0</v>
      </c>
      <c r="AJ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1">
        <f t="shared" si="118"/>
        <v>0</v>
      </c>
      <c r="AN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1">
        <f t="shared" si="119"/>
        <v>0</v>
      </c>
      <c r="AR58" s="181">
        <f t="shared" si="120"/>
        <v>0</v>
      </c>
    </row>
    <row r="59" spans="2:44" x14ac:dyDescent="0.25">
      <c r="B59" s="179" t="s">
        <v>554</v>
      </c>
      <c r="C59" s="180" t="s">
        <v>555</v>
      </c>
      <c r="D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1">
        <f t="shared" ref="F59" si="145">D59+E59</f>
        <v>0</v>
      </c>
      <c r="G59" s="181"/>
      <c r="H59" s="181">
        <f t="shared" ref="H59" si="146">F59-G59</f>
        <v>0</v>
      </c>
      <c r="I59" s="181"/>
      <c r="J59" s="181">
        <f t="shared" ref="J59" si="147">F59-I59</f>
        <v>0</v>
      </c>
      <c r="K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1">
        <f t="shared" ref="AE59" si="148">AB59+AC59+AD59</f>
        <v>0</v>
      </c>
      <c r="AF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1">
        <f t="shared" ref="AI59" si="149">AF59+AG59+AH59</f>
        <v>0</v>
      </c>
      <c r="AJ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1">
        <f t="shared" ref="AM59" si="150">AJ59+AK59+AL59</f>
        <v>0</v>
      </c>
      <c r="AN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1">
        <f t="shared" ref="AQ59" si="151">AN59+AO59+AP59</f>
        <v>0</v>
      </c>
      <c r="AR59" s="181">
        <f t="shared" ref="AR59" si="152">AE59+AI59+AM59+AQ59</f>
        <v>0</v>
      </c>
    </row>
    <row r="60" spans="2:44" x14ac:dyDescent="0.25">
      <c r="B60" s="179" t="s">
        <v>556</v>
      </c>
      <c r="C60" s="180" t="s">
        <v>557</v>
      </c>
      <c r="D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1">
        <f t="shared" si="113"/>
        <v>0</v>
      </c>
      <c r="G60" s="181"/>
      <c r="H60" s="181">
        <f t="shared" si="114"/>
        <v>0</v>
      </c>
      <c r="I60" s="181"/>
      <c r="J60" s="181">
        <f t="shared" si="115"/>
        <v>0</v>
      </c>
      <c r="K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1">
        <f t="shared" si="116"/>
        <v>0</v>
      </c>
      <c r="AF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1">
        <f t="shared" si="117"/>
        <v>0</v>
      </c>
      <c r="AJ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1">
        <f t="shared" si="118"/>
        <v>0</v>
      </c>
      <c r="AN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1">
        <f t="shared" si="119"/>
        <v>0</v>
      </c>
      <c r="AR60" s="181">
        <f t="shared" si="120"/>
        <v>0</v>
      </c>
    </row>
    <row r="61" spans="2:44" x14ac:dyDescent="0.25">
      <c r="B61" s="179" t="s">
        <v>558</v>
      </c>
      <c r="C61" s="180" t="s">
        <v>530</v>
      </c>
      <c r="D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1">
        <f t="shared" ref="F61" si="153">D61+E61</f>
        <v>0</v>
      </c>
      <c r="G61" s="181"/>
      <c r="H61" s="181">
        <f t="shared" ref="H61" si="154">F61-G61</f>
        <v>0</v>
      </c>
      <c r="I61" s="181"/>
      <c r="J61" s="181">
        <f t="shared" ref="J61" si="155">F61-I61</f>
        <v>0</v>
      </c>
      <c r="K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1">
        <f t="shared" ref="AE61" si="156">AB61+AC61+AD61</f>
        <v>0</v>
      </c>
      <c r="AF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1">
        <f t="shared" ref="AI61" si="157">AF61+AG61+AH61</f>
        <v>0</v>
      </c>
      <c r="AJ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1">
        <f t="shared" ref="AM61" si="158">AJ61+AK61+AL61</f>
        <v>0</v>
      </c>
      <c r="AN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1">
        <f t="shared" ref="AQ61" si="159">AN61+AO61+AP61</f>
        <v>0</v>
      </c>
      <c r="AR61" s="181">
        <f t="shared" ref="AR61" si="160">AE61+AI61+AM61+AQ61</f>
        <v>0</v>
      </c>
    </row>
    <row r="62" spans="2:44" x14ac:dyDescent="0.25">
      <c r="B62" s="179" t="s">
        <v>559</v>
      </c>
      <c r="C62" s="180" t="s">
        <v>560</v>
      </c>
      <c r="D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1">
        <f t="shared" si="113"/>
        <v>0</v>
      </c>
      <c r="G62" s="181"/>
      <c r="H62" s="181">
        <f t="shared" si="114"/>
        <v>0</v>
      </c>
      <c r="I62" s="181"/>
      <c r="J62" s="181">
        <f t="shared" si="115"/>
        <v>0</v>
      </c>
      <c r="K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1">
        <f t="shared" si="116"/>
        <v>0</v>
      </c>
      <c r="AF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1">
        <f t="shared" si="117"/>
        <v>0</v>
      </c>
      <c r="AJ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1">
        <f t="shared" si="118"/>
        <v>0</v>
      </c>
      <c r="AN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1">
        <f t="shared" si="119"/>
        <v>0</v>
      </c>
      <c r="AR62" s="181">
        <f t="shared" si="120"/>
        <v>0</v>
      </c>
    </row>
    <row r="63" spans="2:44" x14ac:dyDescent="0.25">
      <c r="B63" s="179" t="s">
        <v>261</v>
      </c>
      <c r="C63" s="180" t="s">
        <v>145</v>
      </c>
      <c r="D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1">
        <f t="shared" si="113"/>
        <v>0</v>
      </c>
      <c r="G63" s="181"/>
      <c r="H63" s="181">
        <f t="shared" si="114"/>
        <v>0</v>
      </c>
      <c r="I63" s="181"/>
      <c r="J63" s="181">
        <f t="shared" si="115"/>
        <v>0</v>
      </c>
      <c r="K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1">
        <f t="shared" si="116"/>
        <v>0</v>
      </c>
      <c r="AF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1">
        <f t="shared" si="117"/>
        <v>0</v>
      </c>
      <c r="AJ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1">
        <f t="shared" si="118"/>
        <v>0</v>
      </c>
      <c r="AN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1">
        <f t="shared" si="119"/>
        <v>0</v>
      </c>
      <c r="AR63" s="181">
        <f t="shared" si="120"/>
        <v>0</v>
      </c>
    </row>
    <row r="64" spans="2:44" x14ac:dyDescent="0.25">
      <c r="B64" s="179" t="s">
        <v>561</v>
      </c>
      <c r="C64" s="180" t="s">
        <v>562</v>
      </c>
      <c r="D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135000</v>
      </c>
      <c r="F64" s="181">
        <f t="shared" ref="F64" si="161">D64+E64</f>
        <v>135000</v>
      </c>
      <c r="G64" s="181"/>
      <c r="H64" s="181">
        <f t="shared" ref="H64" si="162">F64-G64</f>
        <v>135000</v>
      </c>
      <c r="I64" s="181"/>
      <c r="J64" s="181">
        <f t="shared" ref="J64" si="163">F64-I64</f>
        <v>135000</v>
      </c>
      <c r="K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135000</v>
      </c>
      <c r="V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135000</v>
      </c>
      <c r="AC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1">
        <f t="shared" ref="AE64" si="164">AB64+AC64+AD64</f>
        <v>135000</v>
      </c>
      <c r="AF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1">
        <f t="shared" ref="AI64" si="165">AF64+AG64+AH64</f>
        <v>0</v>
      </c>
      <c r="AJ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1">
        <f t="shared" ref="AM64" si="166">AJ64+AK64+AL64</f>
        <v>0</v>
      </c>
      <c r="AN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1">
        <f t="shared" ref="AQ64" si="167">AN64+AO64+AP64</f>
        <v>0</v>
      </c>
      <c r="AR64" s="181">
        <f t="shared" ref="AR64" si="168">AE64+AI64+AM64+AQ64</f>
        <v>135000</v>
      </c>
    </row>
    <row r="65" spans="2:44" x14ac:dyDescent="0.25">
      <c r="B65" s="179" t="s">
        <v>563</v>
      </c>
      <c r="C65" s="180" t="s">
        <v>564</v>
      </c>
      <c r="D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1">
        <f t="shared" si="113"/>
        <v>0</v>
      </c>
      <c r="G65" s="181"/>
      <c r="H65" s="181">
        <f t="shared" si="114"/>
        <v>0</v>
      </c>
      <c r="I65" s="181"/>
      <c r="J65" s="181">
        <f t="shared" si="115"/>
        <v>0</v>
      </c>
      <c r="K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1">
        <f t="shared" si="116"/>
        <v>0</v>
      </c>
      <c r="AF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1">
        <f t="shared" si="117"/>
        <v>0</v>
      </c>
      <c r="AJ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1">
        <f t="shared" si="118"/>
        <v>0</v>
      </c>
      <c r="AN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1">
        <f t="shared" si="119"/>
        <v>0</v>
      </c>
      <c r="AR65" s="181">
        <f t="shared" si="120"/>
        <v>0</v>
      </c>
    </row>
    <row r="66" spans="2:44" x14ac:dyDescent="0.25">
      <c r="B66" s="179" t="s">
        <v>565</v>
      </c>
      <c r="C66" s="180" t="s">
        <v>566</v>
      </c>
      <c r="D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1">
        <f t="shared" ref="F66" si="169">D66+E66</f>
        <v>0</v>
      </c>
      <c r="G66" s="181"/>
      <c r="H66" s="181">
        <f t="shared" ref="H66" si="170">F66-G66</f>
        <v>0</v>
      </c>
      <c r="I66" s="181"/>
      <c r="J66" s="181">
        <f t="shared" ref="J66" si="171">F66-I66</f>
        <v>0</v>
      </c>
      <c r="K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1">
        <f t="shared" ref="AE66" si="172">AB66+AC66+AD66</f>
        <v>0</v>
      </c>
      <c r="AF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1">
        <f t="shared" ref="AI66" si="173">AF66+AG66+AH66</f>
        <v>0</v>
      </c>
      <c r="AJ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1">
        <f t="shared" ref="AM66" si="174">AJ66+AK66+AL66</f>
        <v>0</v>
      </c>
      <c r="AN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1">
        <f t="shared" ref="AQ66" si="175">AN66+AO66+AP66</f>
        <v>0</v>
      </c>
      <c r="AR66" s="181">
        <f t="shared" ref="AR66" si="176">AE66+AI66+AM66+AQ66</f>
        <v>0</v>
      </c>
    </row>
    <row r="67" spans="2:44" x14ac:dyDescent="0.25">
      <c r="B67" s="179" t="s">
        <v>567</v>
      </c>
      <c r="C67" s="180" t="s">
        <v>568</v>
      </c>
      <c r="D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1">
        <f t="shared" si="113"/>
        <v>0</v>
      </c>
      <c r="G67" s="181"/>
      <c r="H67" s="181">
        <f t="shared" si="114"/>
        <v>0</v>
      </c>
      <c r="I67" s="181"/>
      <c r="J67" s="181">
        <f t="shared" si="115"/>
        <v>0</v>
      </c>
      <c r="K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1">
        <f t="shared" si="116"/>
        <v>0</v>
      </c>
      <c r="AF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1">
        <f t="shared" si="117"/>
        <v>0</v>
      </c>
      <c r="AJ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1">
        <f t="shared" si="118"/>
        <v>0</v>
      </c>
      <c r="AN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1">
        <f t="shared" si="119"/>
        <v>0</v>
      </c>
      <c r="AR67" s="181">
        <f t="shared" si="120"/>
        <v>0</v>
      </c>
    </row>
    <row r="68" spans="2:44" x14ac:dyDescent="0.25">
      <c r="B68" s="179" t="s">
        <v>569</v>
      </c>
      <c r="C68" s="180" t="s">
        <v>570</v>
      </c>
      <c r="D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1">
        <f t="shared" ref="F68" si="177">D68+E68</f>
        <v>0</v>
      </c>
      <c r="G68" s="181"/>
      <c r="H68" s="181">
        <f t="shared" ref="H68" si="178">F68-G68</f>
        <v>0</v>
      </c>
      <c r="I68" s="181"/>
      <c r="J68" s="181">
        <f t="shared" ref="J68" si="179">F68-I68</f>
        <v>0</v>
      </c>
      <c r="K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1">
        <f t="shared" ref="AE68" si="180">AB68+AC68+AD68</f>
        <v>0</v>
      </c>
      <c r="AF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1">
        <f t="shared" ref="AI68" si="181">AF68+AG68+AH68</f>
        <v>0</v>
      </c>
      <c r="AJ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1">
        <f t="shared" ref="AM68" si="182">AJ68+AK68+AL68</f>
        <v>0</v>
      </c>
      <c r="AN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1">
        <f t="shared" ref="AQ68" si="183">AN68+AO68+AP68</f>
        <v>0</v>
      </c>
      <c r="AR68" s="181">
        <f t="shared" ref="AR68" si="184">AE68+AI68+AM68+AQ68</f>
        <v>0</v>
      </c>
    </row>
    <row r="69" spans="2:44" x14ac:dyDescent="0.25">
      <c r="B69" s="179" t="s">
        <v>571</v>
      </c>
      <c r="C69" s="180" t="s">
        <v>572</v>
      </c>
      <c r="D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448500</v>
      </c>
      <c r="F69" s="181">
        <f t="shared" si="113"/>
        <v>448500</v>
      </c>
      <c r="G69" s="181"/>
      <c r="H69" s="181">
        <f t="shared" si="114"/>
        <v>448500</v>
      </c>
      <c r="I69" s="181"/>
      <c r="J69" s="181">
        <f t="shared" si="115"/>
        <v>448500</v>
      </c>
      <c r="K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448500</v>
      </c>
      <c r="U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1">
        <f t="shared" si="116"/>
        <v>0</v>
      </c>
      <c r="AF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1">
        <f t="shared" si="117"/>
        <v>0</v>
      </c>
      <c r="AJ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448500</v>
      </c>
      <c r="AM69" s="181">
        <f t="shared" si="118"/>
        <v>448500</v>
      </c>
      <c r="AN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1">
        <f t="shared" si="119"/>
        <v>0</v>
      </c>
      <c r="AR69" s="181">
        <f t="shared" si="120"/>
        <v>448500</v>
      </c>
    </row>
    <row r="70" spans="2:44" x14ac:dyDescent="0.25">
      <c r="B70" s="179" t="s">
        <v>573</v>
      </c>
      <c r="C70" s="180" t="s">
        <v>574</v>
      </c>
      <c r="D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1">
        <f t="shared" ref="F70" si="185">D70+E70</f>
        <v>0</v>
      </c>
      <c r="G70" s="181"/>
      <c r="H70" s="181">
        <f t="shared" ref="H70" si="186">F70-G70</f>
        <v>0</v>
      </c>
      <c r="I70" s="181"/>
      <c r="J70" s="181">
        <f t="shared" ref="J70" si="187">F70-I70</f>
        <v>0</v>
      </c>
      <c r="K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1">
        <f t="shared" ref="AE70" si="188">AB70+AC70+AD70</f>
        <v>0</v>
      </c>
      <c r="AF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1">
        <f t="shared" ref="AI70" si="189">AF70+AG70+AH70</f>
        <v>0</v>
      </c>
      <c r="AJ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1">
        <f t="shared" ref="AM70" si="190">AJ70+AK70+AL70</f>
        <v>0</v>
      </c>
      <c r="AN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1">
        <f t="shared" ref="AQ70" si="191">AN70+AO70+AP70</f>
        <v>0</v>
      </c>
      <c r="AR70" s="181">
        <f t="shared" ref="AR70" si="192">AE70+AI70+AM70+AQ70</f>
        <v>0</v>
      </c>
    </row>
    <row r="71" spans="2:44" x14ac:dyDescent="0.25">
      <c r="B71" s="179" t="s">
        <v>575</v>
      </c>
      <c r="C71" s="180" t="s">
        <v>576</v>
      </c>
      <c r="D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1">
        <f t="shared" ref="F71:F82" si="193">D71+E71</f>
        <v>0</v>
      </c>
      <c r="G71" s="181"/>
      <c r="H71" s="181">
        <f t="shared" ref="H71:H82" si="194">F71-G71</f>
        <v>0</v>
      </c>
      <c r="I71" s="181"/>
      <c r="J71" s="181">
        <f t="shared" ref="J71:J82" si="195">F71-I71</f>
        <v>0</v>
      </c>
      <c r="K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1">
        <f t="shared" ref="AE71:AE82" si="196">AB71+AC71+AD71</f>
        <v>0</v>
      </c>
      <c r="AF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1">
        <f t="shared" ref="AI71:AI82" si="197">AF71+AG71+AH71</f>
        <v>0</v>
      </c>
      <c r="AJ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1">
        <f t="shared" ref="AM71:AM82" si="198">AJ71+AK71+AL71</f>
        <v>0</v>
      </c>
      <c r="AN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1">
        <f t="shared" ref="AQ71:AQ82" si="199">AN71+AO71+AP71</f>
        <v>0</v>
      </c>
      <c r="AR71" s="181">
        <f t="shared" ref="AR71:AR82" si="200">AE71+AI71+AM71+AQ71</f>
        <v>0</v>
      </c>
    </row>
    <row r="72" spans="2:44" x14ac:dyDescent="0.25">
      <c r="B72" s="179" t="s">
        <v>274</v>
      </c>
      <c r="C72" s="180" t="s">
        <v>158</v>
      </c>
      <c r="D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1">
        <f t="shared" si="193"/>
        <v>0</v>
      </c>
      <c r="G72" s="181"/>
      <c r="H72" s="181">
        <f t="shared" si="194"/>
        <v>0</v>
      </c>
      <c r="I72" s="181"/>
      <c r="J72" s="181">
        <f t="shared" si="195"/>
        <v>0</v>
      </c>
      <c r="K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1">
        <f t="shared" si="196"/>
        <v>0</v>
      </c>
      <c r="AF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1">
        <f t="shared" si="197"/>
        <v>0</v>
      </c>
      <c r="AJ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1">
        <f t="shared" si="198"/>
        <v>0</v>
      </c>
      <c r="AN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1">
        <f t="shared" si="199"/>
        <v>0</v>
      </c>
      <c r="AR72" s="181">
        <f t="shared" si="200"/>
        <v>0</v>
      </c>
    </row>
    <row r="73" spans="2:44" x14ac:dyDescent="0.25">
      <c r="B73" s="179" t="s">
        <v>577</v>
      </c>
      <c r="C73" s="180" t="s">
        <v>578</v>
      </c>
      <c r="D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1">
        <f t="shared" si="193"/>
        <v>0</v>
      </c>
      <c r="G73" s="181"/>
      <c r="H73" s="181">
        <f t="shared" si="194"/>
        <v>0</v>
      </c>
      <c r="I73" s="181"/>
      <c r="J73" s="181">
        <f t="shared" si="195"/>
        <v>0</v>
      </c>
      <c r="K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1">
        <f t="shared" si="196"/>
        <v>0</v>
      </c>
      <c r="AF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1">
        <f t="shared" si="197"/>
        <v>0</v>
      </c>
      <c r="AJ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1">
        <f t="shared" si="198"/>
        <v>0</v>
      </c>
      <c r="AN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1">
        <f t="shared" si="199"/>
        <v>0</v>
      </c>
      <c r="AR73" s="181">
        <f t="shared" si="200"/>
        <v>0</v>
      </c>
    </row>
    <row r="74" spans="2:44" x14ac:dyDescent="0.25">
      <c r="B74" s="179" t="s">
        <v>579</v>
      </c>
      <c r="C74" s="180" t="s">
        <v>580</v>
      </c>
      <c r="D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1">
        <f t="shared" si="193"/>
        <v>0</v>
      </c>
      <c r="G74" s="181"/>
      <c r="H74" s="181">
        <f t="shared" si="194"/>
        <v>0</v>
      </c>
      <c r="I74" s="181"/>
      <c r="J74" s="181">
        <f t="shared" si="195"/>
        <v>0</v>
      </c>
      <c r="K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1">
        <f t="shared" si="196"/>
        <v>0</v>
      </c>
      <c r="AF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1">
        <f t="shared" si="197"/>
        <v>0</v>
      </c>
      <c r="AJ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1">
        <f t="shared" si="198"/>
        <v>0</v>
      </c>
      <c r="AN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1">
        <f t="shared" si="199"/>
        <v>0</v>
      </c>
      <c r="AR74" s="181">
        <f t="shared" si="200"/>
        <v>0</v>
      </c>
    </row>
    <row r="75" spans="2:44" x14ac:dyDescent="0.25">
      <c r="B75" s="179" t="s">
        <v>581</v>
      </c>
      <c r="C75" s="180" t="s">
        <v>582</v>
      </c>
      <c r="D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1">
        <f t="shared" si="193"/>
        <v>0</v>
      </c>
      <c r="G75" s="181"/>
      <c r="H75" s="181">
        <f t="shared" si="194"/>
        <v>0</v>
      </c>
      <c r="I75" s="181"/>
      <c r="J75" s="181">
        <f t="shared" si="195"/>
        <v>0</v>
      </c>
      <c r="K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1">
        <f t="shared" si="196"/>
        <v>0</v>
      </c>
      <c r="AF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1">
        <f t="shared" si="197"/>
        <v>0</v>
      </c>
      <c r="AJ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1">
        <f t="shared" si="198"/>
        <v>0</v>
      </c>
      <c r="AN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1">
        <f t="shared" si="199"/>
        <v>0</v>
      </c>
      <c r="AR75" s="181">
        <f t="shared" si="200"/>
        <v>0</v>
      </c>
    </row>
    <row r="76" spans="2:44" x14ac:dyDescent="0.25">
      <c r="B76" s="179" t="s">
        <v>583</v>
      </c>
      <c r="C76" s="180" t="s">
        <v>584</v>
      </c>
      <c r="D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1">
        <f t="shared" si="193"/>
        <v>0</v>
      </c>
      <c r="G76" s="181"/>
      <c r="H76" s="181">
        <f t="shared" si="194"/>
        <v>0</v>
      </c>
      <c r="I76" s="181"/>
      <c r="J76" s="181">
        <f t="shared" si="195"/>
        <v>0</v>
      </c>
      <c r="K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1">
        <f t="shared" si="196"/>
        <v>0</v>
      </c>
      <c r="AF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1">
        <f t="shared" si="197"/>
        <v>0</v>
      </c>
      <c r="AJ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1">
        <f t="shared" si="198"/>
        <v>0</v>
      </c>
      <c r="AN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1">
        <f t="shared" si="199"/>
        <v>0</v>
      </c>
      <c r="AR76" s="181">
        <f t="shared" si="200"/>
        <v>0</v>
      </c>
    </row>
    <row r="77" spans="2:44" x14ac:dyDescent="0.25">
      <c r="B77" s="179" t="s">
        <v>585</v>
      </c>
      <c r="C77" s="180" t="s">
        <v>586</v>
      </c>
      <c r="D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1">
        <f t="shared" si="193"/>
        <v>0</v>
      </c>
      <c r="G77" s="181"/>
      <c r="H77" s="181">
        <f t="shared" si="194"/>
        <v>0</v>
      </c>
      <c r="I77" s="181"/>
      <c r="J77" s="181">
        <f t="shared" si="195"/>
        <v>0</v>
      </c>
      <c r="K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1">
        <f t="shared" si="196"/>
        <v>0</v>
      </c>
      <c r="AF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1">
        <f t="shared" si="197"/>
        <v>0</v>
      </c>
      <c r="AJ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1">
        <f t="shared" si="198"/>
        <v>0</v>
      </c>
      <c r="AN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1">
        <f t="shared" si="199"/>
        <v>0</v>
      </c>
      <c r="AR77" s="181">
        <f t="shared" si="200"/>
        <v>0</v>
      </c>
    </row>
    <row r="78" spans="2:44" x14ac:dyDescent="0.25">
      <c r="B78" s="179" t="s">
        <v>587</v>
      </c>
      <c r="C78" s="180" t="s">
        <v>588</v>
      </c>
      <c r="D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1">
        <f t="shared" si="193"/>
        <v>0</v>
      </c>
      <c r="G78" s="181"/>
      <c r="H78" s="181">
        <f t="shared" si="194"/>
        <v>0</v>
      </c>
      <c r="I78" s="181"/>
      <c r="J78" s="181">
        <f t="shared" si="195"/>
        <v>0</v>
      </c>
      <c r="K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1">
        <f t="shared" si="196"/>
        <v>0</v>
      </c>
      <c r="AF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1">
        <f t="shared" si="197"/>
        <v>0</v>
      </c>
      <c r="AJ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1">
        <f t="shared" si="198"/>
        <v>0</v>
      </c>
      <c r="AN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1">
        <f t="shared" si="199"/>
        <v>0</v>
      </c>
      <c r="AR78" s="181">
        <f t="shared" si="200"/>
        <v>0</v>
      </c>
    </row>
    <row r="79" spans="2:44" x14ac:dyDescent="0.25">
      <c r="B79" s="179" t="s">
        <v>589</v>
      </c>
      <c r="C79" s="180" t="s">
        <v>590</v>
      </c>
      <c r="D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1">
        <f t="shared" si="193"/>
        <v>0</v>
      </c>
      <c r="G79" s="181"/>
      <c r="H79" s="181">
        <f t="shared" si="194"/>
        <v>0</v>
      </c>
      <c r="I79" s="181"/>
      <c r="J79" s="181">
        <f t="shared" si="195"/>
        <v>0</v>
      </c>
      <c r="K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1">
        <f t="shared" si="196"/>
        <v>0</v>
      </c>
      <c r="AF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1">
        <f t="shared" si="197"/>
        <v>0</v>
      </c>
      <c r="AJ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1">
        <f t="shared" si="198"/>
        <v>0</v>
      </c>
      <c r="AN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1">
        <f t="shared" si="199"/>
        <v>0</v>
      </c>
      <c r="AR79" s="181">
        <f t="shared" si="200"/>
        <v>0</v>
      </c>
    </row>
    <row r="80" spans="2:44" x14ac:dyDescent="0.25">
      <c r="B80" s="179" t="s">
        <v>591</v>
      </c>
      <c r="C80" s="180" t="s">
        <v>592</v>
      </c>
      <c r="D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1">
        <f t="shared" si="193"/>
        <v>0</v>
      </c>
      <c r="G80" s="181"/>
      <c r="H80" s="181">
        <f t="shared" si="194"/>
        <v>0</v>
      </c>
      <c r="I80" s="181"/>
      <c r="J80" s="181">
        <f t="shared" si="195"/>
        <v>0</v>
      </c>
      <c r="K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1">
        <f t="shared" si="196"/>
        <v>0</v>
      </c>
      <c r="AF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1">
        <f t="shared" si="197"/>
        <v>0</v>
      </c>
      <c r="AJ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1">
        <f t="shared" si="198"/>
        <v>0</v>
      </c>
      <c r="AN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1">
        <f t="shared" si="199"/>
        <v>0</v>
      </c>
      <c r="AR80" s="181">
        <f t="shared" si="200"/>
        <v>0</v>
      </c>
    </row>
    <row r="81" spans="2:44" x14ac:dyDescent="0.25">
      <c r="B81" s="179" t="s">
        <v>593</v>
      </c>
      <c r="C81" s="180" t="s">
        <v>594</v>
      </c>
      <c r="D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1">
        <f t="shared" si="193"/>
        <v>0</v>
      </c>
      <c r="G81" s="181"/>
      <c r="H81" s="181">
        <f t="shared" si="194"/>
        <v>0</v>
      </c>
      <c r="I81" s="181"/>
      <c r="J81" s="181">
        <f t="shared" si="195"/>
        <v>0</v>
      </c>
      <c r="K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1">
        <f t="shared" si="196"/>
        <v>0</v>
      </c>
      <c r="AF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1">
        <f t="shared" si="197"/>
        <v>0</v>
      </c>
      <c r="AJ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1">
        <f t="shared" si="198"/>
        <v>0</v>
      </c>
      <c r="AN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1">
        <f t="shared" si="199"/>
        <v>0</v>
      </c>
      <c r="AR81" s="181">
        <f t="shared" si="200"/>
        <v>0</v>
      </c>
    </row>
    <row r="82" spans="2:44" x14ac:dyDescent="0.25">
      <c r="B82" s="179" t="s">
        <v>595</v>
      </c>
      <c r="C82" s="180" t="s">
        <v>596</v>
      </c>
      <c r="D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1">
        <f t="shared" si="193"/>
        <v>0</v>
      </c>
      <c r="G82" s="181"/>
      <c r="H82" s="181">
        <f t="shared" si="194"/>
        <v>0</v>
      </c>
      <c r="I82" s="181"/>
      <c r="J82" s="181">
        <f t="shared" si="195"/>
        <v>0</v>
      </c>
      <c r="K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1">
        <f t="shared" si="196"/>
        <v>0</v>
      </c>
      <c r="AF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1">
        <f t="shared" si="197"/>
        <v>0</v>
      </c>
      <c r="AJ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1">
        <f t="shared" si="198"/>
        <v>0</v>
      </c>
      <c r="AN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1">
        <f t="shared" si="199"/>
        <v>0</v>
      </c>
      <c r="AR82" s="181">
        <f t="shared" si="200"/>
        <v>0</v>
      </c>
    </row>
    <row r="83" spans="2:44" x14ac:dyDescent="0.25">
      <c r="B83" s="188" t="s">
        <v>262</v>
      </c>
      <c r="C83" s="189" t="s">
        <v>146</v>
      </c>
      <c r="D83" s="190">
        <f>SUM(D84:D88)</f>
        <v>0</v>
      </c>
      <c r="E83" s="190">
        <f>SUM(E84:E88)</f>
        <v>0</v>
      </c>
      <c r="F83" s="190">
        <f t="shared" si="0"/>
        <v>0</v>
      </c>
      <c r="G83" s="190">
        <f>SUM(G84:G88)</f>
        <v>0</v>
      </c>
      <c r="H83" s="190">
        <f t="shared" si="4"/>
        <v>0</v>
      </c>
      <c r="I83" s="190">
        <f>SUM(I84:I88)</f>
        <v>0</v>
      </c>
      <c r="J83" s="190">
        <f t="shared" si="5"/>
        <v>0</v>
      </c>
      <c r="K83" s="190">
        <f t="shared" ref="K83:AD83" si="201">SUM(K84:K88)</f>
        <v>0</v>
      </c>
      <c r="L83" s="190">
        <f t="shared" si="201"/>
        <v>0</v>
      </c>
      <c r="M83" s="190">
        <f t="shared" si="201"/>
        <v>0</v>
      </c>
      <c r="N83" s="190">
        <f t="shared" si="201"/>
        <v>0</v>
      </c>
      <c r="O83" s="190">
        <f t="shared" si="201"/>
        <v>0</v>
      </c>
      <c r="P83" s="190">
        <f t="shared" ref="P83:Q83" si="202">SUM(P84:P88)</f>
        <v>0</v>
      </c>
      <c r="Q83" s="190">
        <f t="shared" si="202"/>
        <v>0</v>
      </c>
      <c r="R83" s="190">
        <f t="shared" si="201"/>
        <v>0</v>
      </c>
      <c r="S83" s="190">
        <f t="shared" si="201"/>
        <v>0</v>
      </c>
      <c r="T83" s="190">
        <f t="shared" ref="T83" si="203">SUM(T84:T88)</f>
        <v>0</v>
      </c>
      <c r="U83" s="190">
        <f t="shared" si="201"/>
        <v>0</v>
      </c>
      <c r="V83" s="190">
        <f t="shared" si="201"/>
        <v>0</v>
      </c>
      <c r="W83" s="190">
        <f t="shared" ref="W83" si="204">SUM(W84:W88)</f>
        <v>0</v>
      </c>
      <c r="X83" s="190">
        <f t="shared" si="201"/>
        <v>0</v>
      </c>
      <c r="Y83" s="190">
        <f t="shared" ref="Y83:Z83" si="205">SUM(Y84:Y88)</f>
        <v>0</v>
      </c>
      <c r="Z83" s="190">
        <f t="shared" si="205"/>
        <v>0</v>
      </c>
      <c r="AA83" s="190">
        <f t="shared" si="201"/>
        <v>0</v>
      </c>
      <c r="AB83" s="190">
        <f t="shared" si="201"/>
        <v>0</v>
      </c>
      <c r="AC83" s="190">
        <f t="shared" si="201"/>
        <v>0</v>
      </c>
      <c r="AD83" s="190">
        <f t="shared" si="201"/>
        <v>0</v>
      </c>
      <c r="AE83" s="190">
        <f t="shared" si="9"/>
        <v>0</v>
      </c>
      <c r="AF83" s="190">
        <f>SUM(AF84:AF88)</f>
        <v>0</v>
      </c>
      <c r="AG83" s="190">
        <f>SUM(AG84:AG88)</f>
        <v>0</v>
      </c>
      <c r="AH83" s="190">
        <f>SUM(AH84:AH88)</f>
        <v>0</v>
      </c>
      <c r="AI83" s="190">
        <f t="shared" si="10"/>
        <v>0</v>
      </c>
      <c r="AJ83" s="190">
        <f>SUM(AJ84:AJ88)</f>
        <v>0</v>
      </c>
      <c r="AK83" s="190">
        <f>SUM(AK84:AK88)</f>
        <v>0</v>
      </c>
      <c r="AL83" s="190">
        <f>SUM(AL84:AL88)</f>
        <v>0</v>
      </c>
      <c r="AM83" s="190">
        <f t="shared" si="11"/>
        <v>0</v>
      </c>
      <c r="AN83" s="190">
        <f>SUM(AN84:AN88)</f>
        <v>0</v>
      </c>
      <c r="AO83" s="190">
        <f>SUM(AO84:AO88)</f>
        <v>0</v>
      </c>
      <c r="AP83" s="190">
        <f>SUM(AP84:AP88)</f>
        <v>0</v>
      </c>
      <c r="AQ83" s="190">
        <f t="shared" si="12"/>
        <v>0</v>
      </c>
      <c r="AR83" s="190">
        <f t="shared" si="13"/>
        <v>0</v>
      </c>
    </row>
    <row r="84" spans="2:44" x14ac:dyDescent="0.25">
      <c r="B84" s="179" t="s">
        <v>263</v>
      </c>
      <c r="C84" s="180" t="s">
        <v>147</v>
      </c>
      <c r="D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1">
        <f t="shared" si="0"/>
        <v>0</v>
      </c>
      <c r="G84" s="181"/>
      <c r="H84" s="181">
        <f t="shared" si="4"/>
        <v>0</v>
      </c>
      <c r="I84" s="181"/>
      <c r="J84" s="181">
        <f t="shared" si="5"/>
        <v>0</v>
      </c>
      <c r="K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1">
        <f t="shared" si="9"/>
        <v>0</v>
      </c>
      <c r="AF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1">
        <f t="shared" si="10"/>
        <v>0</v>
      </c>
      <c r="AJ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1">
        <f t="shared" si="11"/>
        <v>0</v>
      </c>
      <c r="AN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1">
        <f t="shared" si="12"/>
        <v>0</v>
      </c>
      <c r="AR84" s="181">
        <f t="shared" si="13"/>
        <v>0</v>
      </c>
    </row>
    <row r="85" spans="2:44" x14ac:dyDescent="0.25">
      <c r="B85" s="179" t="s">
        <v>597</v>
      </c>
      <c r="C85" s="180" t="s">
        <v>598</v>
      </c>
      <c r="D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1">
        <f t="shared" ref="F85:F88" si="206">D85+E85</f>
        <v>0</v>
      </c>
      <c r="G85" s="181"/>
      <c r="H85" s="181">
        <f t="shared" ref="H85:H88" si="207">F85-G85</f>
        <v>0</v>
      </c>
      <c r="I85" s="181"/>
      <c r="J85" s="181">
        <f t="shared" ref="J85:J88" si="208">F85-I85</f>
        <v>0</v>
      </c>
      <c r="K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1">
        <f t="shared" ref="AE85:AE88" si="209">AB85+AC85+AD85</f>
        <v>0</v>
      </c>
      <c r="AF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1">
        <f t="shared" ref="AI85:AI88" si="210">AF85+AG85+AH85</f>
        <v>0</v>
      </c>
      <c r="AJ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1">
        <f t="shared" ref="AM85:AM88" si="211">AJ85+AK85+AL85</f>
        <v>0</v>
      </c>
      <c r="AN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1">
        <f t="shared" ref="AQ85:AQ88" si="212">AN85+AO85+AP85</f>
        <v>0</v>
      </c>
      <c r="AR85" s="181">
        <f t="shared" ref="AR85:AR88" si="213">AE85+AI85+AM85+AQ85</f>
        <v>0</v>
      </c>
    </row>
    <row r="86" spans="2:44" x14ac:dyDescent="0.25">
      <c r="B86" s="179" t="s">
        <v>264</v>
      </c>
      <c r="C86" s="180" t="s">
        <v>148</v>
      </c>
      <c r="D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1">
        <f t="shared" si="206"/>
        <v>0</v>
      </c>
      <c r="G86" s="181"/>
      <c r="H86" s="181">
        <f t="shared" si="207"/>
        <v>0</v>
      </c>
      <c r="I86" s="181"/>
      <c r="J86" s="181">
        <f t="shared" si="208"/>
        <v>0</v>
      </c>
      <c r="K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1">
        <f t="shared" si="209"/>
        <v>0</v>
      </c>
      <c r="AF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1">
        <f t="shared" si="210"/>
        <v>0</v>
      </c>
      <c r="AJ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1">
        <f t="shared" si="211"/>
        <v>0</v>
      </c>
      <c r="AN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1">
        <f t="shared" si="212"/>
        <v>0</v>
      </c>
      <c r="AR86" s="181">
        <f t="shared" si="213"/>
        <v>0</v>
      </c>
    </row>
    <row r="87" spans="2:44" x14ac:dyDescent="0.25">
      <c r="B87" s="179" t="s">
        <v>599</v>
      </c>
      <c r="C87" s="180" t="s">
        <v>600</v>
      </c>
      <c r="D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1">
        <f t="shared" ref="F87" si="214">D87+E87</f>
        <v>0</v>
      </c>
      <c r="G87" s="181"/>
      <c r="H87" s="181">
        <f t="shared" ref="H87" si="215">F87-G87</f>
        <v>0</v>
      </c>
      <c r="I87" s="181"/>
      <c r="J87" s="181">
        <f t="shared" ref="J87" si="216">F87-I87</f>
        <v>0</v>
      </c>
      <c r="K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1">
        <f t="shared" ref="AE87" si="217">AB87+AC87+AD87</f>
        <v>0</v>
      </c>
      <c r="AF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1">
        <f t="shared" ref="AI87" si="218">AF87+AG87+AH87</f>
        <v>0</v>
      </c>
      <c r="AJ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1">
        <f t="shared" ref="AM87" si="219">AJ87+AK87+AL87</f>
        <v>0</v>
      </c>
      <c r="AN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1">
        <f t="shared" ref="AQ87" si="220">AN87+AO87+AP87</f>
        <v>0</v>
      </c>
      <c r="AR87" s="181">
        <f t="shared" ref="AR87" si="221">AE87+AI87+AM87+AQ87</f>
        <v>0</v>
      </c>
    </row>
    <row r="88" spans="2:44" x14ac:dyDescent="0.25">
      <c r="B88" s="179" t="s">
        <v>601</v>
      </c>
      <c r="C88" s="180" t="s">
        <v>602</v>
      </c>
      <c r="D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1">
        <f t="shared" si="206"/>
        <v>0</v>
      </c>
      <c r="G88" s="181"/>
      <c r="H88" s="181">
        <f t="shared" si="207"/>
        <v>0</v>
      </c>
      <c r="I88" s="181"/>
      <c r="J88" s="181">
        <f t="shared" si="208"/>
        <v>0</v>
      </c>
      <c r="K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1">
        <f t="shared" si="209"/>
        <v>0</v>
      </c>
      <c r="AF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1">
        <f t="shared" si="210"/>
        <v>0</v>
      </c>
      <c r="AJ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1">
        <f t="shared" si="211"/>
        <v>0</v>
      </c>
      <c r="AN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1">
        <f t="shared" si="212"/>
        <v>0</v>
      </c>
      <c r="AR88" s="181">
        <f t="shared" si="213"/>
        <v>0</v>
      </c>
    </row>
    <row r="89" spans="2:44" x14ac:dyDescent="0.25">
      <c r="B89" s="188" t="s">
        <v>265</v>
      </c>
      <c r="C89" s="189" t="s">
        <v>149</v>
      </c>
      <c r="D89" s="190">
        <f>SUM(D90:D95)</f>
        <v>0</v>
      </c>
      <c r="E89" s="190">
        <f>SUM(E90:E95)</f>
        <v>0</v>
      </c>
      <c r="F89" s="190">
        <f t="shared" si="0"/>
        <v>0</v>
      </c>
      <c r="G89" s="190">
        <f t="shared" ref="G89:I89" si="222">SUM(G90:G95)</f>
        <v>0</v>
      </c>
      <c r="H89" s="190">
        <f t="shared" si="4"/>
        <v>0</v>
      </c>
      <c r="I89" s="190">
        <f t="shared" si="222"/>
        <v>0</v>
      </c>
      <c r="J89" s="190">
        <f t="shared" si="5"/>
        <v>0</v>
      </c>
      <c r="K89" s="190">
        <f t="shared" ref="K89:AP89" si="223">SUM(K90:K95)</f>
        <v>0</v>
      </c>
      <c r="L89" s="190">
        <f t="shared" si="223"/>
        <v>0</v>
      </c>
      <c r="M89" s="190">
        <f t="shared" si="223"/>
        <v>0</v>
      </c>
      <c r="N89" s="190">
        <f t="shared" si="223"/>
        <v>0</v>
      </c>
      <c r="O89" s="190">
        <f t="shared" si="223"/>
        <v>0</v>
      </c>
      <c r="P89" s="190">
        <f t="shared" ref="P89:Q89" si="224">SUM(P90:P95)</f>
        <v>0</v>
      </c>
      <c r="Q89" s="190">
        <f t="shared" si="224"/>
        <v>0</v>
      </c>
      <c r="R89" s="190">
        <f t="shared" si="223"/>
        <v>0</v>
      </c>
      <c r="S89" s="190">
        <f t="shared" si="223"/>
        <v>0</v>
      </c>
      <c r="T89" s="190">
        <f t="shared" ref="T89" si="225">SUM(T90:T95)</f>
        <v>0</v>
      </c>
      <c r="U89" s="190">
        <f t="shared" si="223"/>
        <v>0</v>
      </c>
      <c r="V89" s="190">
        <f t="shared" si="223"/>
        <v>0</v>
      </c>
      <c r="W89" s="190">
        <f t="shared" ref="W89" si="226">SUM(W90:W95)</f>
        <v>0</v>
      </c>
      <c r="X89" s="190">
        <f t="shared" si="223"/>
        <v>0</v>
      </c>
      <c r="Y89" s="190">
        <f t="shared" ref="Y89:Z89" si="227">SUM(Y90:Y95)</f>
        <v>0</v>
      </c>
      <c r="Z89" s="190">
        <f t="shared" si="227"/>
        <v>0</v>
      </c>
      <c r="AA89" s="190">
        <f t="shared" si="223"/>
        <v>0</v>
      </c>
      <c r="AB89" s="190">
        <f t="shared" si="223"/>
        <v>0</v>
      </c>
      <c r="AC89" s="190">
        <f t="shared" si="223"/>
        <v>0</v>
      </c>
      <c r="AD89" s="190">
        <f t="shared" si="223"/>
        <v>0</v>
      </c>
      <c r="AE89" s="190">
        <f t="shared" si="9"/>
        <v>0</v>
      </c>
      <c r="AF89" s="190">
        <f t="shared" si="223"/>
        <v>0</v>
      </c>
      <c r="AG89" s="190">
        <f t="shared" si="223"/>
        <v>0</v>
      </c>
      <c r="AH89" s="190">
        <f t="shared" si="223"/>
        <v>0</v>
      </c>
      <c r="AI89" s="190">
        <f t="shared" si="10"/>
        <v>0</v>
      </c>
      <c r="AJ89" s="190">
        <f t="shared" si="223"/>
        <v>0</v>
      </c>
      <c r="AK89" s="190">
        <f t="shared" si="223"/>
        <v>0</v>
      </c>
      <c r="AL89" s="190">
        <f t="shared" si="223"/>
        <v>0</v>
      </c>
      <c r="AM89" s="190">
        <f t="shared" si="11"/>
        <v>0</v>
      </c>
      <c r="AN89" s="190">
        <f t="shared" si="223"/>
        <v>0</v>
      </c>
      <c r="AO89" s="190">
        <f t="shared" si="223"/>
        <v>0</v>
      </c>
      <c r="AP89" s="190">
        <f t="shared" si="223"/>
        <v>0</v>
      </c>
      <c r="AQ89" s="190">
        <f t="shared" si="12"/>
        <v>0</v>
      </c>
      <c r="AR89" s="190">
        <f t="shared" si="13"/>
        <v>0</v>
      </c>
    </row>
    <row r="90" spans="2:44" x14ac:dyDescent="0.25">
      <c r="B90" s="179" t="s">
        <v>266</v>
      </c>
      <c r="C90" s="180" t="s">
        <v>150</v>
      </c>
      <c r="D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1">
        <f t="shared" ref="F90:F95" si="228">D90+E90</f>
        <v>0</v>
      </c>
      <c r="G90" s="181"/>
      <c r="H90" s="181">
        <f t="shared" ref="H90:H95" si="229">F90-G90</f>
        <v>0</v>
      </c>
      <c r="I90" s="181"/>
      <c r="J90" s="181">
        <f t="shared" ref="J90:J95" si="230">F90-I90</f>
        <v>0</v>
      </c>
      <c r="K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1">
        <f t="shared" ref="AE90:AE95" si="231">AB90+AC90+AD90</f>
        <v>0</v>
      </c>
      <c r="AF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1">
        <f t="shared" ref="AI90:AI95" si="232">AF90+AG90+AH90</f>
        <v>0</v>
      </c>
      <c r="AJ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1">
        <f t="shared" ref="AM90:AM95" si="233">AJ90+AK90+AL90</f>
        <v>0</v>
      </c>
      <c r="AN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1">
        <f t="shared" ref="AQ90:AQ95" si="234">AN90+AO90+AP90</f>
        <v>0</v>
      </c>
      <c r="AR90" s="181">
        <f t="shared" ref="AR90:AR95" si="235">AE90+AI90+AM90+AQ90</f>
        <v>0</v>
      </c>
    </row>
    <row r="91" spans="2:44" x14ac:dyDescent="0.25">
      <c r="B91" s="179" t="s">
        <v>603</v>
      </c>
      <c r="C91" s="180" t="s">
        <v>604</v>
      </c>
      <c r="D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1">
        <f t="shared" si="228"/>
        <v>0</v>
      </c>
      <c r="G91" s="181"/>
      <c r="H91" s="181">
        <f t="shared" si="229"/>
        <v>0</v>
      </c>
      <c r="I91" s="181"/>
      <c r="J91" s="181">
        <f t="shared" si="230"/>
        <v>0</v>
      </c>
      <c r="K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1">
        <f t="shared" si="231"/>
        <v>0</v>
      </c>
      <c r="AF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1">
        <f t="shared" si="232"/>
        <v>0</v>
      </c>
      <c r="AJ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1">
        <f t="shared" si="233"/>
        <v>0</v>
      </c>
      <c r="AN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1">
        <f t="shared" si="234"/>
        <v>0</v>
      </c>
      <c r="AR91" s="181">
        <f t="shared" si="235"/>
        <v>0</v>
      </c>
    </row>
    <row r="92" spans="2:44" x14ac:dyDescent="0.25">
      <c r="B92" s="179" t="s">
        <v>267</v>
      </c>
      <c r="C92" s="180" t="s">
        <v>151</v>
      </c>
      <c r="D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1">
        <f t="shared" ref="F92:F93" si="236">D92+E92</f>
        <v>0</v>
      </c>
      <c r="G92" s="181"/>
      <c r="H92" s="181">
        <f t="shared" ref="H92:H93" si="237">F92-G92</f>
        <v>0</v>
      </c>
      <c r="I92" s="181"/>
      <c r="J92" s="181">
        <f t="shared" ref="J92:J93" si="238">F92-I92</f>
        <v>0</v>
      </c>
      <c r="K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1">
        <f t="shared" ref="AE92:AE93" si="239">AB92+AC92+AD92</f>
        <v>0</v>
      </c>
      <c r="AF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1">
        <f t="shared" ref="AI92:AI93" si="240">AF92+AG92+AH92</f>
        <v>0</v>
      </c>
      <c r="AJ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1">
        <f t="shared" ref="AM92:AM93" si="241">AJ92+AK92+AL92</f>
        <v>0</v>
      </c>
      <c r="AN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1">
        <f t="shared" ref="AQ92:AQ93" si="242">AN92+AO92+AP92</f>
        <v>0</v>
      </c>
      <c r="AR92" s="181">
        <f t="shared" ref="AR92:AR93" si="243">AE92+AI92+AM92+AQ92</f>
        <v>0</v>
      </c>
    </row>
    <row r="93" spans="2:44" x14ac:dyDescent="0.25">
      <c r="B93" s="179" t="s">
        <v>605</v>
      </c>
      <c r="C93" s="180" t="s">
        <v>606</v>
      </c>
      <c r="D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1">
        <f t="shared" si="236"/>
        <v>0</v>
      </c>
      <c r="G93" s="181"/>
      <c r="H93" s="181">
        <f t="shared" si="237"/>
        <v>0</v>
      </c>
      <c r="I93" s="181"/>
      <c r="J93" s="181">
        <f t="shared" si="238"/>
        <v>0</v>
      </c>
      <c r="K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1">
        <f t="shared" si="239"/>
        <v>0</v>
      </c>
      <c r="AF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1">
        <f t="shared" si="240"/>
        <v>0</v>
      </c>
      <c r="AJ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1">
        <f t="shared" si="241"/>
        <v>0</v>
      </c>
      <c r="AN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1">
        <f t="shared" si="242"/>
        <v>0</v>
      </c>
      <c r="AR93" s="181">
        <f t="shared" si="243"/>
        <v>0</v>
      </c>
    </row>
    <row r="94" spans="2:44" x14ac:dyDescent="0.25">
      <c r="B94" s="179" t="s">
        <v>607</v>
      </c>
      <c r="C94" s="180" t="s">
        <v>608</v>
      </c>
      <c r="D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1">
        <f t="shared" ref="F94" si="244">D94+E94</f>
        <v>0</v>
      </c>
      <c r="G94" s="181"/>
      <c r="H94" s="181">
        <f t="shared" ref="H94" si="245">F94-G94</f>
        <v>0</v>
      </c>
      <c r="I94" s="181"/>
      <c r="J94" s="181">
        <f t="shared" ref="J94" si="246">F94-I94</f>
        <v>0</v>
      </c>
      <c r="K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1">
        <f t="shared" ref="AE94" si="247">AB94+AC94+AD94</f>
        <v>0</v>
      </c>
      <c r="AF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1">
        <f t="shared" ref="AI94" si="248">AF94+AG94+AH94</f>
        <v>0</v>
      </c>
      <c r="AJ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1">
        <f t="shared" ref="AM94" si="249">AJ94+AK94+AL94</f>
        <v>0</v>
      </c>
      <c r="AN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1">
        <f t="shared" ref="AQ94" si="250">AN94+AO94+AP94</f>
        <v>0</v>
      </c>
      <c r="AR94" s="181">
        <f t="shared" ref="AR94" si="251">AE94+AI94+AM94+AQ94</f>
        <v>0</v>
      </c>
    </row>
    <row r="95" spans="2:44" x14ac:dyDescent="0.25">
      <c r="B95" s="179" t="s">
        <v>609</v>
      </c>
      <c r="C95" s="180" t="s">
        <v>610</v>
      </c>
      <c r="D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1">
        <f t="shared" si="228"/>
        <v>0</v>
      </c>
      <c r="G95" s="181"/>
      <c r="H95" s="181">
        <f t="shared" si="229"/>
        <v>0</v>
      </c>
      <c r="I95" s="181"/>
      <c r="J95" s="181">
        <f t="shared" si="230"/>
        <v>0</v>
      </c>
      <c r="K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1">
        <f t="shared" si="231"/>
        <v>0</v>
      </c>
      <c r="AF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1">
        <f t="shared" si="232"/>
        <v>0</v>
      </c>
      <c r="AJ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1">
        <f t="shared" si="233"/>
        <v>0</v>
      </c>
      <c r="AN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1">
        <f t="shared" si="234"/>
        <v>0</v>
      </c>
      <c r="AR95" s="181">
        <f t="shared" si="235"/>
        <v>0</v>
      </c>
    </row>
    <row r="96" spans="2:44" x14ac:dyDescent="0.25">
      <c r="B96" s="188" t="s">
        <v>268</v>
      </c>
      <c r="C96" s="189" t="s">
        <v>152</v>
      </c>
      <c r="D96" s="190">
        <f>SUM(D97:D105)</f>
        <v>0</v>
      </c>
      <c r="E96" s="190">
        <f>SUM(E97:E105)</f>
        <v>0</v>
      </c>
      <c r="F96" s="190">
        <f t="shared" si="0"/>
        <v>0</v>
      </c>
      <c r="G96" s="190">
        <f>SUM(G97:G105)</f>
        <v>0</v>
      </c>
      <c r="H96" s="190">
        <f t="shared" si="4"/>
        <v>0</v>
      </c>
      <c r="I96" s="190">
        <f>SUM(I97:I105)</f>
        <v>0</v>
      </c>
      <c r="J96" s="190">
        <f t="shared" si="5"/>
        <v>0</v>
      </c>
      <c r="K96" s="190">
        <f t="shared" ref="K96:AD96" si="252">SUM(K97:K105)</f>
        <v>0</v>
      </c>
      <c r="L96" s="190">
        <f t="shared" si="252"/>
        <v>0</v>
      </c>
      <c r="M96" s="190">
        <f t="shared" si="252"/>
        <v>0</v>
      </c>
      <c r="N96" s="190">
        <f t="shared" si="252"/>
        <v>0</v>
      </c>
      <c r="O96" s="190">
        <f t="shared" si="252"/>
        <v>0</v>
      </c>
      <c r="P96" s="190">
        <f t="shared" ref="P96:Q96" si="253">SUM(P97:P105)</f>
        <v>0</v>
      </c>
      <c r="Q96" s="190">
        <f t="shared" si="253"/>
        <v>0</v>
      </c>
      <c r="R96" s="190">
        <f t="shared" si="252"/>
        <v>0</v>
      </c>
      <c r="S96" s="190">
        <f t="shared" si="252"/>
        <v>0</v>
      </c>
      <c r="T96" s="190">
        <f t="shared" ref="T96" si="254">SUM(T97:T105)</f>
        <v>0</v>
      </c>
      <c r="U96" s="190">
        <f t="shared" si="252"/>
        <v>0</v>
      </c>
      <c r="V96" s="190">
        <f t="shared" si="252"/>
        <v>0</v>
      </c>
      <c r="W96" s="190">
        <f t="shared" ref="W96" si="255">SUM(W97:W105)</f>
        <v>0</v>
      </c>
      <c r="X96" s="190">
        <f t="shared" si="252"/>
        <v>0</v>
      </c>
      <c r="Y96" s="190">
        <f t="shared" ref="Y96:Z96" si="256">SUM(Y97:Y105)</f>
        <v>0</v>
      </c>
      <c r="Z96" s="190">
        <f t="shared" si="256"/>
        <v>0</v>
      </c>
      <c r="AA96" s="190">
        <f t="shared" si="252"/>
        <v>0</v>
      </c>
      <c r="AB96" s="190">
        <f t="shared" si="252"/>
        <v>0</v>
      </c>
      <c r="AC96" s="190">
        <f t="shared" si="252"/>
        <v>0</v>
      </c>
      <c r="AD96" s="190">
        <f t="shared" si="252"/>
        <v>0</v>
      </c>
      <c r="AE96" s="190">
        <f t="shared" si="9"/>
        <v>0</v>
      </c>
      <c r="AF96" s="190">
        <f>SUM(AF97:AF105)</f>
        <v>0</v>
      </c>
      <c r="AG96" s="190">
        <f>SUM(AG97:AG105)</f>
        <v>0</v>
      </c>
      <c r="AH96" s="190">
        <f>SUM(AH97:AH105)</f>
        <v>0</v>
      </c>
      <c r="AI96" s="190">
        <f t="shared" si="10"/>
        <v>0</v>
      </c>
      <c r="AJ96" s="190">
        <f>SUM(AJ97:AJ105)</f>
        <v>0</v>
      </c>
      <c r="AK96" s="190">
        <f>SUM(AK97:AK105)</f>
        <v>0</v>
      </c>
      <c r="AL96" s="190">
        <f>SUM(AL97:AL105)</f>
        <v>0</v>
      </c>
      <c r="AM96" s="190">
        <f t="shared" si="11"/>
        <v>0</v>
      </c>
      <c r="AN96" s="190">
        <f>SUM(AN97:AN105)</f>
        <v>0</v>
      </c>
      <c r="AO96" s="190">
        <f>SUM(AO97:AO105)</f>
        <v>0</v>
      </c>
      <c r="AP96" s="190">
        <f>SUM(AP97:AP105)</f>
        <v>0</v>
      </c>
      <c r="AQ96" s="190">
        <f t="shared" si="12"/>
        <v>0</v>
      </c>
      <c r="AR96" s="190">
        <f t="shared" si="13"/>
        <v>0</v>
      </c>
    </row>
    <row r="97" spans="2:44" x14ac:dyDescent="0.25">
      <c r="B97" s="179" t="s">
        <v>615</v>
      </c>
      <c r="C97" s="180" t="s">
        <v>616</v>
      </c>
      <c r="D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1">
        <f>D97+E97</f>
        <v>0</v>
      </c>
      <c r="G97" s="181"/>
      <c r="H97" s="181">
        <f>F97-G97</f>
        <v>0</v>
      </c>
      <c r="I97" s="181"/>
      <c r="J97" s="181">
        <f>F97-I97</f>
        <v>0</v>
      </c>
      <c r="K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1">
        <f>AB97+AC97+AD97</f>
        <v>0</v>
      </c>
      <c r="AF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1">
        <f>AF97+AG97+AH97</f>
        <v>0</v>
      </c>
      <c r="AJ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1">
        <f>AJ97+AK97+AL97</f>
        <v>0</v>
      </c>
      <c r="AN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1">
        <f>AN97+AO97+AP97</f>
        <v>0</v>
      </c>
      <c r="AR97" s="181">
        <f>AE97+AI97+AM97+AQ97</f>
        <v>0</v>
      </c>
    </row>
    <row r="98" spans="2:44" x14ac:dyDescent="0.25">
      <c r="B98" s="179" t="s">
        <v>617</v>
      </c>
      <c r="C98" s="180" t="s">
        <v>618</v>
      </c>
      <c r="D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1">
        <f t="shared" ref="F98" si="257">D98+E98</f>
        <v>0</v>
      </c>
      <c r="G98" s="181"/>
      <c r="H98" s="181">
        <f t="shared" ref="H98" si="258">F98-G98</f>
        <v>0</v>
      </c>
      <c r="I98" s="181"/>
      <c r="J98" s="181">
        <f t="shared" ref="J98" si="259">F98-I98</f>
        <v>0</v>
      </c>
      <c r="K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1">
        <f t="shared" ref="AE98" si="260">AB98+AC98+AD98</f>
        <v>0</v>
      </c>
      <c r="AF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1">
        <f t="shared" ref="AI98" si="261">AF98+AG98+AH98</f>
        <v>0</v>
      </c>
      <c r="AJ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1">
        <f t="shared" ref="AM98" si="262">AJ98+AK98+AL98</f>
        <v>0</v>
      </c>
      <c r="AN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1">
        <f t="shared" ref="AQ98" si="263">AN98+AO98+AP98</f>
        <v>0</v>
      </c>
      <c r="AR98" s="181">
        <f t="shared" ref="AR98" si="264">AE98+AI98+AM98+AQ98</f>
        <v>0</v>
      </c>
    </row>
    <row r="99" spans="2:44" x14ac:dyDescent="0.25">
      <c r="B99" s="179" t="s">
        <v>269</v>
      </c>
      <c r="C99" s="180" t="s">
        <v>153</v>
      </c>
      <c r="D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1">
        <f t="shared" ref="F99" si="265">D99+E99</f>
        <v>0</v>
      </c>
      <c r="G99" s="181"/>
      <c r="H99" s="181">
        <f t="shared" ref="H99" si="266">F99-G99</f>
        <v>0</v>
      </c>
      <c r="I99" s="181"/>
      <c r="J99" s="181">
        <f t="shared" ref="J99" si="267">F99-I99</f>
        <v>0</v>
      </c>
      <c r="K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1">
        <f t="shared" ref="AE99" si="268">AB99+AC99+AD99</f>
        <v>0</v>
      </c>
      <c r="AF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1">
        <f t="shared" ref="AI99" si="269">AF99+AG99+AH99</f>
        <v>0</v>
      </c>
      <c r="AJ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1">
        <f t="shared" ref="AM99" si="270">AJ99+AK99+AL99</f>
        <v>0</v>
      </c>
      <c r="AN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1">
        <f t="shared" ref="AQ99" si="271">AN99+AO99+AP99</f>
        <v>0</v>
      </c>
      <c r="AR99" s="181">
        <f t="shared" ref="AR99" si="272">AE99+AI99+AM99+AQ99</f>
        <v>0</v>
      </c>
    </row>
    <row r="100" spans="2:44" x14ac:dyDescent="0.25">
      <c r="B100" s="179" t="s">
        <v>611</v>
      </c>
      <c r="C100" s="180" t="s">
        <v>612</v>
      </c>
      <c r="D1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1">
        <f t="shared" ref="F100:F105" si="273">D100+E100</f>
        <v>0</v>
      </c>
      <c r="G100" s="181"/>
      <c r="H100" s="181">
        <f t="shared" ref="H100:H105" si="274">F100-G100</f>
        <v>0</v>
      </c>
      <c r="I100" s="181"/>
      <c r="J100" s="181">
        <f t="shared" ref="J100:J105" si="275">F100-I100</f>
        <v>0</v>
      </c>
      <c r="K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1">
        <f t="shared" ref="AE100:AE105" si="276">AB100+AC100+AD100</f>
        <v>0</v>
      </c>
      <c r="AF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1">
        <f t="shared" ref="AI100:AI105" si="277">AF100+AG100+AH100</f>
        <v>0</v>
      </c>
      <c r="AJ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1">
        <f t="shared" ref="AM100:AM105" si="278">AJ100+AK100+AL100</f>
        <v>0</v>
      </c>
      <c r="AN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1">
        <f t="shared" ref="AQ100:AQ105" si="279">AN100+AO100+AP100</f>
        <v>0</v>
      </c>
      <c r="AR100" s="181">
        <f t="shared" ref="AR100:AR105" si="280">AE100+AI100+AM100+AQ100</f>
        <v>0</v>
      </c>
    </row>
    <row r="101" spans="2:44" x14ac:dyDescent="0.25">
      <c r="B101" s="179" t="s">
        <v>613</v>
      </c>
      <c r="C101" s="180" t="s">
        <v>614</v>
      </c>
      <c r="D1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1">
        <f t="shared" ref="F101:F102" si="281">D101+E101</f>
        <v>0</v>
      </c>
      <c r="G101" s="181"/>
      <c r="H101" s="181">
        <f t="shared" ref="H101:H102" si="282">F101-G101</f>
        <v>0</v>
      </c>
      <c r="I101" s="181"/>
      <c r="J101" s="181">
        <f t="shared" ref="J101:J102" si="283">F101-I101</f>
        <v>0</v>
      </c>
      <c r="K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1">
        <f t="shared" ref="AE101:AE102" si="284">AB101+AC101+AD101</f>
        <v>0</v>
      </c>
      <c r="AF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1">
        <f t="shared" ref="AI101:AI102" si="285">AF101+AG101+AH101</f>
        <v>0</v>
      </c>
      <c r="AJ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1">
        <f t="shared" ref="AM101:AM102" si="286">AJ101+AK101+AL101</f>
        <v>0</v>
      </c>
      <c r="AN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1">
        <f t="shared" ref="AQ101:AQ102" si="287">AN101+AO101+AP101</f>
        <v>0</v>
      </c>
      <c r="AR101" s="181">
        <f t="shared" ref="AR101:AR102" si="288">AE101+AI101+AM101+AQ101</f>
        <v>0</v>
      </c>
    </row>
    <row r="102" spans="2:44" x14ac:dyDescent="0.25">
      <c r="B102" s="179" t="s">
        <v>270</v>
      </c>
      <c r="C102" s="180" t="s">
        <v>154</v>
      </c>
      <c r="D1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1">
        <f t="shared" si="281"/>
        <v>0</v>
      </c>
      <c r="G102" s="181"/>
      <c r="H102" s="181">
        <f t="shared" si="282"/>
        <v>0</v>
      </c>
      <c r="I102" s="181"/>
      <c r="J102" s="181">
        <f t="shared" si="283"/>
        <v>0</v>
      </c>
      <c r="K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1">
        <f t="shared" si="284"/>
        <v>0</v>
      </c>
      <c r="AF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1">
        <f t="shared" si="285"/>
        <v>0</v>
      </c>
      <c r="AJ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1">
        <f t="shared" si="286"/>
        <v>0</v>
      </c>
      <c r="AN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1">
        <f t="shared" si="287"/>
        <v>0</v>
      </c>
      <c r="AR102" s="181">
        <f t="shared" si="288"/>
        <v>0</v>
      </c>
    </row>
    <row r="103" spans="2:44" x14ac:dyDescent="0.25">
      <c r="B103" s="179" t="s">
        <v>619</v>
      </c>
      <c r="C103" s="180" t="s">
        <v>616</v>
      </c>
      <c r="D1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1">
        <f>D103+E103</f>
        <v>0</v>
      </c>
      <c r="G103" s="181"/>
      <c r="H103" s="181">
        <f>F103-G103</f>
        <v>0</v>
      </c>
      <c r="I103" s="181"/>
      <c r="J103" s="181">
        <f>F103-I103</f>
        <v>0</v>
      </c>
      <c r="K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1">
        <f>AB103+AC103+AD103</f>
        <v>0</v>
      </c>
      <c r="AF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1">
        <f>AF103+AG103+AH103</f>
        <v>0</v>
      </c>
      <c r="AJ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1">
        <f>AJ103+AK103+AL103</f>
        <v>0</v>
      </c>
      <c r="AN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1">
        <f>AN103+AO103+AP103</f>
        <v>0</v>
      </c>
      <c r="AR103" s="181">
        <f>AE103+AI103+AM103+AQ103</f>
        <v>0</v>
      </c>
    </row>
    <row r="104" spans="2:44" x14ac:dyDescent="0.25">
      <c r="B104" s="179" t="s">
        <v>271</v>
      </c>
      <c r="C104" s="180" t="s">
        <v>155</v>
      </c>
      <c r="D1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1">
        <f t="shared" ref="F104" si="289">D104+E104</f>
        <v>0</v>
      </c>
      <c r="G104" s="181"/>
      <c r="H104" s="181">
        <f t="shared" ref="H104" si="290">F104-G104</f>
        <v>0</v>
      </c>
      <c r="I104" s="181"/>
      <c r="J104" s="181">
        <f t="shared" ref="J104" si="291">F104-I104</f>
        <v>0</v>
      </c>
      <c r="K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1">
        <f t="shared" ref="AE104" si="292">AB104+AC104+AD104</f>
        <v>0</v>
      </c>
      <c r="AF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1">
        <f t="shared" ref="AI104" si="293">AF104+AG104+AH104</f>
        <v>0</v>
      </c>
      <c r="AJ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1">
        <f t="shared" ref="AM104" si="294">AJ104+AK104+AL104</f>
        <v>0</v>
      </c>
      <c r="AN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1">
        <f t="shared" ref="AQ104" si="295">AN104+AO104+AP104</f>
        <v>0</v>
      </c>
      <c r="AR104" s="181">
        <f t="shared" ref="AR104" si="296">AE104+AI104+AM104+AQ104</f>
        <v>0</v>
      </c>
    </row>
    <row r="105" spans="2:44" x14ac:dyDescent="0.25">
      <c r="B105" s="179" t="s">
        <v>620</v>
      </c>
      <c r="C105" s="180" t="s">
        <v>618</v>
      </c>
      <c r="D1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1">
        <f t="shared" si="273"/>
        <v>0</v>
      </c>
      <c r="G105" s="181"/>
      <c r="H105" s="181">
        <f t="shared" si="274"/>
        <v>0</v>
      </c>
      <c r="I105" s="181"/>
      <c r="J105" s="181">
        <f t="shared" si="275"/>
        <v>0</v>
      </c>
      <c r="K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1">
        <f t="shared" si="276"/>
        <v>0</v>
      </c>
      <c r="AF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1">
        <f t="shared" si="277"/>
        <v>0</v>
      </c>
      <c r="AJ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1">
        <f t="shared" si="278"/>
        <v>0</v>
      </c>
      <c r="AN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1">
        <f t="shared" si="279"/>
        <v>0</v>
      </c>
      <c r="AR105" s="181">
        <f t="shared" si="280"/>
        <v>0</v>
      </c>
    </row>
    <row r="106" spans="2:44" x14ac:dyDescent="0.25">
      <c r="B106" s="176" t="s">
        <v>275</v>
      </c>
      <c r="C106" s="177" t="s">
        <v>159</v>
      </c>
      <c r="D106" s="178">
        <f>D107+D118+D133+D149+D164+D190+D207+D214</f>
        <v>569840.01249999995</v>
      </c>
      <c r="E106" s="178">
        <f>E107+E118+E133+E149+E164+E190+E207+E214</f>
        <v>1941356.28</v>
      </c>
      <c r="F106" s="178">
        <f t="shared" si="0"/>
        <v>2511196.2925</v>
      </c>
      <c r="G106" s="178">
        <f>G107+G118+G133+G149+G164+G190+G207+G214</f>
        <v>0</v>
      </c>
      <c r="H106" s="178">
        <f t="shared" si="4"/>
        <v>2511196.2925</v>
      </c>
      <c r="I106" s="178">
        <f>I107+I118+I133+I149+I164+I190+I207+I214</f>
        <v>0</v>
      </c>
      <c r="J106" s="178">
        <f t="shared" si="5"/>
        <v>2511196.2925</v>
      </c>
      <c r="K106" s="178">
        <f t="shared" ref="K106:AD106" si="297">K107+K118+K133+K149+K164+K190+K207+K214</f>
        <v>71775</v>
      </c>
      <c r="L106" s="178">
        <f t="shared" si="297"/>
        <v>646807.53249999997</v>
      </c>
      <c r="M106" s="178">
        <f t="shared" si="297"/>
        <v>192550</v>
      </c>
      <c r="N106" s="178">
        <f t="shared" si="297"/>
        <v>424440</v>
      </c>
      <c r="O106" s="178">
        <f t="shared" si="297"/>
        <v>6820</v>
      </c>
      <c r="P106" s="178">
        <f t="shared" si="297"/>
        <v>7000</v>
      </c>
      <c r="Q106" s="178">
        <f t="shared" si="297"/>
        <v>3000</v>
      </c>
      <c r="R106" s="178">
        <f t="shared" si="297"/>
        <v>0</v>
      </c>
      <c r="S106" s="178">
        <f t="shared" si="297"/>
        <v>0</v>
      </c>
      <c r="T106" s="178">
        <f t="shared" ref="T106" si="298">T107+T118+T133+T149+T164+T190+T207+T214</f>
        <v>1046100</v>
      </c>
      <c r="U106" s="178">
        <f t="shared" si="297"/>
        <v>0</v>
      </c>
      <c r="V106" s="178">
        <f t="shared" si="297"/>
        <v>2000</v>
      </c>
      <c r="W106" s="178">
        <f t="shared" si="297"/>
        <v>98203.760000000009</v>
      </c>
      <c r="X106" s="178">
        <f t="shared" si="297"/>
        <v>0</v>
      </c>
      <c r="Y106" s="178">
        <f t="shared" ref="Y106:Z106" si="299">Y107+Y118+Y133+Y149+Y164+Y190+Y207+Y214</f>
        <v>0</v>
      </c>
      <c r="Z106" s="178">
        <f t="shared" si="299"/>
        <v>0</v>
      </c>
      <c r="AA106" s="178">
        <f t="shared" si="297"/>
        <v>12500</v>
      </c>
      <c r="AB106" s="178">
        <f t="shared" si="297"/>
        <v>771861.28</v>
      </c>
      <c r="AC106" s="178">
        <f t="shared" si="297"/>
        <v>1335445</v>
      </c>
      <c r="AD106" s="178">
        <f t="shared" si="297"/>
        <v>102000.0125</v>
      </c>
      <c r="AE106" s="178">
        <f t="shared" si="9"/>
        <v>2209306.2925000004</v>
      </c>
      <c r="AF106" s="178">
        <f>AF107+AF118+AF133+AF149+AF164+AF190+AF207+AF214</f>
        <v>0</v>
      </c>
      <c r="AG106" s="178">
        <f>AG107+AG118+AG133+AG149+AG164+AG190+AG207+AG214</f>
        <v>77700</v>
      </c>
      <c r="AH106" s="178">
        <f>AH107+AH118+AH133+AH149+AH164+AH190+AH207+AH214</f>
        <v>114440</v>
      </c>
      <c r="AI106" s="178">
        <f t="shared" si="10"/>
        <v>192140</v>
      </c>
      <c r="AJ106" s="178">
        <f>AJ107+AJ118+AJ133+AJ149+AJ164+AJ190+AJ207+AJ214</f>
        <v>62100</v>
      </c>
      <c r="AK106" s="178">
        <f>AK107+AK118+AK133+AK149+AK164+AK190+AK207+AK214</f>
        <v>0</v>
      </c>
      <c r="AL106" s="178">
        <f>AL107+AL118+AL133+AL149+AL164+AL190+AL207+AL214</f>
        <v>3000</v>
      </c>
      <c r="AM106" s="178">
        <f t="shared" si="11"/>
        <v>65100</v>
      </c>
      <c r="AN106" s="178">
        <f>AN107+AN118+AN133+AN149+AN164+AN190+AN207+AN214</f>
        <v>9650</v>
      </c>
      <c r="AO106" s="178">
        <f>AO107+AO118+AO133+AO149+AO164+AO190+AO207+AO214</f>
        <v>35000</v>
      </c>
      <c r="AP106" s="178">
        <f>AP107+AP118+AP133+AP149+AP164+AP190+AP207+AP214</f>
        <v>0</v>
      </c>
      <c r="AQ106" s="178">
        <f t="shared" si="12"/>
        <v>44650</v>
      </c>
      <c r="AR106" s="178">
        <f t="shared" si="13"/>
        <v>2511196.2925000004</v>
      </c>
    </row>
    <row r="107" spans="2:44" x14ac:dyDescent="0.25">
      <c r="B107" s="188" t="s">
        <v>276</v>
      </c>
      <c r="C107" s="189" t="s">
        <v>160</v>
      </c>
      <c r="D107" s="190">
        <f>SUM(D108:D117)</f>
        <v>0</v>
      </c>
      <c r="E107" s="190">
        <f>SUM(E108:E117)</f>
        <v>0</v>
      </c>
      <c r="F107" s="190">
        <f t="shared" ref="F107:F221" si="300">D107+E107</f>
        <v>0</v>
      </c>
      <c r="G107" s="190">
        <f>SUM(G108:G117)</f>
        <v>0</v>
      </c>
      <c r="H107" s="190">
        <f t="shared" si="4"/>
        <v>0</v>
      </c>
      <c r="I107" s="190">
        <f>SUM(I108:I117)</f>
        <v>0</v>
      </c>
      <c r="J107" s="190">
        <f t="shared" si="5"/>
        <v>0</v>
      </c>
      <c r="K107" s="190">
        <f t="shared" ref="K107:AD107" si="301">SUM(K108:K117)</f>
        <v>0</v>
      </c>
      <c r="L107" s="190">
        <f t="shared" si="301"/>
        <v>0</v>
      </c>
      <c r="M107" s="190">
        <f t="shared" si="301"/>
        <v>0</v>
      </c>
      <c r="N107" s="190">
        <f t="shared" si="301"/>
        <v>0</v>
      </c>
      <c r="O107" s="190">
        <f t="shared" si="301"/>
        <v>0</v>
      </c>
      <c r="P107" s="190">
        <f t="shared" ref="P107:Q107" si="302">SUM(P108:P117)</f>
        <v>0</v>
      </c>
      <c r="Q107" s="190">
        <f t="shared" si="302"/>
        <v>0</v>
      </c>
      <c r="R107" s="190">
        <f t="shared" si="301"/>
        <v>0</v>
      </c>
      <c r="S107" s="190">
        <f t="shared" si="301"/>
        <v>0</v>
      </c>
      <c r="T107" s="190">
        <f t="shared" ref="T107" si="303">SUM(T108:T117)</f>
        <v>0</v>
      </c>
      <c r="U107" s="190">
        <f t="shared" si="301"/>
        <v>0</v>
      </c>
      <c r="V107" s="190">
        <f t="shared" si="301"/>
        <v>0</v>
      </c>
      <c r="W107" s="190">
        <f t="shared" ref="W107" si="304">SUM(W108:W117)</f>
        <v>0</v>
      </c>
      <c r="X107" s="190">
        <f t="shared" si="301"/>
        <v>0</v>
      </c>
      <c r="Y107" s="190">
        <f t="shared" ref="Y107:Z107" si="305">SUM(Y108:Y117)</f>
        <v>0</v>
      </c>
      <c r="Z107" s="190">
        <f t="shared" si="305"/>
        <v>0</v>
      </c>
      <c r="AA107" s="190">
        <f t="shared" si="301"/>
        <v>0</v>
      </c>
      <c r="AB107" s="190">
        <f t="shared" si="301"/>
        <v>0</v>
      </c>
      <c r="AC107" s="190">
        <f t="shared" si="301"/>
        <v>0</v>
      </c>
      <c r="AD107" s="190">
        <f t="shared" si="301"/>
        <v>0</v>
      </c>
      <c r="AE107" s="190">
        <f t="shared" si="9"/>
        <v>0</v>
      </c>
      <c r="AF107" s="190">
        <f>SUM(AF108:AF117)</f>
        <v>0</v>
      </c>
      <c r="AG107" s="190">
        <f>SUM(AG108:AG117)</f>
        <v>0</v>
      </c>
      <c r="AH107" s="190">
        <f>SUM(AH108:AH117)</f>
        <v>0</v>
      </c>
      <c r="AI107" s="190">
        <f t="shared" si="10"/>
        <v>0</v>
      </c>
      <c r="AJ107" s="190">
        <f>SUM(AJ108:AJ117)</f>
        <v>0</v>
      </c>
      <c r="AK107" s="190">
        <f>SUM(AK108:AK117)</f>
        <v>0</v>
      </c>
      <c r="AL107" s="190">
        <f>SUM(AL108:AL117)</f>
        <v>0</v>
      </c>
      <c r="AM107" s="190">
        <f t="shared" si="11"/>
        <v>0</v>
      </c>
      <c r="AN107" s="190">
        <f>SUM(AN108:AN117)</f>
        <v>0</v>
      </c>
      <c r="AO107" s="190">
        <f>SUM(AO108:AO117)</f>
        <v>0</v>
      </c>
      <c r="AP107" s="190">
        <f>SUM(AP108:AP117)</f>
        <v>0</v>
      </c>
      <c r="AQ107" s="190">
        <f t="shared" si="12"/>
        <v>0</v>
      </c>
      <c r="AR107" s="190">
        <f t="shared" si="13"/>
        <v>0</v>
      </c>
    </row>
    <row r="108" spans="2:44" x14ac:dyDescent="0.25">
      <c r="B108" s="179" t="s">
        <v>621</v>
      </c>
      <c r="C108" s="180" t="s">
        <v>122</v>
      </c>
      <c r="D1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1">
        <f t="shared" si="300"/>
        <v>0</v>
      </c>
      <c r="G108" s="181"/>
      <c r="H108" s="181">
        <f t="shared" ref="H108:H115" si="306">F108-G108</f>
        <v>0</v>
      </c>
      <c r="I108" s="181"/>
      <c r="J108" s="181">
        <f t="shared" ref="J108:J115" si="307">F108-I108</f>
        <v>0</v>
      </c>
      <c r="K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1">
        <f t="shared" ref="AE108:AE115" si="308">AB108+AC108+AD108</f>
        <v>0</v>
      </c>
      <c r="AF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1">
        <f t="shared" ref="AI108:AI115" si="309">AF108+AG108+AH108</f>
        <v>0</v>
      </c>
      <c r="AJ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1">
        <f t="shared" ref="AM108:AM115" si="310">AJ108+AK108+AL108</f>
        <v>0</v>
      </c>
      <c r="AN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1">
        <f t="shared" ref="AQ108:AQ115" si="311">AN108+AO108+AP108</f>
        <v>0</v>
      </c>
      <c r="AR108" s="181">
        <f t="shared" ref="AR108:AR115" si="312">AE108+AI108+AM108+AQ108</f>
        <v>0</v>
      </c>
    </row>
    <row r="109" spans="2:44" x14ac:dyDescent="0.25">
      <c r="B109" s="179" t="s">
        <v>622</v>
      </c>
      <c r="C109" s="180" t="s">
        <v>623</v>
      </c>
      <c r="D1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1">
        <f t="shared" ref="F109:F112" si="313">D109+E109</f>
        <v>0</v>
      </c>
      <c r="G109" s="181"/>
      <c r="H109" s="181">
        <f t="shared" si="306"/>
        <v>0</v>
      </c>
      <c r="I109" s="181"/>
      <c r="J109" s="181">
        <f t="shared" si="307"/>
        <v>0</v>
      </c>
      <c r="K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1">
        <f t="shared" si="308"/>
        <v>0</v>
      </c>
      <c r="AF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1">
        <f t="shared" si="309"/>
        <v>0</v>
      </c>
      <c r="AJ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1">
        <f t="shared" si="310"/>
        <v>0</v>
      </c>
      <c r="AN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1">
        <f t="shared" si="311"/>
        <v>0</v>
      </c>
      <c r="AR109" s="181">
        <f t="shared" si="312"/>
        <v>0</v>
      </c>
    </row>
    <row r="110" spans="2:44" x14ac:dyDescent="0.25">
      <c r="B110" s="179" t="s">
        <v>624</v>
      </c>
      <c r="C110" s="180" t="s">
        <v>625</v>
      </c>
      <c r="D1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1">
        <f t="shared" si="313"/>
        <v>0</v>
      </c>
      <c r="G110" s="181"/>
      <c r="H110" s="181">
        <f t="shared" si="306"/>
        <v>0</v>
      </c>
      <c r="I110" s="181"/>
      <c r="J110" s="181">
        <f t="shared" si="307"/>
        <v>0</v>
      </c>
      <c r="K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1">
        <f t="shared" si="308"/>
        <v>0</v>
      </c>
      <c r="AF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1">
        <f t="shared" si="309"/>
        <v>0</v>
      </c>
      <c r="AJ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1">
        <f t="shared" si="310"/>
        <v>0</v>
      </c>
      <c r="AN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1">
        <f t="shared" si="311"/>
        <v>0</v>
      </c>
      <c r="AR110" s="181">
        <f t="shared" si="312"/>
        <v>0</v>
      </c>
    </row>
    <row r="111" spans="2:44" x14ac:dyDescent="0.25">
      <c r="B111" s="179" t="s">
        <v>277</v>
      </c>
      <c r="C111" s="180" t="s">
        <v>161</v>
      </c>
      <c r="D1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1">
        <f t="shared" si="313"/>
        <v>0</v>
      </c>
      <c r="G111" s="181"/>
      <c r="H111" s="181">
        <f t="shared" ref="H111:H112" si="314">F111-G111</f>
        <v>0</v>
      </c>
      <c r="I111" s="181"/>
      <c r="J111" s="181">
        <f t="shared" ref="J111:J112" si="315">F111-I111</f>
        <v>0</v>
      </c>
      <c r="K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1">
        <f t="shared" ref="AE111:AE112" si="316">AB111+AC111+AD111</f>
        <v>0</v>
      </c>
      <c r="AF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1">
        <f t="shared" ref="AI111:AI112" si="317">AF111+AG111+AH111</f>
        <v>0</v>
      </c>
      <c r="AJ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1">
        <f t="shared" ref="AM111:AM112" si="318">AJ111+AK111+AL111</f>
        <v>0</v>
      </c>
      <c r="AN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1">
        <f t="shared" ref="AQ111:AQ112" si="319">AN111+AO111+AP111</f>
        <v>0</v>
      </c>
      <c r="AR111" s="181">
        <f t="shared" ref="AR111:AR112" si="320">AE111+AI111+AM111+AQ111</f>
        <v>0</v>
      </c>
    </row>
    <row r="112" spans="2:44" x14ac:dyDescent="0.25">
      <c r="B112" s="179" t="s">
        <v>626</v>
      </c>
      <c r="C112" s="180" t="s">
        <v>627</v>
      </c>
      <c r="D1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1">
        <f t="shared" si="313"/>
        <v>0</v>
      </c>
      <c r="G112" s="181"/>
      <c r="H112" s="181">
        <f t="shared" si="314"/>
        <v>0</v>
      </c>
      <c r="I112" s="181"/>
      <c r="J112" s="181">
        <f t="shared" si="315"/>
        <v>0</v>
      </c>
      <c r="K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1">
        <f t="shared" si="316"/>
        <v>0</v>
      </c>
      <c r="AF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1">
        <f t="shared" si="317"/>
        <v>0</v>
      </c>
      <c r="AJ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1">
        <f t="shared" si="318"/>
        <v>0</v>
      </c>
      <c r="AN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1">
        <f t="shared" si="319"/>
        <v>0</v>
      </c>
      <c r="AR112" s="181">
        <f t="shared" si="320"/>
        <v>0</v>
      </c>
    </row>
    <row r="113" spans="2:44" x14ac:dyDescent="0.25">
      <c r="B113" s="179" t="s">
        <v>628</v>
      </c>
      <c r="C113" s="180" t="s">
        <v>629</v>
      </c>
      <c r="D1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1">
        <f t="shared" si="300"/>
        <v>0</v>
      </c>
      <c r="G113" s="181"/>
      <c r="H113" s="181">
        <f t="shared" ref="H113:H114" si="321">F113-G113</f>
        <v>0</v>
      </c>
      <c r="I113" s="181"/>
      <c r="J113" s="181">
        <f t="shared" ref="J113:J114" si="322">F113-I113</f>
        <v>0</v>
      </c>
      <c r="K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1">
        <f t="shared" ref="AE113:AE114" si="323">AB113+AC113+AD113</f>
        <v>0</v>
      </c>
      <c r="AF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1">
        <f t="shared" ref="AI113:AI114" si="324">AF113+AG113+AH113</f>
        <v>0</v>
      </c>
      <c r="AJ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1">
        <f t="shared" ref="AM113:AM114" si="325">AJ113+AK113+AL113</f>
        <v>0</v>
      </c>
      <c r="AN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1">
        <f t="shared" ref="AQ113:AQ114" si="326">AN113+AO113+AP113</f>
        <v>0</v>
      </c>
      <c r="AR113" s="181">
        <f t="shared" ref="AR113:AR114" si="327">AE113+AI113+AM113+AQ113</f>
        <v>0</v>
      </c>
    </row>
    <row r="114" spans="2:44" x14ac:dyDescent="0.25">
      <c r="B114" s="179" t="s">
        <v>630</v>
      </c>
      <c r="C114" s="180" t="s">
        <v>631</v>
      </c>
      <c r="D1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1">
        <f t="shared" si="300"/>
        <v>0</v>
      </c>
      <c r="G114" s="181"/>
      <c r="H114" s="181">
        <f t="shared" si="321"/>
        <v>0</v>
      </c>
      <c r="I114" s="181"/>
      <c r="J114" s="181">
        <f t="shared" si="322"/>
        <v>0</v>
      </c>
      <c r="K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1">
        <f t="shared" si="323"/>
        <v>0</v>
      </c>
      <c r="AF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1">
        <f t="shared" si="324"/>
        <v>0</v>
      </c>
      <c r="AJ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1">
        <f t="shared" si="325"/>
        <v>0</v>
      </c>
      <c r="AN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1">
        <f t="shared" si="326"/>
        <v>0</v>
      </c>
      <c r="AR114" s="181">
        <f t="shared" si="327"/>
        <v>0</v>
      </c>
    </row>
    <row r="115" spans="2:44" x14ac:dyDescent="0.25">
      <c r="B115" s="179" t="s">
        <v>632</v>
      </c>
      <c r="C115" s="180" t="s">
        <v>633</v>
      </c>
      <c r="D1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1">
        <f t="shared" ref="F115" si="328">D115+E115</f>
        <v>0</v>
      </c>
      <c r="G115" s="181"/>
      <c r="H115" s="181">
        <f t="shared" si="306"/>
        <v>0</v>
      </c>
      <c r="I115" s="181"/>
      <c r="J115" s="181">
        <f t="shared" si="307"/>
        <v>0</v>
      </c>
      <c r="K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1">
        <f t="shared" si="308"/>
        <v>0</v>
      </c>
      <c r="AF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1">
        <f t="shared" si="309"/>
        <v>0</v>
      </c>
      <c r="AJ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1">
        <f t="shared" si="310"/>
        <v>0</v>
      </c>
      <c r="AN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1">
        <f t="shared" si="311"/>
        <v>0</v>
      </c>
      <c r="AR115" s="181">
        <f t="shared" si="312"/>
        <v>0</v>
      </c>
    </row>
    <row r="116" spans="2:44" x14ac:dyDescent="0.25">
      <c r="B116" s="179" t="s">
        <v>634</v>
      </c>
      <c r="C116" s="180" t="s">
        <v>635</v>
      </c>
      <c r="D1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1">
        <f t="shared" ref="F116" si="329">D116+E116</f>
        <v>0</v>
      </c>
      <c r="G116" s="181"/>
      <c r="H116" s="181">
        <f t="shared" si="4"/>
        <v>0</v>
      </c>
      <c r="I116" s="181"/>
      <c r="J116" s="181">
        <f t="shared" si="5"/>
        <v>0</v>
      </c>
      <c r="K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1">
        <f t="shared" si="9"/>
        <v>0</v>
      </c>
      <c r="AF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1">
        <f t="shared" si="10"/>
        <v>0</v>
      </c>
      <c r="AJ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1">
        <f t="shared" si="11"/>
        <v>0</v>
      </c>
      <c r="AN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1">
        <f t="shared" si="12"/>
        <v>0</v>
      </c>
      <c r="AR116" s="181">
        <f t="shared" si="13"/>
        <v>0</v>
      </c>
    </row>
    <row r="117" spans="2:44" x14ac:dyDescent="0.25">
      <c r="B117" s="179" t="s">
        <v>636</v>
      </c>
      <c r="C117" s="180" t="s">
        <v>637</v>
      </c>
      <c r="D1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1">
        <f t="shared" si="300"/>
        <v>0</v>
      </c>
      <c r="G117" s="181"/>
      <c r="H117" s="181">
        <f t="shared" ref="H117" si="330">F117-G117</f>
        <v>0</v>
      </c>
      <c r="I117" s="181"/>
      <c r="J117" s="181">
        <f t="shared" ref="J117" si="331">F117-I117</f>
        <v>0</v>
      </c>
      <c r="K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1">
        <f t="shared" ref="AE117" si="332">AB117+AC117+AD117</f>
        <v>0</v>
      </c>
      <c r="AF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1">
        <f t="shared" ref="AI117" si="333">AF117+AG117+AH117</f>
        <v>0</v>
      </c>
      <c r="AJ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1">
        <f t="shared" ref="AM117" si="334">AJ117+AK117+AL117</f>
        <v>0</v>
      </c>
      <c r="AN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1">
        <f t="shared" ref="AQ117" si="335">AN117+AO117+AP117</f>
        <v>0</v>
      </c>
      <c r="AR117" s="181">
        <f t="shared" ref="AR117" si="336">AE117+AI117+AM117+AQ117</f>
        <v>0</v>
      </c>
    </row>
    <row r="118" spans="2:44" x14ac:dyDescent="0.25">
      <c r="B118" s="188" t="s">
        <v>278</v>
      </c>
      <c r="C118" s="189" t="s">
        <v>162</v>
      </c>
      <c r="D118" s="190">
        <f>SUM(D119:D132)</f>
        <v>0</v>
      </c>
      <c r="E118" s="190">
        <f>SUM(E119:E132)</f>
        <v>0</v>
      </c>
      <c r="F118" s="190">
        <f t="shared" si="300"/>
        <v>0</v>
      </c>
      <c r="G118" s="190">
        <f t="shared" ref="G118:I118" si="337">SUM(G119:G132)</f>
        <v>0</v>
      </c>
      <c r="H118" s="190">
        <f t="shared" si="4"/>
        <v>0</v>
      </c>
      <c r="I118" s="190">
        <f t="shared" si="337"/>
        <v>0</v>
      </c>
      <c r="J118" s="190">
        <f t="shared" si="5"/>
        <v>0</v>
      </c>
      <c r="K118" s="190">
        <f t="shared" ref="K118:AP118" si="338">SUM(K119:K132)</f>
        <v>0</v>
      </c>
      <c r="L118" s="190">
        <f t="shared" si="338"/>
        <v>0</v>
      </c>
      <c r="M118" s="190">
        <f t="shared" si="338"/>
        <v>0</v>
      </c>
      <c r="N118" s="190">
        <f t="shared" si="338"/>
        <v>0</v>
      </c>
      <c r="O118" s="190">
        <f t="shared" si="338"/>
        <v>0</v>
      </c>
      <c r="P118" s="190">
        <f t="shared" ref="P118:Q118" si="339">SUM(P119:P132)</f>
        <v>0</v>
      </c>
      <c r="Q118" s="190">
        <f t="shared" si="339"/>
        <v>0</v>
      </c>
      <c r="R118" s="190">
        <f t="shared" si="338"/>
        <v>0</v>
      </c>
      <c r="S118" s="190">
        <f t="shared" si="338"/>
        <v>0</v>
      </c>
      <c r="T118" s="190">
        <f t="shared" ref="T118" si="340">SUM(T119:T132)</f>
        <v>0</v>
      </c>
      <c r="U118" s="190">
        <f t="shared" si="338"/>
        <v>0</v>
      </c>
      <c r="V118" s="190">
        <f t="shared" si="338"/>
        <v>0</v>
      </c>
      <c r="W118" s="190">
        <f t="shared" ref="W118" si="341">SUM(W119:W132)</f>
        <v>0</v>
      </c>
      <c r="X118" s="190">
        <f t="shared" si="338"/>
        <v>0</v>
      </c>
      <c r="Y118" s="190">
        <f t="shared" ref="Y118:Z118" si="342">SUM(Y119:Y132)</f>
        <v>0</v>
      </c>
      <c r="Z118" s="190">
        <f t="shared" si="342"/>
        <v>0</v>
      </c>
      <c r="AA118" s="190">
        <f t="shared" si="338"/>
        <v>0</v>
      </c>
      <c r="AB118" s="190">
        <f t="shared" si="338"/>
        <v>0</v>
      </c>
      <c r="AC118" s="190">
        <f t="shared" si="338"/>
        <v>0</v>
      </c>
      <c r="AD118" s="190">
        <f t="shared" si="338"/>
        <v>0</v>
      </c>
      <c r="AE118" s="190">
        <f t="shared" si="9"/>
        <v>0</v>
      </c>
      <c r="AF118" s="190">
        <f t="shared" si="338"/>
        <v>0</v>
      </c>
      <c r="AG118" s="190">
        <f t="shared" si="338"/>
        <v>0</v>
      </c>
      <c r="AH118" s="190">
        <f t="shared" si="338"/>
        <v>0</v>
      </c>
      <c r="AI118" s="190">
        <f t="shared" si="10"/>
        <v>0</v>
      </c>
      <c r="AJ118" s="190">
        <f t="shared" si="338"/>
        <v>0</v>
      </c>
      <c r="AK118" s="190">
        <f t="shared" si="338"/>
        <v>0</v>
      </c>
      <c r="AL118" s="190">
        <f t="shared" si="338"/>
        <v>0</v>
      </c>
      <c r="AM118" s="190">
        <f t="shared" si="11"/>
        <v>0</v>
      </c>
      <c r="AN118" s="190">
        <f t="shared" si="338"/>
        <v>0</v>
      </c>
      <c r="AO118" s="190">
        <f t="shared" si="338"/>
        <v>0</v>
      </c>
      <c r="AP118" s="190">
        <f t="shared" si="338"/>
        <v>0</v>
      </c>
      <c r="AQ118" s="190">
        <f t="shared" si="12"/>
        <v>0</v>
      </c>
      <c r="AR118" s="190">
        <f t="shared" si="13"/>
        <v>0</v>
      </c>
    </row>
    <row r="119" spans="2:44" x14ac:dyDescent="0.25">
      <c r="B119" s="179" t="s">
        <v>279</v>
      </c>
      <c r="C119" s="180" t="s">
        <v>163</v>
      </c>
      <c r="D1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1">
        <f t="shared" si="300"/>
        <v>0</v>
      </c>
      <c r="G119" s="181"/>
      <c r="H119" s="181">
        <f t="shared" ref="H119:H132" si="343">F119-G119</f>
        <v>0</v>
      </c>
      <c r="I119" s="181"/>
      <c r="J119" s="181">
        <f t="shared" ref="J119:J132" si="344">F119-I119</f>
        <v>0</v>
      </c>
      <c r="K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1">
        <f t="shared" ref="AE119:AE132" si="345">AB119+AC119+AD119</f>
        <v>0</v>
      </c>
      <c r="AF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1">
        <f t="shared" ref="AI119:AI132" si="346">AF119+AG119+AH119</f>
        <v>0</v>
      </c>
      <c r="AJ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1">
        <f t="shared" ref="AM119:AM132" si="347">AJ119+AK119+AL119</f>
        <v>0</v>
      </c>
      <c r="AN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1">
        <f t="shared" ref="AQ119:AQ132" si="348">AN119+AO119+AP119</f>
        <v>0</v>
      </c>
      <c r="AR119" s="181">
        <f t="shared" ref="AR119:AR132" si="349">AE119+AI119+AM119+AQ119</f>
        <v>0</v>
      </c>
    </row>
    <row r="120" spans="2:44" x14ac:dyDescent="0.25">
      <c r="B120" s="179" t="s">
        <v>638</v>
      </c>
      <c r="C120" s="180" t="s">
        <v>639</v>
      </c>
      <c r="D1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1">
        <f t="shared" ref="F120:F125" si="350">D120+E120</f>
        <v>0</v>
      </c>
      <c r="G120" s="181"/>
      <c r="H120" s="181">
        <f t="shared" ref="H120:H125" si="351">F120-G120</f>
        <v>0</v>
      </c>
      <c r="I120" s="181"/>
      <c r="J120" s="181">
        <f t="shared" ref="J120:J125" si="352">F120-I120</f>
        <v>0</v>
      </c>
      <c r="K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1">
        <f t="shared" ref="AE120:AE125" si="353">AB120+AC120+AD120</f>
        <v>0</v>
      </c>
      <c r="AF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1">
        <f t="shared" ref="AI120:AI125" si="354">AF120+AG120+AH120</f>
        <v>0</v>
      </c>
      <c r="AJ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1">
        <f t="shared" ref="AM120:AM125" si="355">AJ120+AK120+AL120</f>
        <v>0</v>
      </c>
      <c r="AN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1">
        <f t="shared" ref="AQ120:AQ125" si="356">AN120+AO120+AP120</f>
        <v>0</v>
      </c>
      <c r="AR120" s="181">
        <f t="shared" ref="AR120:AR125" si="357">AE120+AI120+AM120+AQ120</f>
        <v>0</v>
      </c>
    </row>
    <row r="121" spans="2:44" x14ac:dyDescent="0.25">
      <c r="B121" s="179" t="s">
        <v>280</v>
      </c>
      <c r="C121" s="180" t="s">
        <v>164</v>
      </c>
      <c r="D1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1">
        <f t="shared" si="350"/>
        <v>0</v>
      </c>
      <c r="G121" s="181"/>
      <c r="H121" s="181">
        <f t="shared" si="351"/>
        <v>0</v>
      </c>
      <c r="I121" s="181"/>
      <c r="J121" s="181">
        <f t="shared" si="352"/>
        <v>0</v>
      </c>
      <c r="K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1">
        <f t="shared" si="353"/>
        <v>0</v>
      </c>
      <c r="AF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1">
        <f t="shared" si="354"/>
        <v>0</v>
      </c>
      <c r="AJ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1">
        <f t="shared" si="355"/>
        <v>0</v>
      </c>
      <c r="AN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1">
        <f t="shared" si="356"/>
        <v>0</v>
      </c>
      <c r="AR121" s="181">
        <f t="shared" si="357"/>
        <v>0</v>
      </c>
    </row>
    <row r="122" spans="2:44" x14ac:dyDescent="0.25">
      <c r="B122" s="179" t="s">
        <v>640</v>
      </c>
      <c r="C122" s="180" t="s">
        <v>641</v>
      </c>
      <c r="D1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1">
        <f t="shared" si="350"/>
        <v>0</v>
      </c>
      <c r="G122" s="181"/>
      <c r="H122" s="181">
        <f t="shared" si="351"/>
        <v>0</v>
      </c>
      <c r="I122" s="181"/>
      <c r="J122" s="181">
        <f t="shared" si="352"/>
        <v>0</v>
      </c>
      <c r="K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1">
        <f t="shared" si="353"/>
        <v>0</v>
      </c>
      <c r="AF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1">
        <f t="shared" si="354"/>
        <v>0</v>
      </c>
      <c r="AJ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1">
        <f t="shared" si="355"/>
        <v>0</v>
      </c>
      <c r="AN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1">
        <f t="shared" si="356"/>
        <v>0</v>
      </c>
      <c r="AR122" s="181">
        <f t="shared" si="357"/>
        <v>0</v>
      </c>
    </row>
    <row r="123" spans="2:44" x14ac:dyDescent="0.25">
      <c r="B123" s="179" t="s">
        <v>642</v>
      </c>
      <c r="C123" s="180" t="s">
        <v>643</v>
      </c>
      <c r="D1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1">
        <f t="shared" si="350"/>
        <v>0</v>
      </c>
      <c r="G123" s="181"/>
      <c r="H123" s="181">
        <f t="shared" si="351"/>
        <v>0</v>
      </c>
      <c r="I123" s="181"/>
      <c r="J123" s="181">
        <f t="shared" si="352"/>
        <v>0</v>
      </c>
      <c r="K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1">
        <f t="shared" si="353"/>
        <v>0</v>
      </c>
      <c r="AF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1">
        <f t="shared" si="354"/>
        <v>0</v>
      </c>
      <c r="AJ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1">
        <f t="shared" si="355"/>
        <v>0</v>
      </c>
      <c r="AN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1">
        <f t="shared" si="356"/>
        <v>0</v>
      </c>
      <c r="AR123" s="181">
        <f t="shared" si="357"/>
        <v>0</v>
      </c>
    </row>
    <row r="124" spans="2:44" x14ac:dyDescent="0.25">
      <c r="B124" s="179" t="s">
        <v>644</v>
      </c>
      <c r="C124" s="180" t="s">
        <v>645</v>
      </c>
      <c r="D1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1">
        <f t="shared" si="350"/>
        <v>0</v>
      </c>
      <c r="G124" s="181"/>
      <c r="H124" s="181">
        <f t="shared" si="351"/>
        <v>0</v>
      </c>
      <c r="I124" s="181"/>
      <c r="J124" s="181">
        <f t="shared" si="352"/>
        <v>0</v>
      </c>
      <c r="K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1">
        <f t="shared" si="353"/>
        <v>0</v>
      </c>
      <c r="AF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1">
        <f t="shared" si="354"/>
        <v>0</v>
      </c>
      <c r="AJ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1">
        <f t="shared" si="355"/>
        <v>0</v>
      </c>
      <c r="AN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1">
        <f t="shared" si="356"/>
        <v>0</v>
      </c>
      <c r="AR124" s="181">
        <f t="shared" si="357"/>
        <v>0</v>
      </c>
    </row>
    <row r="125" spans="2:44" x14ac:dyDescent="0.25">
      <c r="B125" s="179" t="s">
        <v>646</v>
      </c>
      <c r="C125" s="180" t="s">
        <v>647</v>
      </c>
      <c r="D1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1">
        <f t="shared" si="350"/>
        <v>0</v>
      </c>
      <c r="G125" s="181"/>
      <c r="H125" s="181">
        <f t="shared" si="351"/>
        <v>0</v>
      </c>
      <c r="I125" s="181"/>
      <c r="J125" s="181">
        <f t="shared" si="352"/>
        <v>0</v>
      </c>
      <c r="K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1">
        <f t="shared" si="353"/>
        <v>0</v>
      </c>
      <c r="AF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1">
        <f t="shared" si="354"/>
        <v>0</v>
      </c>
      <c r="AJ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1">
        <f t="shared" si="355"/>
        <v>0</v>
      </c>
      <c r="AN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1">
        <f t="shared" si="356"/>
        <v>0</v>
      </c>
      <c r="AR125" s="181">
        <f t="shared" si="357"/>
        <v>0</v>
      </c>
    </row>
    <row r="126" spans="2:44" x14ac:dyDescent="0.25">
      <c r="B126" s="179" t="s">
        <v>648</v>
      </c>
      <c r="C126" s="180" t="s">
        <v>649</v>
      </c>
      <c r="D1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1">
        <f t="shared" si="300"/>
        <v>0</v>
      </c>
      <c r="G126" s="181"/>
      <c r="H126" s="181">
        <f t="shared" si="343"/>
        <v>0</v>
      </c>
      <c r="I126" s="181"/>
      <c r="J126" s="181">
        <f t="shared" si="344"/>
        <v>0</v>
      </c>
      <c r="K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1">
        <f t="shared" si="345"/>
        <v>0</v>
      </c>
      <c r="AF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1">
        <f t="shared" si="346"/>
        <v>0</v>
      </c>
      <c r="AJ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1">
        <f t="shared" si="347"/>
        <v>0</v>
      </c>
      <c r="AN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1">
        <f t="shared" si="348"/>
        <v>0</v>
      </c>
      <c r="AR126" s="181">
        <f t="shared" si="349"/>
        <v>0</v>
      </c>
    </row>
    <row r="127" spans="2:44" x14ac:dyDescent="0.25">
      <c r="B127" s="179" t="s">
        <v>650</v>
      </c>
      <c r="C127" s="180" t="s">
        <v>651</v>
      </c>
      <c r="D1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1">
        <f t="shared" si="300"/>
        <v>0</v>
      </c>
      <c r="G127" s="181"/>
      <c r="H127" s="181">
        <f t="shared" si="343"/>
        <v>0</v>
      </c>
      <c r="I127" s="181"/>
      <c r="J127" s="181">
        <f t="shared" si="344"/>
        <v>0</v>
      </c>
      <c r="K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1">
        <f t="shared" si="345"/>
        <v>0</v>
      </c>
      <c r="AF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1">
        <f t="shared" si="346"/>
        <v>0</v>
      </c>
      <c r="AJ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1">
        <f t="shared" si="347"/>
        <v>0</v>
      </c>
      <c r="AN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1">
        <f t="shared" si="348"/>
        <v>0</v>
      </c>
      <c r="AR127" s="181">
        <f t="shared" si="349"/>
        <v>0</v>
      </c>
    </row>
    <row r="128" spans="2:44" x14ac:dyDescent="0.25">
      <c r="B128" s="179" t="s">
        <v>652</v>
      </c>
      <c r="C128" s="180" t="s">
        <v>653</v>
      </c>
      <c r="D1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1">
        <f t="shared" ref="F128" si="358">D128+E128</f>
        <v>0</v>
      </c>
      <c r="G128" s="181"/>
      <c r="H128" s="181">
        <f t="shared" ref="H128" si="359">F128-G128</f>
        <v>0</v>
      </c>
      <c r="I128" s="181"/>
      <c r="J128" s="181">
        <f t="shared" ref="J128" si="360">F128-I128</f>
        <v>0</v>
      </c>
      <c r="K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1">
        <f t="shared" ref="AE128" si="361">AB128+AC128+AD128</f>
        <v>0</v>
      </c>
      <c r="AF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1">
        <f t="shared" ref="AI128" si="362">AF128+AG128+AH128</f>
        <v>0</v>
      </c>
      <c r="AJ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1">
        <f t="shared" ref="AM128" si="363">AJ128+AK128+AL128</f>
        <v>0</v>
      </c>
      <c r="AN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1">
        <f t="shared" ref="AQ128" si="364">AN128+AO128+AP128</f>
        <v>0</v>
      </c>
      <c r="AR128" s="181">
        <f t="shared" ref="AR128" si="365">AE128+AI128+AM128+AQ128</f>
        <v>0</v>
      </c>
    </row>
    <row r="129" spans="2:44" x14ac:dyDescent="0.25">
      <c r="B129" s="179" t="s">
        <v>281</v>
      </c>
      <c r="C129" s="180" t="s">
        <v>165</v>
      </c>
      <c r="D1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1">
        <f t="shared" ref="F129:F130" si="366">D129+E129</f>
        <v>0</v>
      </c>
      <c r="G129" s="181"/>
      <c r="H129" s="181">
        <f t="shared" ref="H129:H130" si="367">F129-G129</f>
        <v>0</v>
      </c>
      <c r="I129" s="181"/>
      <c r="J129" s="181">
        <f t="shared" ref="J129:J130" si="368">F129-I129</f>
        <v>0</v>
      </c>
      <c r="K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1">
        <f t="shared" ref="AE129:AE130" si="369">AB129+AC129+AD129</f>
        <v>0</v>
      </c>
      <c r="AF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1">
        <f t="shared" ref="AI129:AI130" si="370">AF129+AG129+AH129</f>
        <v>0</v>
      </c>
      <c r="AJ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1">
        <f t="shared" ref="AM129:AM130" si="371">AJ129+AK129+AL129</f>
        <v>0</v>
      </c>
      <c r="AN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1">
        <f t="shared" ref="AQ129:AQ130" si="372">AN129+AO129+AP129</f>
        <v>0</v>
      </c>
      <c r="AR129" s="181">
        <f t="shared" ref="AR129:AR130" si="373">AE129+AI129+AM129+AQ129</f>
        <v>0</v>
      </c>
    </row>
    <row r="130" spans="2:44" x14ac:dyDescent="0.25">
      <c r="B130" s="179" t="s">
        <v>654</v>
      </c>
      <c r="C130" s="180" t="s">
        <v>655</v>
      </c>
      <c r="D1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1">
        <f t="shared" si="366"/>
        <v>0</v>
      </c>
      <c r="G130" s="181"/>
      <c r="H130" s="181">
        <f t="shared" si="367"/>
        <v>0</v>
      </c>
      <c r="I130" s="181"/>
      <c r="J130" s="181">
        <f t="shared" si="368"/>
        <v>0</v>
      </c>
      <c r="K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1">
        <f t="shared" si="369"/>
        <v>0</v>
      </c>
      <c r="AF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1">
        <f t="shared" si="370"/>
        <v>0</v>
      </c>
      <c r="AJ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1">
        <f t="shared" si="371"/>
        <v>0</v>
      </c>
      <c r="AN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1">
        <f t="shared" si="372"/>
        <v>0</v>
      </c>
      <c r="AR130" s="181">
        <f t="shared" si="373"/>
        <v>0</v>
      </c>
    </row>
    <row r="131" spans="2:44" x14ac:dyDescent="0.25">
      <c r="B131" s="179" t="s">
        <v>656</v>
      </c>
      <c r="C131" s="180" t="s">
        <v>657</v>
      </c>
      <c r="D1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1">
        <f t="shared" si="300"/>
        <v>0</v>
      </c>
      <c r="G131" s="181"/>
      <c r="H131" s="181">
        <f t="shared" si="343"/>
        <v>0</v>
      </c>
      <c r="I131" s="181"/>
      <c r="J131" s="181">
        <f t="shared" si="344"/>
        <v>0</v>
      </c>
      <c r="K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1">
        <f t="shared" si="345"/>
        <v>0</v>
      </c>
      <c r="AF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1">
        <f t="shared" si="346"/>
        <v>0</v>
      </c>
      <c r="AJ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1">
        <f t="shared" si="347"/>
        <v>0</v>
      </c>
      <c r="AN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1">
        <f t="shared" si="348"/>
        <v>0</v>
      </c>
      <c r="AR131" s="181">
        <f t="shared" si="349"/>
        <v>0</v>
      </c>
    </row>
    <row r="132" spans="2:44" x14ac:dyDescent="0.25">
      <c r="B132" s="179" t="s">
        <v>658</v>
      </c>
      <c r="C132" s="180" t="s">
        <v>659</v>
      </c>
      <c r="D1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1">
        <f t="shared" si="300"/>
        <v>0</v>
      </c>
      <c r="G132" s="181"/>
      <c r="H132" s="181">
        <f t="shared" si="343"/>
        <v>0</v>
      </c>
      <c r="I132" s="181"/>
      <c r="J132" s="181">
        <f t="shared" si="344"/>
        <v>0</v>
      </c>
      <c r="K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1">
        <f t="shared" si="345"/>
        <v>0</v>
      </c>
      <c r="AF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1">
        <f t="shared" si="346"/>
        <v>0</v>
      </c>
      <c r="AJ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1">
        <f t="shared" si="347"/>
        <v>0</v>
      </c>
      <c r="AN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1">
        <f t="shared" si="348"/>
        <v>0</v>
      </c>
      <c r="AR132" s="181">
        <f t="shared" si="349"/>
        <v>0</v>
      </c>
    </row>
    <row r="133" spans="2:44" x14ac:dyDescent="0.25">
      <c r="B133" s="188" t="s">
        <v>282</v>
      </c>
      <c r="C133" s="189" t="s">
        <v>166</v>
      </c>
      <c r="D133" s="190">
        <f>SUM(D134:D148)</f>
        <v>0</v>
      </c>
      <c r="E133" s="190">
        <f>SUM(E134:E148)</f>
        <v>0</v>
      </c>
      <c r="F133" s="190">
        <f t="shared" si="300"/>
        <v>0</v>
      </c>
      <c r="G133" s="190">
        <f t="shared" ref="G133:I133" si="374">SUM(G134:G148)</f>
        <v>0</v>
      </c>
      <c r="H133" s="190">
        <f t="shared" si="4"/>
        <v>0</v>
      </c>
      <c r="I133" s="190">
        <f t="shared" si="374"/>
        <v>0</v>
      </c>
      <c r="J133" s="190">
        <f t="shared" si="5"/>
        <v>0</v>
      </c>
      <c r="K133" s="190">
        <f t="shared" ref="K133:AP133" si="375">SUM(K134:K148)</f>
        <v>0</v>
      </c>
      <c r="L133" s="190">
        <f t="shared" si="375"/>
        <v>0</v>
      </c>
      <c r="M133" s="190">
        <f t="shared" si="375"/>
        <v>0</v>
      </c>
      <c r="N133" s="190">
        <f t="shared" si="375"/>
        <v>0</v>
      </c>
      <c r="O133" s="190">
        <f t="shared" si="375"/>
        <v>0</v>
      </c>
      <c r="P133" s="190">
        <f t="shared" ref="P133:Q133" si="376">SUM(P134:P148)</f>
        <v>0</v>
      </c>
      <c r="Q133" s="190">
        <f t="shared" si="376"/>
        <v>0</v>
      </c>
      <c r="R133" s="190">
        <f t="shared" si="375"/>
        <v>0</v>
      </c>
      <c r="S133" s="190">
        <f t="shared" si="375"/>
        <v>0</v>
      </c>
      <c r="T133" s="190">
        <f t="shared" ref="T133" si="377">SUM(T134:T148)</f>
        <v>0</v>
      </c>
      <c r="U133" s="190">
        <f t="shared" si="375"/>
        <v>0</v>
      </c>
      <c r="V133" s="190">
        <f t="shared" si="375"/>
        <v>0</v>
      </c>
      <c r="W133" s="190">
        <f t="shared" ref="W133" si="378">SUM(W134:W148)</f>
        <v>0</v>
      </c>
      <c r="X133" s="190">
        <f t="shared" si="375"/>
        <v>0</v>
      </c>
      <c r="Y133" s="190">
        <f t="shared" ref="Y133:Z133" si="379">SUM(Y134:Y148)</f>
        <v>0</v>
      </c>
      <c r="Z133" s="190">
        <f t="shared" si="379"/>
        <v>0</v>
      </c>
      <c r="AA133" s="190">
        <f t="shared" si="375"/>
        <v>0</v>
      </c>
      <c r="AB133" s="190">
        <f t="shared" si="375"/>
        <v>0</v>
      </c>
      <c r="AC133" s="190">
        <f t="shared" si="375"/>
        <v>0</v>
      </c>
      <c r="AD133" s="190">
        <f t="shared" si="375"/>
        <v>0</v>
      </c>
      <c r="AE133" s="190">
        <f t="shared" si="9"/>
        <v>0</v>
      </c>
      <c r="AF133" s="190">
        <f t="shared" si="375"/>
        <v>0</v>
      </c>
      <c r="AG133" s="190">
        <f t="shared" si="375"/>
        <v>0</v>
      </c>
      <c r="AH133" s="190">
        <f t="shared" si="375"/>
        <v>0</v>
      </c>
      <c r="AI133" s="190">
        <f t="shared" si="10"/>
        <v>0</v>
      </c>
      <c r="AJ133" s="190">
        <f t="shared" si="375"/>
        <v>0</v>
      </c>
      <c r="AK133" s="190">
        <f t="shared" si="375"/>
        <v>0</v>
      </c>
      <c r="AL133" s="190">
        <f t="shared" si="375"/>
        <v>0</v>
      </c>
      <c r="AM133" s="190">
        <f t="shared" si="11"/>
        <v>0</v>
      </c>
      <c r="AN133" s="190">
        <f t="shared" si="375"/>
        <v>0</v>
      </c>
      <c r="AO133" s="190">
        <f t="shared" si="375"/>
        <v>0</v>
      </c>
      <c r="AP133" s="190">
        <f t="shared" si="375"/>
        <v>0</v>
      </c>
      <c r="AQ133" s="190">
        <f t="shared" si="12"/>
        <v>0</v>
      </c>
      <c r="AR133" s="190">
        <f t="shared" si="13"/>
        <v>0</v>
      </c>
    </row>
    <row r="134" spans="2:44" x14ac:dyDescent="0.25">
      <c r="B134" s="179" t="s">
        <v>660</v>
      </c>
      <c r="C134" s="180" t="s">
        <v>661</v>
      </c>
      <c r="D1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1">
        <f t="shared" si="300"/>
        <v>0</v>
      </c>
      <c r="G134" s="181"/>
      <c r="H134" s="181">
        <f t="shared" ref="H134:H148" si="380">F134-G134</f>
        <v>0</v>
      </c>
      <c r="I134" s="181"/>
      <c r="J134" s="181">
        <f t="shared" ref="J134:J148" si="381">F134-I134</f>
        <v>0</v>
      </c>
      <c r="K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1">
        <f t="shared" ref="AE134:AE148" si="382">AB134+AC134+AD134</f>
        <v>0</v>
      </c>
      <c r="AF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1">
        <f t="shared" ref="AI134:AI148" si="383">AF134+AG134+AH134</f>
        <v>0</v>
      </c>
      <c r="AJ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1">
        <f t="shared" ref="AM134:AM148" si="384">AJ134+AK134+AL134</f>
        <v>0</v>
      </c>
      <c r="AN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1">
        <f t="shared" ref="AQ134:AQ148" si="385">AN134+AO134+AP134</f>
        <v>0</v>
      </c>
      <c r="AR134" s="181">
        <f t="shared" ref="AR134:AR148" si="386">AE134+AI134+AM134+AQ134</f>
        <v>0</v>
      </c>
    </row>
    <row r="135" spans="2:44" x14ac:dyDescent="0.25">
      <c r="B135" s="179" t="s">
        <v>283</v>
      </c>
      <c r="C135" s="180" t="s">
        <v>167</v>
      </c>
      <c r="D1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1">
        <f t="shared" si="300"/>
        <v>0</v>
      </c>
      <c r="G135" s="181"/>
      <c r="H135" s="181">
        <f t="shared" si="380"/>
        <v>0</v>
      </c>
      <c r="I135" s="181"/>
      <c r="J135" s="181">
        <f t="shared" si="381"/>
        <v>0</v>
      </c>
      <c r="K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1">
        <f t="shared" si="382"/>
        <v>0</v>
      </c>
      <c r="AF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1">
        <f t="shared" si="383"/>
        <v>0</v>
      </c>
      <c r="AJ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1">
        <f t="shared" si="384"/>
        <v>0</v>
      </c>
      <c r="AN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1">
        <f t="shared" si="385"/>
        <v>0</v>
      </c>
      <c r="AR135" s="181">
        <f t="shared" si="386"/>
        <v>0</v>
      </c>
    </row>
    <row r="136" spans="2:44" x14ac:dyDescent="0.25">
      <c r="B136" s="179" t="s">
        <v>662</v>
      </c>
      <c r="C136" s="180" t="s">
        <v>663</v>
      </c>
      <c r="D1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1">
        <f t="shared" si="300"/>
        <v>0</v>
      </c>
      <c r="G136" s="181"/>
      <c r="H136" s="181">
        <f t="shared" si="380"/>
        <v>0</v>
      </c>
      <c r="I136" s="181"/>
      <c r="J136" s="181">
        <f t="shared" si="381"/>
        <v>0</v>
      </c>
      <c r="K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1">
        <f t="shared" si="382"/>
        <v>0</v>
      </c>
      <c r="AF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1">
        <f t="shared" si="383"/>
        <v>0</v>
      </c>
      <c r="AJ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1">
        <f t="shared" si="384"/>
        <v>0</v>
      </c>
      <c r="AN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1">
        <f t="shared" si="385"/>
        <v>0</v>
      </c>
      <c r="AR136" s="181">
        <f t="shared" si="386"/>
        <v>0</v>
      </c>
    </row>
    <row r="137" spans="2:44" x14ac:dyDescent="0.25">
      <c r="B137" s="179" t="s">
        <v>284</v>
      </c>
      <c r="C137" s="180" t="s">
        <v>168</v>
      </c>
      <c r="D1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1">
        <f t="shared" si="300"/>
        <v>0</v>
      </c>
      <c r="G137" s="181"/>
      <c r="H137" s="181">
        <f t="shared" si="380"/>
        <v>0</v>
      </c>
      <c r="I137" s="181"/>
      <c r="J137" s="181">
        <f t="shared" si="381"/>
        <v>0</v>
      </c>
      <c r="K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1">
        <f t="shared" si="382"/>
        <v>0</v>
      </c>
      <c r="AF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1">
        <f t="shared" si="383"/>
        <v>0</v>
      </c>
      <c r="AJ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1">
        <f t="shared" si="384"/>
        <v>0</v>
      </c>
      <c r="AN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1">
        <f t="shared" si="385"/>
        <v>0</v>
      </c>
      <c r="AR137" s="181">
        <f t="shared" si="386"/>
        <v>0</v>
      </c>
    </row>
    <row r="138" spans="2:44" x14ac:dyDescent="0.25">
      <c r="B138" s="179" t="s">
        <v>664</v>
      </c>
      <c r="C138" s="180" t="s">
        <v>665</v>
      </c>
      <c r="D1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1">
        <f t="shared" ref="F138:F143" si="387">D138+E138</f>
        <v>0</v>
      </c>
      <c r="G138" s="181"/>
      <c r="H138" s="181">
        <f t="shared" ref="H138:H143" si="388">F138-G138</f>
        <v>0</v>
      </c>
      <c r="I138" s="181"/>
      <c r="J138" s="181">
        <f t="shared" ref="J138:J143" si="389">F138-I138</f>
        <v>0</v>
      </c>
      <c r="K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1">
        <f t="shared" ref="AE138:AE143" si="390">AB138+AC138+AD138</f>
        <v>0</v>
      </c>
      <c r="AF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1">
        <f t="shared" ref="AI138:AI143" si="391">AF138+AG138+AH138</f>
        <v>0</v>
      </c>
      <c r="AJ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1">
        <f t="shared" ref="AM138:AM143" si="392">AJ138+AK138+AL138</f>
        <v>0</v>
      </c>
      <c r="AN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1">
        <f t="shared" ref="AQ138:AQ143" si="393">AN138+AO138+AP138</f>
        <v>0</v>
      </c>
      <c r="AR138" s="181">
        <f t="shared" ref="AR138:AR143" si="394">AE138+AI138+AM138+AQ138</f>
        <v>0</v>
      </c>
    </row>
    <row r="139" spans="2:44" x14ac:dyDescent="0.25">
      <c r="B139" s="179" t="s">
        <v>666</v>
      </c>
      <c r="C139" s="180" t="s">
        <v>667</v>
      </c>
      <c r="D1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1">
        <f t="shared" ref="F139:F140" si="395">D139+E139</f>
        <v>0</v>
      </c>
      <c r="G139" s="181"/>
      <c r="H139" s="181">
        <f t="shared" ref="H139:H140" si="396">F139-G139</f>
        <v>0</v>
      </c>
      <c r="I139" s="181"/>
      <c r="J139" s="181">
        <f t="shared" ref="J139:J140" si="397">F139-I139</f>
        <v>0</v>
      </c>
      <c r="K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1">
        <f t="shared" ref="AE139:AE140" si="398">AB139+AC139+AD139</f>
        <v>0</v>
      </c>
      <c r="AF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1">
        <f t="shared" ref="AI139:AI140" si="399">AF139+AG139+AH139</f>
        <v>0</v>
      </c>
      <c r="AJ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1">
        <f t="shared" ref="AM139:AM140" si="400">AJ139+AK139+AL139</f>
        <v>0</v>
      </c>
      <c r="AN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1">
        <f t="shared" ref="AQ139:AQ140" si="401">AN139+AO139+AP139</f>
        <v>0</v>
      </c>
      <c r="AR139" s="181">
        <f t="shared" ref="AR139:AR140" si="402">AE139+AI139+AM139+AQ139</f>
        <v>0</v>
      </c>
    </row>
    <row r="140" spans="2:44" x14ac:dyDescent="0.25">
      <c r="B140" s="179" t="s">
        <v>668</v>
      </c>
      <c r="C140" s="180" t="s">
        <v>669</v>
      </c>
      <c r="D1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1">
        <f t="shared" si="395"/>
        <v>0</v>
      </c>
      <c r="G140" s="181"/>
      <c r="H140" s="181">
        <f t="shared" si="396"/>
        <v>0</v>
      </c>
      <c r="I140" s="181"/>
      <c r="J140" s="181">
        <f t="shared" si="397"/>
        <v>0</v>
      </c>
      <c r="K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1">
        <f t="shared" si="398"/>
        <v>0</v>
      </c>
      <c r="AF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1">
        <f t="shared" si="399"/>
        <v>0</v>
      </c>
      <c r="AJ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1">
        <f t="shared" si="400"/>
        <v>0</v>
      </c>
      <c r="AN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1">
        <f t="shared" si="401"/>
        <v>0</v>
      </c>
      <c r="AR140" s="181">
        <f t="shared" si="402"/>
        <v>0</v>
      </c>
    </row>
    <row r="141" spans="2:44" x14ac:dyDescent="0.25">
      <c r="B141" s="179" t="s">
        <v>670</v>
      </c>
      <c r="C141" s="180" t="s">
        <v>671</v>
      </c>
      <c r="D1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1">
        <f t="shared" si="387"/>
        <v>0</v>
      </c>
      <c r="G141" s="181"/>
      <c r="H141" s="181">
        <f t="shared" si="388"/>
        <v>0</v>
      </c>
      <c r="I141" s="181"/>
      <c r="J141" s="181">
        <f t="shared" si="389"/>
        <v>0</v>
      </c>
      <c r="K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1">
        <f t="shared" si="390"/>
        <v>0</v>
      </c>
      <c r="AF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1">
        <f t="shared" si="391"/>
        <v>0</v>
      </c>
      <c r="AJ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1">
        <f t="shared" si="392"/>
        <v>0</v>
      </c>
      <c r="AN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1">
        <f t="shared" si="393"/>
        <v>0</v>
      </c>
      <c r="AR141" s="181">
        <f t="shared" si="394"/>
        <v>0</v>
      </c>
    </row>
    <row r="142" spans="2:44" x14ac:dyDescent="0.25">
      <c r="B142" s="179" t="s">
        <v>672</v>
      </c>
      <c r="C142" s="180" t="s">
        <v>673</v>
      </c>
      <c r="D1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1">
        <f t="shared" si="387"/>
        <v>0</v>
      </c>
      <c r="G142" s="181"/>
      <c r="H142" s="181">
        <f t="shared" si="388"/>
        <v>0</v>
      </c>
      <c r="I142" s="181"/>
      <c r="J142" s="181">
        <f t="shared" si="389"/>
        <v>0</v>
      </c>
      <c r="K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1">
        <f t="shared" si="390"/>
        <v>0</v>
      </c>
      <c r="AF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1">
        <f t="shared" si="391"/>
        <v>0</v>
      </c>
      <c r="AJ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1">
        <f t="shared" si="392"/>
        <v>0</v>
      </c>
      <c r="AN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1">
        <f t="shared" si="393"/>
        <v>0</v>
      </c>
      <c r="AR142" s="181">
        <f t="shared" si="394"/>
        <v>0</v>
      </c>
    </row>
    <row r="143" spans="2:44" x14ac:dyDescent="0.25">
      <c r="B143" s="179" t="s">
        <v>674</v>
      </c>
      <c r="C143" s="180" t="s">
        <v>675</v>
      </c>
      <c r="D1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1">
        <f t="shared" si="387"/>
        <v>0</v>
      </c>
      <c r="G143" s="181"/>
      <c r="H143" s="181">
        <f t="shared" si="388"/>
        <v>0</v>
      </c>
      <c r="I143" s="181"/>
      <c r="J143" s="181">
        <f t="shared" si="389"/>
        <v>0</v>
      </c>
      <c r="K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1">
        <f t="shared" si="390"/>
        <v>0</v>
      </c>
      <c r="AF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1">
        <f t="shared" si="391"/>
        <v>0</v>
      </c>
      <c r="AJ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1">
        <f t="shared" si="392"/>
        <v>0</v>
      </c>
      <c r="AN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1">
        <f t="shared" si="393"/>
        <v>0</v>
      </c>
      <c r="AR143" s="181">
        <f t="shared" si="394"/>
        <v>0</v>
      </c>
    </row>
    <row r="144" spans="2:44" x14ac:dyDescent="0.25">
      <c r="B144" s="179" t="s">
        <v>676</v>
      </c>
      <c r="C144" s="180" t="s">
        <v>677</v>
      </c>
      <c r="D1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1">
        <f t="shared" si="300"/>
        <v>0</v>
      </c>
      <c r="G144" s="181"/>
      <c r="H144" s="181">
        <f t="shared" si="380"/>
        <v>0</v>
      </c>
      <c r="I144" s="181"/>
      <c r="J144" s="181">
        <f t="shared" si="381"/>
        <v>0</v>
      </c>
      <c r="K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1">
        <f t="shared" si="382"/>
        <v>0</v>
      </c>
      <c r="AF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1">
        <f t="shared" si="383"/>
        <v>0</v>
      </c>
      <c r="AJ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1">
        <f t="shared" si="384"/>
        <v>0</v>
      </c>
      <c r="AN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1">
        <f t="shared" si="385"/>
        <v>0</v>
      </c>
      <c r="AR144" s="181">
        <f t="shared" si="386"/>
        <v>0</v>
      </c>
    </row>
    <row r="145" spans="2:44" x14ac:dyDescent="0.25">
      <c r="B145" s="179" t="s">
        <v>678</v>
      </c>
      <c r="C145" s="180" t="s">
        <v>679</v>
      </c>
      <c r="D1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1">
        <f t="shared" si="300"/>
        <v>0</v>
      </c>
      <c r="G145" s="181"/>
      <c r="H145" s="181">
        <f t="shared" si="380"/>
        <v>0</v>
      </c>
      <c r="I145" s="181"/>
      <c r="J145" s="181">
        <f t="shared" si="381"/>
        <v>0</v>
      </c>
      <c r="K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1">
        <f t="shared" si="382"/>
        <v>0</v>
      </c>
      <c r="AF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1">
        <f t="shared" si="383"/>
        <v>0</v>
      </c>
      <c r="AJ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1">
        <f t="shared" si="384"/>
        <v>0</v>
      </c>
      <c r="AN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1">
        <f t="shared" si="385"/>
        <v>0</v>
      </c>
      <c r="AR145" s="181">
        <f t="shared" si="386"/>
        <v>0</v>
      </c>
    </row>
    <row r="146" spans="2:44" x14ac:dyDescent="0.25">
      <c r="B146" s="179" t="s">
        <v>680</v>
      </c>
      <c r="C146" s="180" t="s">
        <v>681</v>
      </c>
      <c r="D1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1">
        <f t="shared" ref="F146" si="403">D146+E146</f>
        <v>0</v>
      </c>
      <c r="G146" s="181"/>
      <c r="H146" s="181">
        <f t="shared" ref="H146" si="404">F146-G146</f>
        <v>0</v>
      </c>
      <c r="I146" s="181"/>
      <c r="J146" s="181">
        <f t="shared" ref="J146" si="405">F146-I146</f>
        <v>0</v>
      </c>
      <c r="K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1">
        <f t="shared" ref="AE146" si="406">AB146+AC146+AD146</f>
        <v>0</v>
      </c>
      <c r="AF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1">
        <f t="shared" ref="AI146" si="407">AF146+AG146+AH146</f>
        <v>0</v>
      </c>
      <c r="AJ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1">
        <f t="shared" ref="AM146" si="408">AJ146+AK146+AL146</f>
        <v>0</v>
      </c>
      <c r="AN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1">
        <f t="shared" ref="AQ146" si="409">AN146+AO146+AP146</f>
        <v>0</v>
      </c>
      <c r="AR146" s="181">
        <f t="shared" ref="AR146" si="410">AE146+AI146+AM146+AQ146</f>
        <v>0</v>
      </c>
    </row>
    <row r="147" spans="2:44" x14ac:dyDescent="0.25">
      <c r="B147" s="179" t="s">
        <v>682</v>
      </c>
      <c r="C147" s="180" t="s">
        <v>683</v>
      </c>
      <c r="D1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1">
        <f t="shared" ref="F147" si="411">D147+E147</f>
        <v>0</v>
      </c>
      <c r="G147" s="181"/>
      <c r="H147" s="181">
        <f t="shared" ref="H147" si="412">F147-G147</f>
        <v>0</v>
      </c>
      <c r="I147" s="181"/>
      <c r="J147" s="181">
        <f t="shared" ref="J147" si="413">F147-I147</f>
        <v>0</v>
      </c>
      <c r="K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1">
        <f t="shared" ref="AE147" si="414">AB147+AC147+AD147</f>
        <v>0</v>
      </c>
      <c r="AF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1">
        <f t="shared" ref="AI147" si="415">AF147+AG147+AH147</f>
        <v>0</v>
      </c>
      <c r="AJ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1">
        <f t="shared" ref="AM147" si="416">AJ147+AK147+AL147</f>
        <v>0</v>
      </c>
      <c r="AN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1">
        <f t="shared" ref="AQ147" si="417">AN147+AO147+AP147</f>
        <v>0</v>
      </c>
      <c r="AR147" s="181">
        <f t="shared" ref="AR147" si="418">AE147+AI147+AM147+AQ147</f>
        <v>0</v>
      </c>
    </row>
    <row r="148" spans="2:44" x14ac:dyDescent="0.25">
      <c r="B148" s="179" t="s">
        <v>684</v>
      </c>
      <c r="C148" s="180" t="s">
        <v>685</v>
      </c>
      <c r="D1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1">
        <f t="shared" si="300"/>
        <v>0</v>
      </c>
      <c r="G148" s="181"/>
      <c r="H148" s="181">
        <f t="shared" si="380"/>
        <v>0</v>
      </c>
      <c r="I148" s="181"/>
      <c r="J148" s="181">
        <f t="shared" si="381"/>
        <v>0</v>
      </c>
      <c r="K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1">
        <f t="shared" si="382"/>
        <v>0</v>
      </c>
      <c r="AF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1">
        <f t="shared" si="383"/>
        <v>0</v>
      </c>
      <c r="AJ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1">
        <f t="shared" si="384"/>
        <v>0</v>
      </c>
      <c r="AN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1">
        <f t="shared" si="385"/>
        <v>0</v>
      </c>
      <c r="AR148" s="181">
        <f t="shared" si="386"/>
        <v>0</v>
      </c>
    </row>
    <row r="149" spans="2:44" x14ac:dyDescent="0.25">
      <c r="B149" s="188" t="s">
        <v>285</v>
      </c>
      <c r="C149" s="189" t="s">
        <v>169</v>
      </c>
      <c r="D149" s="190">
        <f>SUM(D150:D163)</f>
        <v>90000</v>
      </c>
      <c r="E149" s="190">
        <f>SUM(E150:E163)</f>
        <v>388250</v>
      </c>
      <c r="F149" s="190">
        <f t="shared" si="300"/>
        <v>478250</v>
      </c>
      <c r="G149" s="190">
        <f>SUM(G150:G163)</f>
        <v>0</v>
      </c>
      <c r="H149" s="190">
        <f t="shared" si="4"/>
        <v>478250</v>
      </c>
      <c r="I149" s="190">
        <f>SUM(I150:I163)</f>
        <v>0</v>
      </c>
      <c r="J149" s="190">
        <f t="shared" si="5"/>
        <v>478250</v>
      </c>
      <c r="K149" s="190">
        <f t="shared" ref="K149:AD149" si="419">SUM(K150:K163)</f>
        <v>0</v>
      </c>
      <c r="L149" s="190">
        <f t="shared" si="419"/>
        <v>30000</v>
      </c>
      <c r="M149" s="190">
        <f t="shared" si="419"/>
        <v>128250</v>
      </c>
      <c r="N149" s="190">
        <f t="shared" si="419"/>
        <v>320000</v>
      </c>
      <c r="O149" s="190">
        <f t="shared" si="419"/>
        <v>0</v>
      </c>
      <c r="P149" s="190">
        <f t="shared" ref="P149:Q149" si="420">SUM(P150:P163)</f>
        <v>0</v>
      </c>
      <c r="Q149" s="190">
        <f t="shared" si="420"/>
        <v>0</v>
      </c>
      <c r="R149" s="190">
        <f t="shared" si="419"/>
        <v>0</v>
      </c>
      <c r="S149" s="190">
        <f t="shared" si="419"/>
        <v>0</v>
      </c>
      <c r="T149" s="190">
        <f t="shared" ref="T149" si="421">SUM(T150:T163)</f>
        <v>0</v>
      </c>
      <c r="U149" s="190">
        <f t="shared" si="419"/>
        <v>0</v>
      </c>
      <c r="V149" s="190">
        <f t="shared" si="419"/>
        <v>0</v>
      </c>
      <c r="W149" s="190">
        <f t="shared" ref="W149" si="422">SUM(W150:W163)</f>
        <v>0</v>
      </c>
      <c r="X149" s="190">
        <f t="shared" si="419"/>
        <v>0</v>
      </c>
      <c r="Y149" s="190">
        <f t="shared" ref="Y149:Z149" si="423">SUM(Y150:Y163)</f>
        <v>0</v>
      </c>
      <c r="Z149" s="190">
        <f t="shared" si="423"/>
        <v>0</v>
      </c>
      <c r="AA149" s="190">
        <f t="shared" si="419"/>
        <v>0</v>
      </c>
      <c r="AB149" s="190">
        <f t="shared" si="419"/>
        <v>410000</v>
      </c>
      <c r="AC149" s="190">
        <f t="shared" si="419"/>
        <v>0</v>
      </c>
      <c r="AD149" s="190">
        <f t="shared" si="419"/>
        <v>0</v>
      </c>
      <c r="AE149" s="190">
        <f t="shared" si="9"/>
        <v>410000</v>
      </c>
      <c r="AF149" s="190">
        <f>SUM(AF150:AF163)</f>
        <v>0</v>
      </c>
      <c r="AG149" s="190">
        <f>SUM(AG150:AG163)</f>
        <v>67500</v>
      </c>
      <c r="AH149" s="190">
        <f>SUM(AH150:AH163)</f>
        <v>0</v>
      </c>
      <c r="AI149" s="190">
        <f t="shared" si="10"/>
        <v>67500</v>
      </c>
      <c r="AJ149" s="190">
        <f>SUM(AJ150:AJ163)</f>
        <v>0</v>
      </c>
      <c r="AK149" s="190">
        <f>SUM(AK150:AK163)</f>
        <v>0</v>
      </c>
      <c r="AL149" s="190">
        <f>SUM(AL150:AL163)</f>
        <v>0</v>
      </c>
      <c r="AM149" s="190">
        <f t="shared" si="11"/>
        <v>0</v>
      </c>
      <c r="AN149" s="190">
        <f>SUM(AN150:AN163)</f>
        <v>750</v>
      </c>
      <c r="AO149" s="190">
        <f>SUM(AO150:AO163)</f>
        <v>0</v>
      </c>
      <c r="AP149" s="190">
        <f>SUM(AP150:AP163)</f>
        <v>0</v>
      </c>
      <c r="AQ149" s="190">
        <f t="shared" si="12"/>
        <v>750</v>
      </c>
      <c r="AR149" s="190">
        <f t="shared" si="13"/>
        <v>478250</v>
      </c>
    </row>
    <row r="150" spans="2:44" x14ac:dyDescent="0.25">
      <c r="B150" s="179" t="s">
        <v>686</v>
      </c>
      <c r="C150" s="180" t="s">
        <v>687</v>
      </c>
      <c r="D1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1">
        <f t="shared" si="300"/>
        <v>0</v>
      </c>
      <c r="G150" s="181"/>
      <c r="H150" s="181">
        <f t="shared" ref="H150:H163" si="424">F150-G150</f>
        <v>0</v>
      </c>
      <c r="I150" s="181"/>
      <c r="J150" s="181">
        <f t="shared" ref="J150:J163" si="425">F150-I150</f>
        <v>0</v>
      </c>
      <c r="K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1">
        <f t="shared" ref="AE150:AE163" si="426">AB150+AC150+AD150</f>
        <v>0</v>
      </c>
      <c r="AF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1">
        <f t="shared" ref="AI150:AI163" si="427">AF150+AG150+AH150</f>
        <v>0</v>
      </c>
      <c r="AJ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1">
        <f t="shared" ref="AM150:AM163" si="428">AJ150+AK150+AL150</f>
        <v>0</v>
      </c>
      <c r="AN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1">
        <f t="shared" ref="AQ150:AQ163" si="429">AN150+AO150+AP150</f>
        <v>0</v>
      </c>
      <c r="AR150" s="181">
        <f t="shared" ref="AR150:AR163" si="430">AE150+AI150+AM150+AQ150</f>
        <v>0</v>
      </c>
    </row>
    <row r="151" spans="2:44" x14ac:dyDescent="0.25">
      <c r="B151" s="179" t="s">
        <v>286</v>
      </c>
      <c r="C151" s="180" t="s">
        <v>170</v>
      </c>
      <c r="D1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1">
        <f t="shared" si="300"/>
        <v>0</v>
      </c>
      <c r="G151" s="181"/>
      <c r="H151" s="181">
        <f t="shared" si="424"/>
        <v>0</v>
      </c>
      <c r="I151" s="181"/>
      <c r="J151" s="181">
        <f t="shared" si="425"/>
        <v>0</v>
      </c>
      <c r="K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1">
        <f t="shared" si="426"/>
        <v>0</v>
      </c>
      <c r="AF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1">
        <f t="shared" si="427"/>
        <v>0</v>
      </c>
      <c r="AJ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1">
        <f t="shared" si="428"/>
        <v>0</v>
      </c>
      <c r="AN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1">
        <f t="shared" si="429"/>
        <v>0</v>
      </c>
      <c r="AR151" s="181">
        <f t="shared" si="430"/>
        <v>0</v>
      </c>
    </row>
    <row r="152" spans="2:44" x14ac:dyDescent="0.25">
      <c r="B152" s="179" t="s">
        <v>688</v>
      </c>
      <c r="C152" s="180" t="s">
        <v>689</v>
      </c>
      <c r="D1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1">
        <f t="shared" si="300"/>
        <v>0</v>
      </c>
      <c r="G152" s="181"/>
      <c r="H152" s="181">
        <f t="shared" si="424"/>
        <v>0</v>
      </c>
      <c r="I152" s="181"/>
      <c r="J152" s="181">
        <f t="shared" si="425"/>
        <v>0</v>
      </c>
      <c r="K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1">
        <f t="shared" si="426"/>
        <v>0</v>
      </c>
      <c r="AF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1">
        <f t="shared" si="427"/>
        <v>0</v>
      </c>
      <c r="AJ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1">
        <f t="shared" si="428"/>
        <v>0</v>
      </c>
      <c r="AN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1">
        <f t="shared" si="429"/>
        <v>0</v>
      </c>
      <c r="AR152" s="181">
        <f t="shared" si="430"/>
        <v>0</v>
      </c>
    </row>
    <row r="153" spans="2:44" x14ac:dyDescent="0.25">
      <c r="B153" s="179" t="s">
        <v>690</v>
      </c>
      <c r="C153" s="180" t="s">
        <v>691</v>
      </c>
      <c r="D1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1">
        <f t="shared" si="300"/>
        <v>0</v>
      </c>
      <c r="G153" s="181"/>
      <c r="H153" s="181">
        <f t="shared" si="424"/>
        <v>0</v>
      </c>
      <c r="I153" s="181"/>
      <c r="J153" s="181">
        <f t="shared" si="425"/>
        <v>0</v>
      </c>
      <c r="K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1">
        <f t="shared" si="426"/>
        <v>0</v>
      </c>
      <c r="AF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1">
        <f t="shared" si="427"/>
        <v>0</v>
      </c>
      <c r="AJ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1">
        <f t="shared" si="428"/>
        <v>0</v>
      </c>
      <c r="AN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1">
        <f t="shared" si="429"/>
        <v>0</v>
      </c>
      <c r="AR153" s="181">
        <f t="shared" si="430"/>
        <v>0</v>
      </c>
    </row>
    <row r="154" spans="2:44" x14ac:dyDescent="0.25">
      <c r="B154" s="179" t="s">
        <v>287</v>
      </c>
      <c r="C154" s="180" t="s">
        <v>171</v>
      </c>
      <c r="D1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1">
        <f t="shared" ref="F154:F158" si="431">D154+E154</f>
        <v>0</v>
      </c>
      <c r="G154" s="181"/>
      <c r="H154" s="181">
        <f t="shared" ref="H154:H158" si="432">F154-G154</f>
        <v>0</v>
      </c>
      <c r="I154" s="181"/>
      <c r="J154" s="181">
        <f t="shared" ref="J154:J158" si="433">F154-I154</f>
        <v>0</v>
      </c>
      <c r="K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1">
        <f t="shared" ref="AE154:AE158" si="434">AB154+AC154+AD154</f>
        <v>0</v>
      </c>
      <c r="AF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1">
        <f t="shared" ref="AI154:AI158" si="435">AF154+AG154+AH154</f>
        <v>0</v>
      </c>
      <c r="AJ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1">
        <f t="shared" ref="AM154:AM158" si="436">AJ154+AK154+AL154</f>
        <v>0</v>
      </c>
      <c r="AN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1">
        <f t="shared" ref="AQ154:AQ158" si="437">AN154+AO154+AP154</f>
        <v>0</v>
      </c>
      <c r="AR154" s="181">
        <f t="shared" ref="AR154:AR158" si="438">AE154+AI154+AM154+AQ154</f>
        <v>0</v>
      </c>
    </row>
    <row r="155" spans="2:44" x14ac:dyDescent="0.25">
      <c r="B155" s="179" t="s">
        <v>692</v>
      </c>
      <c r="C155" s="180" t="s">
        <v>693</v>
      </c>
      <c r="D1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1">
        <f t="shared" si="431"/>
        <v>0</v>
      </c>
      <c r="G155" s="181"/>
      <c r="H155" s="181">
        <f t="shared" si="432"/>
        <v>0</v>
      </c>
      <c r="I155" s="181"/>
      <c r="J155" s="181">
        <f t="shared" si="433"/>
        <v>0</v>
      </c>
      <c r="K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1">
        <f t="shared" si="434"/>
        <v>0</v>
      </c>
      <c r="AF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1">
        <f t="shared" si="435"/>
        <v>0</v>
      </c>
      <c r="AJ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1">
        <f t="shared" si="436"/>
        <v>0</v>
      </c>
      <c r="AN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1">
        <f t="shared" si="437"/>
        <v>0</v>
      </c>
      <c r="AR155" s="181">
        <f t="shared" si="438"/>
        <v>0</v>
      </c>
    </row>
    <row r="156" spans="2:44" x14ac:dyDescent="0.25">
      <c r="B156" s="179" t="s">
        <v>694</v>
      </c>
      <c r="C156" s="180" t="s">
        <v>695</v>
      </c>
      <c r="D1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1">
        <f t="shared" si="431"/>
        <v>0</v>
      </c>
      <c r="G156" s="181"/>
      <c r="H156" s="181">
        <f t="shared" si="432"/>
        <v>0</v>
      </c>
      <c r="I156" s="181"/>
      <c r="J156" s="181">
        <f t="shared" si="433"/>
        <v>0</v>
      </c>
      <c r="K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1">
        <f t="shared" si="434"/>
        <v>0</v>
      </c>
      <c r="AF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1">
        <f t="shared" si="435"/>
        <v>0</v>
      </c>
      <c r="AJ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1">
        <f t="shared" si="436"/>
        <v>0</v>
      </c>
      <c r="AN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1">
        <f t="shared" si="437"/>
        <v>0</v>
      </c>
      <c r="AR156" s="181">
        <f t="shared" si="438"/>
        <v>0</v>
      </c>
    </row>
    <row r="157" spans="2:44" x14ac:dyDescent="0.25">
      <c r="B157" s="179" t="s">
        <v>288</v>
      </c>
      <c r="C157" s="180" t="s">
        <v>172</v>
      </c>
      <c r="D1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1">
        <f t="shared" si="431"/>
        <v>0</v>
      </c>
      <c r="G157" s="181"/>
      <c r="H157" s="181">
        <f t="shared" si="432"/>
        <v>0</v>
      </c>
      <c r="I157" s="181"/>
      <c r="J157" s="181">
        <f t="shared" si="433"/>
        <v>0</v>
      </c>
      <c r="K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1">
        <f t="shared" si="434"/>
        <v>0</v>
      </c>
      <c r="AF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1">
        <f t="shared" si="435"/>
        <v>0</v>
      </c>
      <c r="AJ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1">
        <f t="shared" si="436"/>
        <v>0</v>
      </c>
      <c r="AN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1">
        <f t="shared" si="437"/>
        <v>0</v>
      </c>
      <c r="AR157" s="181">
        <f t="shared" si="438"/>
        <v>0</v>
      </c>
    </row>
    <row r="158" spans="2:44" x14ac:dyDescent="0.25">
      <c r="B158" s="179" t="s">
        <v>696</v>
      </c>
      <c r="C158" s="180" t="s">
        <v>697</v>
      </c>
      <c r="D1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90000</v>
      </c>
      <c r="E1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68250</v>
      </c>
      <c r="F158" s="181">
        <f t="shared" si="431"/>
        <v>158250</v>
      </c>
      <c r="G158" s="181"/>
      <c r="H158" s="181">
        <f t="shared" si="432"/>
        <v>158250</v>
      </c>
      <c r="I158" s="181"/>
      <c r="J158" s="181">
        <f t="shared" si="433"/>
        <v>158250</v>
      </c>
      <c r="K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M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128250</v>
      </c>
      <c r="N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90000</v>
      </c>
      <c r="AC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1">
        <f t="shared" si="434"/>
        <v>90000</v>
      </c>
      <c r="AF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67500</v>
      </c>
      <c r="AH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1">
        <f t="shared" si="435"/>
        <v>67500</v>
      </c>
      <c r="AJ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1">
        <f t="shared" si="436"/>
        <v>0</v>
      </c>
      <c r="AN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v>
      </c>
      <c r="AO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1">
        <f t="shared" si="437"/>
        <v>750</v>
      </c>
      <c r="AR158" s="181">
        <f t="shared" si="438"/>
        <v>158250</v>
      </c>
    </row>
    <row r="159" spans="2:44" x14ac:dyDescent="0.25">
      <c r="B159" s="179" t="s">
        <v>698</v>
      </c>
      <c r="C159" s="180" t="s">
        <v>699</v>
      </c>
      <c r="D1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1">
        <f t="shared" ref="F159:F161" si="439">D159+E159</f>
        <v>0</v>
      </c>
      <c r="G159" s="181"/>
      <c r="H159" s="181">
        <f t="shared" ref="H159:H161" si="440">F159-G159</f>
        <v>0</v>
      </c>
      <c r="I159" s="181"/>
      <c r="J159" s="181">
        <f t="shared" ref="J159:J161" si="441">F159-I159</f>
        <v>0</v>
      </c>
      <c r="K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1">
        <f t="shared" ref="AE159:AE161" si="442">AB159+AC159+AD159</f>
        <v>0</v>
      </c>
      <c r="AF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1">
        <f t="shared" ref="AI159:AI161" si="443">AF159+AG159+AH159</f>
        <v>0</v>
      </c>
      <c r="AJ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1">
        <f t="shared" ref="AM159:AM161" si="444">AJ159+AK159+AL159</f>
        <v>0</v>
      </c>
      <c r="AN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1">
        <f t="shared" ref="AQ159:AQ161" si="445">AN159+AO159+AP159</f>
        <v>0</v>
      </c>
      <c r="AR159" s="181">
        <f t="shared" ref="AR159:AR161" si="446">AE159+AI159+AM159+AQ159</f>
        <v>0</v>
      </c>
    </row>
    <row r="160" spans="2:44" x14ac:dyDescent="0.25">
      <c r="B160" s="179" t="s">
        <v>700</v>
      </c>
      <c r="C160" s="180" t="s">
        <v>701</v>
      </c>
      <c r="D1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1">
        <f t="shared" si="439"/>
        <v>0</v>
      </c>
      <c r="G160" s="181"/>
      <c r="H160" s="181">
        <f t="shared" si="440"/>
        <v>0</v>
      </c>
      <c r="I160" s="181"/>
      <c r="J160" s="181">
        <f t="shared" si="441"/>
        <v>0</v>
      </c>
      <c r="K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1">
        <f t="shared" si="442"/>
        <v>0</v>
      </c>
      <c r="AF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1">
        <f t="shared" si="443"/>
        <v>0</v>
      </c>
      <c r="AJ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1">
        <f t="shared" si="444"/>
        <v>0</v>
      </c>
      <c r="AN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1">
        <f t="shared" si="445"/>
        <v>0</v>
      </c>
      <c r="AR160" s="181">
        <f t="shared" si="446"/>
        <v>0</v>
      </c>
    </row>
    <row r="161" spans="2:44" x14ac:dyDescent="0.25">
      <c r="B161" s="179" t="s">
        <v>289</v>
      </c>
      <c r="C161" s="180" t="s">
        <v>173</v>
      </c>
      <c r="D1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1">
        <f t="shared" si="439"/>
        <v>0</v>
      </c>
      <c r="G161" s="181"/>
      <c r="H161" s="181">
        <f t="shared" si="440"/>
        <v>0</v>
      </c>
      <c r="I161" s="181"/>
      <c r="J161" s="181">
        <f t="shared" si="441"/>
        <v>0</v>
      </c>
      <c r="K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1">
        <f t="shared" si="442"/>
        <v>0</v>
      </c>
      <c r="AF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1">
        <f t="shared" si="443"/>
        <v>0</v>
      </c>
      <c r="AJ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1">
        <f t="shared" si="444"/>
        <v>0</v>
      </c>
      <c r="AN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1">
        <f t="shared" si="445"/>
        <v>0</v>
      </c>
      <c r="AR161" s="181">
        <f t="shared" si="446"/>
        <v>0</v>
      </c>
    </row>
    <row r="162" spans="2:44" x14ac:dyDescent="0.25">
      <c r="B162" s="179" t="s">
        <v>702</v>
      </c>
      <c r="C162" s="180" t="s">
        <v>703</v>
      </c>
      <c r="D1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320000</v>
      </c>
      <c r="F162" s="181">
        <f t="shared" si="300"/>
        <v>320000</v>
      </c>
      <c r="G162" s="181"/>
      <c r="H162" s="181">
        <f t="shared" si="424"/>
        <v>320000</v>
      </c>
      <c r="I162" s="181"/>
      <c r="J162" s="181">
        <f t="shared" si="425"/>
        <v>320000</v>
      </c>
      <c r="K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320000</v>
      </c>
      <c r="O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320000</v>
      </c>
      <c r="AC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1">
        <f t="shared" si="426"/>
        <v>320000</v>
      </c>
      <c r="AF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1">
        <f t="shared" si="427"/>
        <v>0</v>
      </c>
      <c r="AJ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1">
        <f t="shared" si="428"/>
        <v>0</v>
      </c>
      <c r="AN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1">
        <f t="shared" si="429"/>
        <v>0</v>
      </c>
      <c r="AR162" s="181">
        <f t="shared" si="430"/>
        <v>320000</v>
      </c>
    </row>
    <row r="163" spans="2:44" x14ac:dyDescent="0.25">
      <c r="B163" s="179" t="s">
        <v>704</v>
      </c>
      <c r="C163" s="180" t="s">
        <v>705</v>
      </c>
      <c r="D1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1">
        <f t="shared" si="300"/>
        <v>0</v>
      </c>
      <c r="G163" s="181"/>
      <c r="H163" s="181">
        <f t="shared" si="424"/>
        <v>0</v>
      </c>
      <c r="I163" s="181"/>
      <c r="J163" s="181">
        <f t="shared" si="425"/>
        <v>0</v>
      </c>
      <c r="K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1">
        <f t="shared" si="426"/>
        <v>0</v>
      </c>
      <c r="AF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1">
        <f t="shared" si="427"/>
        <v>0</v>
      </c>
      <c r="AJ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1">
        <f t="shared" si="428"/>
        <v>0</v>
      </c>
      <c r="AN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1">
        <f t="shared" si="429"/>
        <v>0</v>
      </c>
      <c r="AR163" s="181">
        <f t="shared" si="430"/>
        <v>0</v>
      </c>
    </row>
    <row r="164" spans="2:44" x14ac:dyDescent="0.25">
      <c r="B164" s="188" t="s">
        <v>290</v>
      </c>
      <c r="C164" s="189" t="s">
        <v>174</v>
      </c>
      <c r="D164" s="190">
        <f>SUM(D165:D189)</f>
        <v>198390</v>
      </c>
      <c r="E164" s="190">
        <f>SUM(E165:E189)</f>
        <v>598845</v>
      </c>
      <c r="F164" s="190">
        <f t="shared" si="300"/>
        <v>797235</v>
      </c>
      <c r="G164" s="190">
        <f>SUM(G165:G189)</f>
        <v>0</v>
      </c>
      <c r="H164" s="190">
        <f t="shared" si="4"/>
        <v>797235</v>
      </c>
      <c r="I164" s="190">
        <f>SUM(I165:I189)</f>
        <v>0</v>
      </c>
      <c r="J164" s="190">
        <f t="shared" si="5"/>
        <v>797235</v>
      </c>
      <c r="K164" s="190">
        <f t="shared" ref="K164:AD164" si="447">SUM(K165:K189)</f>
        <v>3775</v>
      </c>
      <c r="L164" s="190">
        <f t="shared" si="447"/>
        <v>246650</v>
      </c>
      <c r="M164" s="190">
        <f t="shared" si="447"/>
        <v>15700</v>
      </c>
      <c r="N164" s="190">
        <f t="shared" si="447"/>
        <v>12440</v>
      </c>
      <c r="O164" s="190">
        <f t="shared" si="447"/>
        <v>6820</v>
      </c>
      <c r="P164" s="190">
        <f t="shared" ref="P164:Q164" si="448">SUM(P165:P189)</f>
        <v>1000</v>
      </c>
      <c r="Q164" s="190">
        <f t="shared" si="448"/>
        <v>3000</v>
      </c>
      <c r="R164" s="190">
        <f t="shared" si="447"/>
        <v>0</v>
      </c>
      <c r="S164" s="190">
        <f t="shared" si="447"/>
        <v>0</v>
      </c>
      <c r="T164" s="190">
        <f t="shared" ref="T164" si="449">SUM(T165:T189)</f>
        <v>493350</v>
      </c>
      <c r="U164" s="190">
        <f t="shared" si="447"/>
        <v>0</v>
      </c>
      <c r="V164" s="190">
        <f t="shared" si="447"/>
        <v>2000</v>
      </c>
      <c r="W164" s="190">
        <f t="shared" ref="W164" si="450">SUM(W165:W189)</f>
        <v>0</v>
      </c>
      <c r="X164" s="190">
        <f t="shared" si="447"/>
        <v>0</v>
      </c>
      <c r="Y164" s="190">
        <f t="shared" ref="Y164:Z164" si="451">SUM(Y165:Y189)</f>
        <v>0</v>
      </c>
      <c r="Z164" s="190">
        <f t="shared" si="451"/>
        <v>0</v>
      </c>
      <c r="AA164" s="190">
        <f t="shared" si="447"/>
        <v>12500</v>
      </c>
      <c r="AB164" s="190">
        <f t="shared" si="447"/>
        <v>65000</v>
      </c>
      <c r="AC164" s="190">
        <f t="shared" si="447"/>
        <v>705795</v>
      </c>
      <c r="AD164" s="190">
        <f t="shared" si="447"/>
        <v>0</v>
      </c>
      <c r="AE164" s="190">
        <f t="shared" si="9"/>
        <v>770795</v>
      </c>
      <c r="AF164" s="190">
        <f>SUM(AF165:AF189)</f>
        <v>0</v>
      </c>
      <c r="AG164" s="190">
        <f>SUM(AG165:AG189)</f>
        <v>5000</v>
      </c>
      <c r="AH164" s="190">
        <f>SUM(AH165:AH189)</f>
        <v>16440</v>
      </c>
      <c r="AI164" s="190">
        <f t="shared" si="10"/>
        <v>21440</v>
      </c>
      <c r="AJ164" s="190">
        <f>SUM(AJ165:AJ189)</f>
        <v>0</v>
      </c>
      <c r="AK164" s="190">
        <f>SUM(AK165:AK189)</f>
        <v>0</v>
      </c>
      <c r="AL164" s="190">
        <f>SUM(AL165:AL189)</f>
        <v>3000</v>
      </c>
      <c r="AM164" s="190">
        <f t="shared" si="11"/>
        <v>3000</v>
      </c>
      <c r="AN164" s="190">
        <f>SUM(AN165:AN189)</f>
        <v>2000</v>
      </c>
      <c r="AO164" s="190">
        <f>SUM(AO165:AO189)</f>
        <v>0</v>
      </c>
      <c r="AP164" s="190">
        <f>SUM(AP165:AP189)</f>
        <v>0</v>
      </c>
      <c r="AQ164" s="190">
        <f t="shared" si="12"/>
        <v>2000</v>
      </c>
      <c r="AR164" s="190">
        <f t="shared" si="13"/>
        <v>797235</v>
      </c>
    </row>
    <row r="165" spans="2:44" x14ac:dyDescent="0.25">
      <c r="B165" s="179" t="s">
        <v>291</v>
      </c>
      <c r="C165" s="180" t="s">
        <v>175</v>
      </c>
      <c r="D1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1">
        <f t="shared" si="300"/>
        <v>0</v>
      </c>
      <c r="G165" s="181"/>
      <c r="H165" s="181">
        <f t="shared" ref="H165:H168" si="452">F165-G165</f>
        <v>0</v>
      </c>
      <c r="I165" s="181"/>
      <c r="J165" s="181">
        <f t="shared" ref="J165:J168" si="453">F165-I165</f>
        <v>0</v>
      </c>
      <c r="K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1">
        <f t="shared" ref="AE165:AE168" si="454">AB165+AC165+AD165</f>
        <v>0</v>
      </c>
      <c r="AF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1">
        <f t="shared" ref="AI165:AI168" si="455">AF165+AG165+AH165</f>
        <v>0</v>
      </c>
      <c r="AJ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1">
        <f t="shared" ref="AM165:AM168" si="456">AJ165+AK165+AL165</f>
        <v>0</v>
      </c>
      <c r="AN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1">
        <f t="shared" ref="AQ165:AQ168" si="457">AN165+AO165+AP165</f>
        <v>0</v>
      </c>
      <c r="AR165" s="181">
        <f t="shared" ref="AR165:AR168" si="458">AE165+AI165+AM165+AQ165</f>
        <v>0</v>
      </c>
    </row>
    <row r="166" spans="2:44" x14ac:dyDescent="0.25">
      <c r="B166" s="179" t="s">
        <v>706</v>
      </c>
      <c r="C166" s="180" t="s">
        <v>707</v>
      </c>
      <c r="D1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1">
        <f t="shared" si="300"/>
        <v>0</v>
      </c>
      <c r="G166" s="181"/>
      <c r="H166" s="181">
        <f t="shared" si="452"/>
        <v>0</v>
      </c>
      <c r="I166" s="181"/>
      <c r="J166" s="181">
        <f t="shared" si="453"/>
        <v>0</v>
      </c>
      <c r="K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1">
        <f t="shared" si="454"/>
        <v>0</v>
      </c>
      <c r="AF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1">
        <f t="shared" si="455"/>
        <v>0</v>
      </c>
      <c r="AJ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1">
        <f t="shared" si="456"/>
        <v>0</v>
      </c>
      <c r="AN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1">
        <f t="shared" si="457"/>
        <v>0</v>
      </c>
      <c r="AR166" s="181">
        <f t="shared" si="458"/>
        <v>0</v>
      </c>
    </row>
    <row r="167" spans="2:44" x14ac:dyDescent="0.25">
      <c r="B167" s="179" t="s">
        <v>708</v>
      </c>
      <c r="C167" s="180" t="s">
        <v>709</v>
      </c>
      <c r="D1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1">
        <f t="shared" ref="F167" si="459">D167+E167</f>
        <v>0</v>
      </c>
      <c r="G167" s="181"/>
      <c r="H167" s="181">
        <f t="shared" ref="H167" si="460">F167-G167</f>
        <v>0</v>
      </c>
      <c r="I167" s="181"/>
      <c r="J167" s="181">
        <f t="shared" ref="J167" si="461">F167-I167</f>
        <v>0</v>
      </c>
      <c r="K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1">
        <f t="shared" ref="AE167" si="462">AB167+AC167+AD167</f>
        <v>0</v>
      </c>
      <c r="AF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1">
        <f t="shared" ref="AI167" si="463">AF167+AG167+AH167</f>
        <v>0</v>
      </c>
      <c r="AJ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1">
        <f t="shared" ref="AM167" si="464">AJ167+AK167+AL167</f>
        <v>0</v>
      </c>
      <c r="AN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1">
        <f t="shared" ref="AQ167" si="465">AN167+AO167+AP167</f>
        <v>0</v>
      </c>
      <c r="AR167" s="181">
        <f t="shared" ref="AR167" si="466">AE167+AI167+AM167+AQ167</f>
        <v>0</v>
      </c>
    </row>
    <row r="168" spans="2:44" x14ac:dyDescent="0.25">
      <c r="B168" s="179" t="s">
        <v>710</v>
      </c>
      <c r="C168" s="180" t="s">
        <v>711</v>
      </c>
      <c r="D1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1">
        <f t="shared" si="300"/>
        <v>0</v>
      </c>
      <c r="G168" s="181"/>
      <c r="H168" s="181">
        <f t="shared" si="452"/>
        <v>0</v>
      </c>
      <c r="I168" s="181"/>
      <c r="J168" s="181">
        <f t="shared" si="453"/>
        <v>0</v>
      </c>
      <c r="K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1">
        <f t="shared" si="454"/>
        <v>0</v>
      </c>
      <c r="AF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1">
        <f t="shared" si="455"/>
        <v>0</v>
      </c>
      <c r="AJ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1">
        <f t="shared" si="456"/>
        <v>0</v>
      </c>
      <c r="AN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1">
        <f t="shared" si="457"/>
        <v>0</v>
      </c>
      <c r="AR168" s="181">
        <f t="shared" si="458"/>
        <v>0</v>
      </c>
    </row>
    <row r="169" spans="2:44" x14ac:dyDescent="0.25">
      <c r="B169" s="179" t="s">
        <v>712</v>
      </c>
      <c r="C169" s="180" t="s">
        <v>713</v>
      </c>
      <c r="D1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1">
        <f t="shared" ref="F169:F177" si="467">D169+E169</f>
        <v>0</v>
      </c>
      <c r="G169" s="181"/>
      <c r="H169" s="181">
        <f t="shared" ref="H169:H177" si="468">F169-G169</f>
        <v>0</v>
      </c>
      <c r="I169" s="181"/>
      <c r="J169" s="181">
        <f t="shared" ref="J169:J177" si="469">F169-I169</f>
        <v>0</v>
      </c>
      <c r="K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1">
        <f t="shared" ref="AE169:AE177" si="470">AB169+AC169+AD169</f>
        <v>0</v>
      </c>
      <c r="AF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1">
        <f t="shared" ref="AI169:AI177" si="471">AF169+AG169+AH169</f>
        <v>0</v>
      </c>
      <c r="AJ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1">
        <f t="shared" ref="AM169:AM177" si="472">AJ169+AK169+AL169</f>
        <v>0</v>
      </c>
      <c r="AN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1">
        <f t="shared" ref="AQ169:AQ177" si="473">AN169+AO169+AP169</f>
        <v>0</v>
      </c>
      <c r="AR169" s="181">
        <f t="shared" ref="AR169:AR177" si="474">AE169+AI169+AM169+AQ169</f>
        <v>0</v>
      </c>
    </row>
    <row r="170" spans="2:44" x14ac:dyDescent="0.25">
      <c r="B170" s="179" t="s">
        <v>292</v>
      </c>
      <c r="C170" s="180" t="s">
        <v>176</v>
      </c>
      <c r="D1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1">
        <f t="shared" si="467"/>
        <v>0</v>
      </c>
      <c r="G170" s="181"/>
      <c r="H170" s="181">
        <f t="shared" si="468"/>
        <v>0</v>
      </c>
      <c r="I170" s="181"/>
      <c r="J170" s="181">
        <f t="shared" si="469"/>
        <v>0</v>
      </c>
      <c r="K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1">
        <f t="shared" si="470"/>
        <v>0</v>
      </c>
      <c r="AF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1">
        <f t="shared" si="471"/>
        <v>0</v>
      </c>
      <c r="AJ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1">
        <f t="shared" si="472"/>
        <v>0</v>
      </c>
      <c r="AN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1">
        <f t="shared" si="473"/>
        <v>0</v>
      </c>
      <c r="AR170" s="181">
        <f t="shared" si="474"/>
        <v>0</v>
      </c>
    </row>
    <row r="171" spans="2:44" x14ac:dyDescent="0.25">
      <c r="B171" s="179" t="s">
        <v>714</v>
      </c>
      <c r="C171" s="180" t="s">
        <v>715</v>
      </c>
      <c r="D1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185950</v>
      </c>
      <c r="E1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12345</v>
      </c>
      <c r="F171" s="181">
        <f t="shared" si="467"/>
        <v>198295</v>
      </c>
      <c r="G171" s="181"/>
      <c r="H171" s="181">
        <f t="shared" si="468"/>
        <v>198295</v>
      </c>
      <c r="I171" s="181"/>
      <c r="J171" s="181">
        <f t="shared" si="469"/>
        <v>198295</v>
      </c>
      <c r="K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3775</v>
      </c>
      <c r="L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153500</v>
      </c>
      <c r="M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15700</v>
      </c>
      <c r="N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6820</v>
      </c>
      <c r="P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v>
      </c>
      <c r="Q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v>
      </c>
      <c r="R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v>
      </c>
      <c r="W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12500</v>
      </c>
      <c r="AB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65000</v>
      </c>
      <c r="AC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119295</v>
      </c>
      <c r="AD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1">
        <f t="shared" si="470"/>
        <v>184295</v>
      </c>
      <c r="AF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H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v>
      </c>
      <c r="AI171" s="181">
        <f t="shared" si="471"/>
        <v>9000</v>
      </c>
      <c r="AJ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M171" s="181">
        <f t="shared" si="472"/>
        <v>3000</v>
      </c>
      <c r="AN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O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1">
        <f t="shared" si="473"/>
        <v>2000</v>
      </c>
      <c r="AR171" s="181">
        <f t="shared" si="474"/>
        <v>198295</v>
      </c>
    </row>
    <row r="172" spans="2:44" x14ac:dyDescent="0.25">
      <c r="B172" s="179" t="s">
        <v>716</v>
      </c>
      <c r="C172" s="180" t="s">
        <v>717</v>
      </c>
      <c r="D1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1">
        <f t="shared" si="467"/>
        <v>0</v>
      </c>
      <c r="G172" s="181"/>
      <c r="H172" s="181">
        <f t="shared" si="468"/>
        <v>0</v>
      </c>
      <c r="I172" s="181"/>
      <c r="J172" s="181">
        <f t="shared" si="469"/>
        <v>0</v>
      </c>
      <c r="K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1">
        <f t="shared" si="470"/>
        <v>0</v>
      </c>
      <c r="AF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1">
        <f t="shared" si="471"/>
        <v>0</v>
      </c>
      <c r="AJ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1">
        <f t="shared" si="472"/>
        <v>0</v>
      </c>
      <c r="AN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1">
        <f t="shared" si="473"/>
        <v>0</v>
      </c>
      <c r="AR172" s="181">
        <f t="shared" si="474"/>
        <v>0</v>
      </c>
    </row>
    <row r="173" spans="2:44" x14ac:dyDescent="0.25">
      <c r="B173" s="179" t="s">
        <v>718</v>
      </c>
      <c r="C173" s="180" t="s">
        <v>719</v>
      </c>
      <c r="D1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1">
        <f t="shared" si="467"/>
        <v>0</v>
      </c>
      <c r="G173" s="181"/>
      <c r="H173" s="181">
        <f t="shared" si="468"/>
        <v>0</v>
      </c>
      <c r="I173" s="181"/>
      <c r="J173" s="181">
        <f t="shared" si="469"/>
        <v>0</v>
      </c>
      <c r="K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1">
        <f t="shared" si="470"/>
        <v>0</v>
      </c>
      <c r="AF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1">
        <f t="shared" si="471"/>
        <v>0</v>
      </c>
      <c r="AJ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1">
        <f t="shared" si="472"/>
        <v>0</v>
      </c>
      <c r="AN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1">
        <f t="shared" si="473"/>
        <v>0</v>
      </c>
      <c r="AR173" s="181">
        <f t="shared" si="474"/>
        <v>0</v>
      </c>
    </row>
    <row r="174" spans="2:44" x14ac:dyDescent="0.25">
      <c r="B174" s="179" t="s">
        <v>720</v>
      </c>
      <c r="C174" s="180" t="s">
        <v>721</v>
      </c>
      <c r="D1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1">
        <f t="shared" si="467"/>
        <v>0</v>
      </c>
      <c r="G174" s="181"/>
      <c r="H174" s="181">
        <f t="shared" si="468"/>
        <v>0</v>
      </c>
      <c r="I174" s="181"/>
      <c r="J174" s="181">
        <f t="shared" si="469"/>
        <v>0</v>
      </c>
      <c r="K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1">
        <f t="shared" si="470"/>
        <v>0</v>
      </c>
      <c r="AF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1">
        <f t="shared" si="471"/>
        <v>0</v>
      </c>
      <c r="AJ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1">
        <f t="shared" si="472"/>
        <v>0</v>
      </c>
      <c r="AN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1">
        <f t="shared" si="473"/>
        <v>0</v>
      </c>
      <c r="AR174" s="181">
        <f t="shared" si="474"/>
        <v>0</v>
      </c>
    </row>
    <row r="175" spans="2:44" x14ac:dyDescent="0.25">
      <c r="B175" s="179" t="s">
        <v>722</v>
      </c>
      <c r="C175" s="180" t="s">
        <v>723</v>
      </c>
      <c r="D1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1">
        <f t="shared" si="467"/>
        <v>0</v>
      </c>
      <c r="G175" s="181"/>
      <c r="H175" s="181">
        <f t="shared" si="468"/>
        <v>0</v>
      </c>
      <c r="I175" s="181"/>
      <c r="J175" s="181">
        <f t="shared" si="469"/>
        <v>0</v>
      </c>
      <c r="K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1">
        <f t="shared" si="470"/>
        <v>0</v>
      </c>
      <c r="AF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1">
        <f t="shared" si="471"/>
        <v>0</v>
      </c>
      <c r="AJ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1">
        <f t="shared" si="472"/>
        <v>0</v>
      </c>
      <c r="AN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1">
        <f t="shared" si="473"/>
        <v>0</v>
      </c>
      <c r="AR175" s="181">
        <f t="shared" si="474"/>
        <v>0</v>
      </c>
    </row>
    <row r="176" spans="2:44" x14ac:dyDescent="0.25">
      <c r="B176" s="179" t="s">
        <v>293</v>
      </c>
      <c r="C176" s="180" t="s">
        <v>724</v>
      </c>
      <c r="D1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1">
        <f t="shared" si="467"/>
        <v>0</v>
      </c>
      <c r="G176" s="181"/>
      <c r="H176" s="181">
        <f t="shared" si="468"/>
        <v>0</v>
      </c>
      <c r="I176" s="181"/>
      <c r="J176" s="181">
        <f t="shared" si="469"/>
        <v>0</v>
      </c>
      <c r="K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1">
        <f t="shared" si="470"/>
        <v>0</v>
      </c>
      <c r="AF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1">
        <f t="shared" si="471"/>
        <v>0</v>
      </c>
      <c r="AJ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1">
        <f t="shared" si="472"/>
        <v>0</v>
      </c>
      <c r="AN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1">
        <f t="shared" si="473"/>
        <v>0</v>
      </c>
      <c r="AR176" s="181">
        <f t="shared" si="474"/>
        <v>0</v>
      </c>
    </row>
    <row r="177" spans="2:44" x14ac:dyDescent="0.25">
      <c r="B177" s="179" t="s">
        <v>725</v>
      </c>
      <c r="C177" s="180" t="s">
        <v>726</v>
      </c>
      <c r="D1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1">
        <f t="shared" si="467"/>
        <v>0</v>
      </c>
      <c r="G177" s="181"/>
      <c r="H177" s="181">
        <f t="shared" si="468"/>
        <v>0</v>
      </c>
      <c r="I177" s="181"/>
      <c r="J177" s="181">
        <f t="shared" si="469"/>
        <v>0</v>
      </c>
      <c r="K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1">
        <f t="shared" si="470"/>
        <v>0</v>
      </c>
      <c r="AF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1">
        <f t="shared" si="471"/>
        <v>0</v>
      </c>
      <c r="AJ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1">
        <f t="shared" si="472"/>
        <v>0</v>
      </c>
      <c r="AN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1">
        <f t="shared" si="473"/>
        <v>0</v>
      </c>
      <c r="AR177" s="181">
        <f t="shared" si="474"/>
        <v>0</v>
      </c>
    </row>
    <row r="178" spans="2:44" x14ac:dyDescent="0.25">
      <c r="B178" s="179" t="s">
        <v>294</v>
      </c>
      <c r="C178" s="180" t="s">
        <v>727</v>
      </c>
      <c r="D1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1">
        <f t="shared" ref="F178:F185" si="475">D178+E178</f>
        <v>0</v>
      </c>
      <c r="G178" s="181"/>
      <c r="H178" s="181">
        <f t="shared" ref="H178:H185" si="476">F178-G178</f>
        <v>0</v>
      </c>
      <c r="I178" s="181"/>
      <c r="J178" s="181">
        <f t="shared" ref="J178:J185" si="477">F178-I178</f>
        <v>0</v>
      </c>
      <c r="K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1">
        <f t="shared" ref="AE178:AE185" si="478">AB178+AC178+AD178</f>
        <v>0</v>
      </c>
      <c r="AF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1">
        <f t="shared" ref="AI178:AI185" si="479">AF178+AG178+AH178</f>
        <v>0</v>
      </c>
      <c r="AJ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1">
        <f t="shared" ref="AM178:AM185" si="480">AJ178+AK178+AL178</f>
        <v>0</v>
      </c>
      <c r="AN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1">
        <f t="shared" ref="AQ178:AQ185" si="481">AN178+AO178+AP178</f>
        <v>0</v>
      </c>
      <c r="AR178" s="181">
        <f t="shared" ref="AR178:AR185" si="482">AE178+AI178+AM178+AQ178</f>
        <v>0</v>
      </c>
    </row>
    <row r="179" spans="2:44" x14ac:dyDescent="0.25">
      <c r="B179" s="179" t="s">
        <v>728</v>
      </c>
      <c r="C179" s="180" t="s">
        <v>727</v>
      </c>
      <c r="D1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1">
        <f t="shared" si="475"/>
        <v>0</v>
      </c>
      <c r="G179" s="181"/>
      <c r="H179" s="181">
        <f t="shared" si="476"/>
        <v>0</v>
      </c>
      <c r="I179" s="181"/>
      <c r="J179" s="181">
        <f t="shared" si="477"/>
        <v>0</v>
      </c>
      <c r="K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1">
        <f t="shared" si="478"/>
        <v>0</v>
      </c>
      <c r="AF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1">
        <f t="shared" si="479"/>
        <v>0</v>
      </c>
      <c r="AJ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1">
        <f t="shared" si="480"/>
        <v>0</v>
      </c>
      <c r="AN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1">
        <f t="shared" si="481"/>
        <v>0</v>
      </c>
      <c r="AR179" s="181">
        <f t="shared" si="482"/>
        <v>0</v>
      </c>
    </row>
    <row r="180" spans="2:44" x14ac:dyDescent="0.25">
      <c r="B180" s="179" t="s">
        <v>729</v>
      </c>
      <c r="C180" s="180" t="s">
        <v>730</v>
      </c>
      <c r="D1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1">
        <f t="shared" si="475"/>
        <v>0</v>
      </c>
      <c r="G180" s="181"/>
      <c r="H180" s="181">
        <f t="shared" si="476"/>
        <v>0</v>
      </c>
      <c r="I180" s="181"/>
      <c r="J180" s="181">
        <f t="shared" si="477"/>
        <v>0</v>
      </c>
      <c r="K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1">
        <f t="shared" si="478"/>
        <v>0</v>
      </c>
      <c r="AF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1">
        <f t="shared" si="479"/>
        <v>0</v>
      </c>
      <c r="AJ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1">
        <f t="shared" si="480"/>
        <v>0</v>
      </c>
      <c r="AN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1">
        <f t="shared" si="481"/>
        <v>0</v>
      </c>
      <c r="AR180" s="181">
        <f t="shared" si="482"/>
        <v>0</v>
      </c>
    </row>
    <row r="181" spans="2:44" x14ac:dyDescent="0.25">
      <c r="B181" s="179" t="s">
        <v>731</v>
      </c>
      <c r="C181" s="180" t="s">
        <v>732</v>
      </c>
      <c r="D1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1">
        <f t="shared" si="475"/>
        <v>0</v>
      </c>
      <c r="G181" s="181"/>
      <c r="H181" s="181">
        <f t="shared" si="476"/>
        <v>0</v>
      </c>
      <c r="I181" s="181"/>
      <c r="J181" s="181">
        <f t="shared" si="477"/>
        <v>0</v>
      </c>
      <c r="K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1">
        <f t="shared" si="478"/>
        <v>0</v>
      </c>
      <c r="AF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1">
        <f t="shared" si="479"/>
        <v>0</v>
      </c>
      <c r="AJ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1">
        <f t="shared" si="480"/>
        <v>0</v>
      </c>
      <c r="AN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1">
        <f t="shared" si="481"/>
        <v>0</v>
      </c>
      <c r="AR181" s="181">
        <f t="shared" si="482"/>
        <v>0</v>
      </c>
    </row>
    <row r="182" spans="2:44" x14ac:dyDescent="0.25">
      <c r="B182" s="179" t="s">
        <v>295</v>
      </c>
      <c r="C182" s="180" t="s">
        <v>733</v>
      </c>
      <c r="D1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1">
        <f t="shared" si="475"/>
        <v>0</v>
      </c>
      <c r="G182" s="181"/>
      <c r="H182" s="181">
        <f t="shared" si="476"/>
        <v>0</v>
      </c>
      <c r="I182" s="181"/>
      <c r="J182" s="181">
        <f t="shared" si="477"/>
        <v>0</v>
      </c>
      <c r="K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1">
        <f t="shared" si="478"/>
        <v>0</v>
      </c>
      <c r="AF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1">
        <f t="shared" si="479"/>
        <v>0</v>
      </c>
      <c r="AJ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1">
        <f t="shared" si="480"/>
        <v>0</v>
      </c>
      <c r="AN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1">
        <f t="shared" si="481"/>
        <v>0</v>
      </c>
      <c r="AR182" s="181">
        <f t="shared" si="482"/>
        <v>0</v>
      </c>
    </row>
    <row r="183" spans="2:44" x14ac:dyDescent="0.25">
      <c r="B183" s="179" t="s">
        <v>734</v>
      </c>
      <c r="C183" s="180" t="s">
        <v>733</v>
      </c>
      <c r="D1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1">
        <f t="shared" si="475"/>
        <v>0</v>
      </c>
      <c r="G183" s="181"/>
      <c r="H183" s="181">
        <f t="shared" si="476"/>
        <v>0</v>
      </c>
      <c r="I183" s="181"/>
      <c r="J183" s="181">
        <f t="shared" si="477"/>
        <v>0</v>
      </c>
      <c r="K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1">
        <f t="shared" si="478"/>
        <v>0</v>
      </c>
      <c r="AF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1">
        <f t="shared" si="479"/>
        <v>0</v>
      </c>
      <c r="AJ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1">
        <f t="shared" si="480"/>
        <v>0</v>
      </c>
      <c r="AN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1">
        <f t="shared" si="481"/>
        <v>0</v>
      </c>
      <c r="AR183" s="181">
        <f t="shared" si="482"/>
        <v>0</v>
      </c>
    </row>
    <row r="184" spans="2:44" x14ac:dyDescent="0.25">
      <c r="B184" s="179" t="s">
        <v>735</v>
      </c>
      <c r="C184" s="180" t="s">
        <v>736</v>
      </c>
      <c r="D1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1">
        <f t="shared" si="475"/>
        <v>0</v>
      </c>
      <c r="G184" s="181"/>
      <c r="H184" s="181">
        <f t="shared" si="476"/>
        <v>0</v>
      </c>
      <c r="I184" s="181"/>
      <c r="J184" s="181">
        <f t="shared" si="477"/>
        <v>0</v>
      </c>
      <c r="K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1">
        <f t="shared" si="478"/>
        <v>0</v>
      </c>
      <c r="AF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1">
        <f t="shared" si="479"/>
        <v>0</v>
      </c>
      <c r="AJ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1">
        <f t="shared" si="480"/>
        <v>0</v>
      </c>
      <c r="AN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1">
        <f t="shared" si="481"/>
        <v>0</v>
      </c>
      <c r="AR184" s="181">
        <f t="shared" si="482"/>
        <v>0</v>
      </c>
    </row>
    <row r="185" spans="2:44" x14ac:dyDescent="0.25">
      <c r="B185" s="179" t="s">
        <v>737</v>
      </c>
      <c r="C185" s="180" t="s">
        <v>738</v>
      </c>
      <c r="D1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1">
        <f t="shared" si="475"/>
        <v>0</v>
      </c>
      <c r="G185" s="181"/>
      <c r="H185" s="181">
        <f t="shared" si="476"/>
        <v>0</v>
      </c>
      <c r="I185" s="181"/>
      <c r="J185" s="181">
        <f t="shared" si="477"/>
        <v>0</v>
      </c>
      <c r="K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1">
        <f t="shared" si="478"/>
        <v>0</v>
      </c>
      <c r="AF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1">
        <f t="shared" si="479"/>
        <v>0</v>
      </c>
      <c r="AJ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1">
        <f t="shared" si="480"/>
        <v>0</v>
      </c>
      <c r="AN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1">
        <f t="shared" si="481"/>
        <v>0</v>
      </c>
      <c r="AR185" s="181">
        <f t="shared" si="482"/>
        <v>0</v>
      </c>
    </row>
    <row r="186" spans="2:44" x14ac:dyDescent="0.25">
      <c r="B186" s="179" t="s">
        <v>296</v>
      </c>
      <c r="C186" s="180" t="s">
        <v>739</v>
      </c>
      <c r="D1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1">
        <f t="shared" ref="F186:F189" si="483">D186+E186</f>
        <v>0</v>
      </c>
      <c r="G186" s="181"/>
      <c r="H186" s="181">
        <f t="shared" ref="H186:H189" si="484">F186-G186</f>
        <v>0</v>
      </c>
      <c r="I186" s="181"/>
      <c r="J186" s="181">
        <f t="shared" ref="J186:J189" si="485">F186-I186</f>
        <v>0</v>
      </c>
      <c r="K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1">
        <f t="shared" ref="AE186:AE189" si="486">AB186+AC186+AD186</f>
        <v>0</v>
      </c>
      <c r="AF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1">
        <f t="shared" ref="AI186:AI189" si="487">AF186+AG186+AH186</f>
        <v>0</v>
      </c>
      <c r="AJ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1">
        <f t="shared" ref="AM186:AM189" si="488">AJ186+AK186+AL186</f>
        <v>0</v>
      </c>
      <c r="AN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1">
        <f t="shared" ref="AQ186:AQ189" si="489">AN186+AO186+AP186</f>
        <v>0</v>
      </c>
      <c r="AR186" s="181">
        <f t="shared" ref="AR186:AR189" si="490">AE186+AI186+AM186+AQ186</f>
        <v>0</v>
      </c>
    </row>
    <row r="187" spans="2:44" x14ac:dyDescent="0.25">
      <c r="B187" s="179" t="s">
        <v>740</v>
      </c>
      <c r="C187" s="180" t="s">
        <v>741</v>
      </c>
      <c r="D1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586500</v>
      </c>
      <c r="F187" s="181">
        <f t="shared" si="483"/>
        <v>586500</v>
      </c>
      <c r="G187" s="181"/>
      <c r="H187" s="181">
        <f t="shared" si="484"/>
        <v>586500</v>
      </c>
      <c r="I187" s="181"/>
      <c r="J187" s="181">
        <f t="shared" si="485"/>
        <v>586500</v>
      </c>
      <c r="K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93150</v>
      </c>
      <c r="M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493350</v>
      </c>
      <c r="U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586500</v>
      </c>
      <c r="AD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1">
        <f t="shared" si="486"/>
        <v>586500</v>
      </c>
      <c r="AF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1">
        <f t="shared" si="487"/>
        <v>0</v>
      </c>
      <c r="AJ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1">
        <f t="shared" si="488"/>
        <v>0</v>
      </c>
      <c r="AN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1">
        <f t="shared" si="489"/>
        <v>0</v>
      </c>
      <c r="AR187" s="181">
        <f t="shared" si="490"/>
        <v>586500</v>
      </c>
    </row>
    <row r="188" spans="2:44" x14ac:dyDescent="0.25">
      <c r="B188" s="179" t="s">
        <v>742</v>
      </c>
      <c r="C188" s="180" t="s">
        <v>743</v>
      </c>
      <c r="D1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1">
        <f t="shared" si="483"/>
        <v>0</v>
      </c>
      <c r="G188" s="181"/>
      <c r="H188" s="181">
        <f t="shared" si="484"/>
        <v>0</v>
      </c>
      <c r="I188" s="181"/>
      <c r="J188" s="181">
        <f t="shared" si="485"/>
        <v>0</v>
      </c>
      <c r="K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1">
        <f t="shared" si="486"/>
        <v>0</v>
      </c>
      <c r="AF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1">
        <f t="shared" si="487"/>
        <v>0</v>
      </c>
      <c r="AJ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1">
        <f t="shared" si="488"/>
        <v>0</v>
      </c>
      <c r="AN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1">
        <f t="shared" si="489"/>
        <v>0</v>
      </c>
      <c r="AR188" s="181">
        <f t="shared" si="490"/>
        <v>0</v>
      </c>
    </row>
    <row r="189" spans="2:44" x14ac:dyDescent="0.25">
      <c r="B189" s="179" t="s">
        <v>744</v>
      </c>
      <c r="C189" s="180" t="s">
        <v>745</v>
      </c>
      <c r="D18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12440</v>
      </c>
      <c r="E18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1">
        <f t="shared" si="483"/>
        <v>12440</v>
      </c>
      <c r="G189" s="181"/>
      <c r="H189" s="181">
        <f t="shared" si="484"/>
        <v>12440</v>
      </c>
      <c r="I189" s="181"/>
      <c r="J189" s="181">
        <f t="shared" si="485"/>
        <v>12440</v>
      </c>
      <c r="K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12440</v>
      </c>
      <c r="O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1">
        <f t="shared" si="486"/>
        <v>0</v>
      </c>
      <c r="AF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12440</v>
      </c>
      <c r="AI189" s="181">
        <f t="shared" si="487"/>
        <v>12440</v>
      </c>
      <c r="AJ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1">
        <f t="shared" si="488"/>
        <v>0</v>
      </c>
      <c r="AN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1">
        <f t="shared" si="489"/>
        <v>0</v>
      </c>
      <c r="AR189" s="181">
        <f t="shared" si="490"/>
        <v>12440</v>
      </c>
    </row>
    <row r="190" spans="2:44" x14ac:dyDescent="0.25">
      <c r="B190" s="188" t="s">
        <v>297</v>
      </c>
      <c r="C190" s="189" t="s">
        <v>177</v>
      </c>
      <c r="D190" s="190">
        <f>D191+D199</f>
        <v>281450.01250000001</v>
      </c>
      <c r="E190" s="190">
        <f>E191+E199</f>
        <v>954261.28</v>
      </c>
      <c r="F190" s="190">
        <f t="shared" si="300"/>
        <v>1235711.2925</v>
      </c>
      <c r="G190" s="190">
        <f>G191+G199</f>
        <v>0</v>
      </c>
      <c r="H190" s="190">
        <f t="shared" si="4"/>
        <v>1235711.2925</v>
      </c>
      <c r="I190" s="190">
        <f>I191+I199</f>
        <v>0</v>
      </c>
      <c r="J190" s="190">
        <f t="shared" si="5"/>
        <v>1235711.2925</v>
      </c>
      <c r="K190" s="190">
        <f>K191+K199</f>
        <v>68000</v>
      </c>
      <c r="L190" s="190">
        <f t="shared" ref="L190:AA190" si="491">L191+L199</f>
        <v>370157.53249999997</v>
      </c>
      <c r="M190" s="190">
        <f t="shared" si="491"/>
        <v>48600</v>
      </c>
      <c r="N190" s="190">
        <f t="shared" si="491"/>
        <v>92000</v>
      </c>
      <c r="O190" s="190">
        <f t="shared" si="491"/>
        <v>0</v>
      </c>
      <c r="P190" s="190">
        <f t="shared" si="491"/>
        <v>6000</v>
      </c>
      <c r="Q190" s="190">
        <f t="shared" si="491"/>
        <v>0</v>
      </c>
      <c r="R190" s="190">
        <f t="shared" si="491"/>
        <v>0</v>
      </c>
      <c r="S190" s="190">
        <f t="shared" si="491"/>
        <v>0</v>
      </c>
      <c r="T190" s="190">
        <f t="shared" si="491"/>
        <v>552750</v>
      </c>
      <c r="U190" s="190">
        <f t="shared" si="491"/>
        <v>0</v>
      </c>
      <c r="V190" s="190">
        <f t="shared" si="491"/>
        <v>0</v>
      </c>
      <c r="W190" s="190">
        <f t="shared" si="491"/>
        <v>98203.760000000009</v>
      </c>
      <c r="X190" s="190">
        <f t="shared" si="491"/>
        <v>0</v>
      </c>
      <c r="Y190" s="190">
        <f t="shared" ref="Y190:Z190" si="492">Y191+Y199</f>
        <v>0</v>
      </c>
      <c r="Z190" s="190">
        <f t="shared" si="492"/>
        <v>0</v>
      </c>
      <c r="AA190" s="190">
        <f t="shared" si="491"/>
        <v>0</v>
      </c>
      <c r="AB190" s="190">
        <f t="shared" ref="AB190" si="493">AB191+AB199</f>
        <v>296861.28000000003</v>
      </c>
      <c r="AC190" s="190">
        <f t="shared" ref="AC190" si="494">AC191+AC199</f>
        <v>629650</v>
      </c>
      <c r="AD190" s="190">
        <f t="shared" ref="AD190" si="495">AD191+AD199</f>
        <v>102000.0125</v>
      </c>
      <c r="AE190" s="190">
        <f t="shared" si="9"/>
        <v>1028511.2925</v>
      </c>
      <c r="AF190" s="190">
        <f t="shared" ref="AF190" si="496">AF191+AF199</f>
        <v>0</v>
      </c>
      <c r="AG190" s="190">
        <f t="shared" ref="AG190" si="497">AG191+AG199</f>
        <v>5200</v>
      </c>
      <c r="AH190" s="190">
        <f t="shared" ref="AH190" si="498">AH191+AH199</f>
        <v>98000</v>
      </c>
      <c r="AI190" s="190">
        <f t="shared" si="10"/>
        <v>103200</v>
      </c>
      <c r="AJ190" s="190">
        <f t="shared" ref="AJ190" si="499">AJ191+AJ199</f>
        <v>62100</v>
      </c>
      <c r="AK190" s="190">
        <f t="shared" ref="AK190" si="500">AK191+AK199</f>
        <v>0</v>
      </c>
      <c r="AL190" s="190">
        <f t="shared" ref="AL190" si="501">AL191+AL199</f>
        <v>0</v>
      </c>
      <c r="AM190" s="190">
        <f t="shared" si="11"/>
        <v>62100</v>
      </c>
      <c r="AN190" s="190">
        <f t="shared" ref="AN190" si="502">AN191+AN199</f>
        <v>6900</v>
      </c>
      <c r="AO190" s="190">
        <f t="shared" ref="AO190" si="503">AO191+AO199</f>
        <v>35000</v>
      </c>
      <c r="AP190" s="190">
        <f t="shared" ref="AP190" si="504">AP191+AP199</f>
        <v>0</v>
      </c>
      <c r="AQ190" s="190">
        <f t="shared" si="12"/>
        <v>41900</v>
      </c>
      <c r="AR190" s="190">
        <f t="shared" si="13"/>
        <v>1235711.2925</v>
      </c>
    </row>
    <row r="191" spans="2:44" x14ac:dyDescent="0.25">
      <c r="B191" s="188" t="s">
        <v>298</v>
      </c>
      <c r="C191" s="189" t="s">
        <v>178</v>
      </c>
      <c r="D191" s="190">
        <f>SUM(D192:D198)</f>
        <v>126292</v>
      </c>
      <c r="E191" s="190">
        <f>SUM(E192:E198)</f>
        <v>778750</v>
      </c>
      <c r="F191" s="190">
        <f>D191+E191</f>
        <v>905042</v>
      </c>
      <c r="G191" s="190">
        <f>SUM(G192:G198)</f>
        <v>0</v>
      </c>
      <c r="H191" s="190">
        <f>F191-G191</f>
        <v>905042</v>
      </c>
      <c r="I191" s="190">
        <f>SUM(I192:I198)</f>
        <v>0</v>
      </c>
      <c r="J191" s="190">
        <f>F191-I191</f>
        <v>905042</v>
      </c>
      <c r="K191" s="190">
        <f t="shared" ref="K191:AD191" si="505">SUM(K192:K198)</f>
        <v>68000</v>
      </c>
      <c r="L191" s="190">
        <f t="shared" si="505"/>
        <v>138592</v>
      </c>
      <c r="M191" s="190">
        <f t="shared" si="505"/>
        <v>9700</v>
      </c>
      <c r="N191" s="190">
        <f t="shared" si="505"/>
        <v>92000</v>
      </c>
      <c r="O191" s="190">
        <f t="shared" si="505"/>
        <v>0</v>
      </c>
      <c r="P191" s="190">
        <f t="shared" ref="P191:Q191" si="506">SUM(P192:P198)</f>
        <v>0</v>
      </c>
      <c r="Q191" s="190">
        <f t="shared" si="506"/>
        <v>0</v>
      </c>
      <c r="R191" s="190">
        <f t="shared" si="505"/>
        <v>0</v>
      </c>
      <c r="S191" s="190">
        <f t="shared" si="505"/>
        <v>0</v>
      </c>
      <c r="T191" s="190">
        <f t="shared" ref="T191" si="507">SUM(T192:T198)</f>
        <v>552750</v>
      </c>
      <c r="U191" s="190">
        <f t="shared" si="505"/>
        <v>0</v>
      </c>
      <c r="V191" s="190">
        <f t="shared" si="505"/>
        <v>0</v>
      </c>
      <c r="W191" s="190">
        <f t="shared" ref="W191" si="508">SUM(W192:W198)</f>
        <v>44000</v>
      </c>
      <c r="X191" s="190">
        <f t="shared" si="505"/>
        <v>0</v>
      </c>
      <c r="Y191" s="190">
        <f t="shared" ref="Y191:Z191" si="509">SUM(Y192:Y198)</f>
        <v>0</v>
      </c>
      <c r="Z191" s="190">
        <f t="shared" si="509"/>
        <v>0</v>
      </c>
      <c r="AA191" s="190">
        <f t="shared" si="505"/>
        <v>0</v>
      </c>
      <c r="AB191" s="190">
        <f t="shared" si="505"/>
        <v>4500</v>
      </c>
      <c r="AC191" s="190">
        <f t="shared" si="505"/>
        <v>629650</v>
      </c>
      <c r="AD191" s="190">
        <f t="shared" si="505"/>
        <v>76592</v>
      </c>
      <c r="AE191" s="190">
        <f>AB191+AC191+AD191</f>
        <v>710742</v>
      </c>
      <c r="AF191" s="190">
        <f>SUM(AF192:AF198)</f>
        <v>0</v>
      </c>
      <c r="AG191" s="190">
        <f>SUM(AG192:AG198)</f>
        <v>5200</v>
      </c>
      <c r="AH191" s="190">
        <f>SUM(AH192:AH198)</f>
        <v>92000</v>
      </c>
      <c r="AI191" s="190">
        <f>AF191+AG191+AH191</f>
        <v>97200</v>
      </c>
      <c r="AJ191" s="190">
        <f>SUM(AJ192:AJ198)</f>
        <v>62100</v>
      </c>
      <c r="AK191" s="190">
        <f>SUM(AK192:AK198)</f>
        <v>0</v>
      </c>
      <c r="AL191" s="190">
        <f>SUM(AL192:AL198)</f>
        <v>0</v>
      </c>
      <c r="AM191" s="190">
        <f>AJ191+AK191+AL191</f>
        <v>62100</v>
      </c>
      <c r="AN191" s="190">
        <f>SUM(AN192:AN198)</f>
        <v>0</v>
      </c>
      <c r="AO191" s="190">
        <f>SUM(AO192:AO198)</f>
        <v>35000</v>
      </c>
      <c r="AP191" s="190">
        <f>SUM(AP192:AP198)</f>
        <v>0</v>
      </c>
      <c r="AQ191" s="190">
        <f>AN191+AO191+AP191</f>
        <v>35000</v>
      </c>
      <c r="AR191" s="190">
        <f>AE191+AI191+AM191+AQ191</f>
        <v>905042</v>
      </c>
    </row>
    <row r="192" spans="2:44" x14ac:dyDescent="0.25">
      <c r="B192" s="179" t="s">
        <v>304</v>
      </c>
      <c r="C192" s="180" t="s">
        <v>184</v>
      </c>
      <c r="D1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1">
        <f t="shared" ref="F192:F194" si="510">D192+E192</f>
        <v>0</v>
      </c>
      <c r="G192" s="181"/>
      <c r="H192" s="181">
        <f>F192-G192</f>
        <v>0</v>
      </c>
      <c r="I192" s="181"/>
      <c r="J192" s="181">
        <f>F192-I192</f>
        <v>0</v>
      </c>
      <c r="K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1">
        <f>AB192+AC192+AD192</f>
        <v>0</v>
      </c>
      <c r="AF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1">
        <f>AF192+AG192+AH192</f>
        <v>0</v>
      </c>
      <c r="AJ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1">
        <f>AJ192+AK192+AL192</f>
        <v>0</v>
      </c>
      <c r="AN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1">
        <f>AN192+AO192+AP192</f>
        <v>0</v>
      </c>
      <c r="AR192" s="181">
        <f>AE192+AI192+AM192+AQ192</f>
        <v>0</v>
      </c>
    </row>
    <row r="193" spans="2:44" x14ac:dyDescent="0.25">
      <c r="B193" s="179" t="s">
        <v>746</v>
      </c>
      <c r="C193" s="180" t="s">
        <v>747</v>
      </c>
      <c r="D1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9700</v>
      </c>
      <c r="E1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1">
        <f t="shared" ref="F193" si="511">D193+E193</f>
        <v>9700</v>
      </c>
      <c r="G193" s="181"/>
      <c r="H193" s="181">
        <f t="shared" ref="H193" si="512">F193-G193</f>
        <v>9700</v>
      </c>
      <c r="I193" s="181"/>
      <c r="J193" s="181">
        <f t="shared" ref="J193" si="513">F193-I193</f>
        <v>9700</v>
      </c>
      <c r="K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9700</v>
      </c>
      <c r="N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v>
      </c>
      <c r="AC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1">
        <f t="shared" ref="AE193" si="514">AB193+AC193+AD193</f>
        <v>4500</v>
      </c>
      <c r="AF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5200</v>
      </c>
      <c r="AH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1">
        <f t="shared" ref="AI193" si="515">AF193+AG193+AH193</f>
        <v>5200</v>
      </c>
      <c r="AJ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1">
        <f t="shared" ref="AM193" si="516">AJ193+AK193+AL193</f>
        <v>0</v>
      </c>
      <c r="AN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1">
        <f t="shared" ref="AQ193" si="517">AN193+AO193+AP193</f>
        <v>0</v>
      </c>
      <c r="AR193" s="181">
        <f t="shared" ref="AR193" si="518">AE193+AI193+AM193+AQ193</f>
        <v>9700</v>
      </c>
    </row>
    <row r="194" spans="2:44" x14ac:dyDescent="0.25">
      <c r="B194" s="179" t="s">
        <v>748</v>
      </c>
      <c r="C194" s="180" t="s">
        <v>749</v>
      </c>
      <c r="D1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1">
        <f t="shared" si="510"/>
        <v>0</v>
      </c>
      <c r="G194" s="181"/>
      <c r="H194" s="181">
        <f>F194-G194</f>
        <v>0</v>
      </c>
      <c r="I194" s="181"/>
      <c r="J194" s="181">
        <f>F194-I194</f>
        <v>0</v>
      </c>
      <c r="K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1">
        <f>AB194+AC194+AD194</f>
        <v>0</v>
      </c>
      <c r="AF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1">
        <f>AF194+AG194+AH194</f>
        <v>0</v>
      </c>
      <c r="AJ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1">
        <f>AJ194+AK194+AL194</f>
        <v>0</v>
      </c>
      <c r="AN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1">
        <f>AN194+AO194+AP194</f>
        <v>0</v>
      </c>
      <c r="AR194" s="181">
        <f>AE194+AI194+AM194+AQ194</f>
        <v>0</v>
      </c>
    </row>
    <row r="195" spans="2:44" x14ac:dyDescent="0.25">
      <c r="B195" s="179" t="s">
        <v>750</v>
      </c>
      <c r="C195" s="180" t="s">
        <v>751</v>
      </c>
      <c r="D1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1">
        <f>D195+E195</f>
        <v>0</v>
      </c>
      <c r="G195" s="181"/>
      <c r="H195" s="181">
        <f t="shared" ref="H195:H196" si="519">F195-G195</f>
        <v>0</v>
      </c>
      <c r="I195" s="181"/>
      <c r="J195" s="181">
        <f t="shared" ref="J195:J196" si="520">F195-I195</f>
        <v>0</v>
      </c>
      <c r="K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1">
        <f t="shared" ref="AE195:AE196" si="521">AB195+AC195+AD195</f>
        <v>0</v>
      </c>
      <c r="AF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1">
        <f t="shared" ref="AI195:AI196" si="522">AF195+AG195+AH195</f>
        <v>0</v>
      </c>
      <c r="AJ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1">
        <f t="shared" ref="AM195:AM196" si="523">AJ195+AK195+AL195</f>
        <v>0</v>
      </c>
      <c r="AN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1">
        <f t="shared" ref="AQ195:AQ196" si="524">AN195+AO195+AP195</f>
        <v>0</v>
      </c>
      <c r="AR195" s="181">
        <f t="shared" ref="AR195:AR196" si="525">AE195+AI195+AM195+AQ195</f>
        <v>0</v>
      </c>
    </row>
    <row r="196" spans="2:44" x14ac:dyDescent="0.25">
      <c r="B196" s="179" t="s">
        <v>752</v>
      </c>
      <c r="C196" s="180" t="s">
        <v>753</v>
      </c>
      <c r="D1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116592</v>
      </c>
      <c r="E1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778750</v>
      </c>
      <c r="F196" s="181">
        <f t="shared" ref="F196" si="526">D196+E196</f>
        <v>895342</v>
      </c>
      <c r="G196" s="181"/>
      <c r="H196" s="181">
        <f t="shared" si="519"/>
        <v>895342</v>
      </c>
      <c r="I196" s="181"/>
      <c r="J196" s="181">
        <f t="shared" si="520"/>
        <v>895342</v>
      </c>
      <c r="K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68000</v>
      </c>
      <c r="L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138592</v>
      </c>
      <c r="M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92000</v>
      </c>
      <c r="O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552750</v>
      </c>
      <c r="U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44000</v>
      </c>
      <c r="X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629650</v>
      </c>
      <c r="AD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76592</v>
      </c>
      <c r="AE196" s="181">
        <f t="shared" si="521"/>
        <v>706242</v>
      </c>
      <c r="AF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92000</v>
      </c>
      <c r="AI196" s="181">
        <f t="shared" si="522"/>
        <v>92000</v>
      </c>
      <c r="AJ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62100</v>
      </c>
      <c r="AK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1">
        <f t="shared" si="523"/>
        <v>62100</v>
      </c>
      <c r="AN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35000</v>
      </c>
      <c r="AP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1">
        <f t="shared" si="524"/>
        <v>35000</v>
      </c>
      <c r="AR196" s="181">
        <f t="shared" si="525"/>
        <v>895342</v>
      </c>
    </row>
    <row r="197" spans="2:44" x14ac:dyDescent="0.25">
      <c r="B197" s="179" t="s">
        <v>754</v>
      </c>
      <c r="C197" s="180" t="s">
        <v>755</v>
      </c>
      <c r="D1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1">
        <f t="shared" ref="F197" si="527">D197+E197</f>
        <v>0</v>
      </c>
      <c r="G197" s="181"/>
      <c r="H197" s="181">
        <f>F197-G197</f>
        <v>0</v>
      </c>
      <c r="I197" s="181"/>
      <c r="J197" s="181">
        <f>F197-I197</f>
        <v>0</v>
      </c>
      <c r="K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1">
        <f>AB197+AC197+AD197</f>
        <v>0</v>
      </c>
      <c r="AF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1">
        <f>AF197+AG197+AH197</f>
        <v>0</v>
      </c>
      <c r="AJ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1">
        <f>AJ197+AK197+AL197</f>
        <v>0</v>
      </c>
      <c r="AN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1">
        <f>AN197+AO197+AP197</f>
        <v>0</v>
      </c>
      <c r="AR197" s="181">
        <f>AE197+AI197+AM197+AQ197</f>
        <v>0</v>
      </c>
    </row>
    <row r="198" spans="2:44" x14ac:dyDescent="0.25">
      <c r="B198" s="179" t="s">
        <v>756</v>
      </c>
      <c r="C198" s="180" t="s">
        <v>757</v>
      </c>
      <c r="D1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1">
        <f>D198+E198</f>
        <v>0</v>
      </c>
      <c r="G198" s="181"/>
      <c r="H198" s="181">
        <f t="shared" ref="H198" si="528">F198-G198</f>
        <v>0</v>
      </c>
      <c r="I198" s="181"/>
      <c r="J198" s="181">
        <f t="shared" ref="J198" si="529">F198-I198</f>
        <v>0</v>
      </c>
      <c r="K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1">
        <f t="shared" ref="AE198" si="530">AB198+AC198+AD198</f>
        <v>0</v>
      </c>
      <c r="AF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1">
        <f t="shared" ref="AI198" si="531">AF198+AG198+AH198</f>
        <v>0</v>
      </c>
      <c r="AJ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1">
        <f t="shared" ref="AM198" si="532">AJ198+AK198+AL198</f>
        <v>0</v>
      </c>
      <c r="AN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1">
        <f t="shared" ref="AQ198" si="533">AN198+AO198+AP198</f>
        <v>0</v>
      </c>
      <c r="AR198" s="181">
        <f t="shared" ref="AR198" si="534">AE198+AI198+AM198+AQ198</f>
        <v>0</v>
      </c>
    </row>
    <row r="199" spans="2:44" x14ac:dyDescent="0.25">
      <c r="B199" s="188" t="s">
        <v>299</v>
      </c>
      <c r="C199" s="189" t="s">
        <v>179</v>
      </c>
      <c r="D199" s="190">
        <f>SUM(D200:D206)</f>
        <v>155158.01250000001</v>
      </c>
      <c r="E199" s="190">
        <f>SUM(E200:E206)</f>
        <v>175511.28</v>
      </c>
      <c r="F199" s="190">
        <f>D199+E199</f>
        <v>330669.29249999998</v>
      </c>
      <c r="G199" s="190">
        <f t="shared" ref="G199:I199" si="535">SUM(G200:G206)</f>
        <v>0</v>
      </c>
      <c r="H199" s="190">
        <f>F199-G199</f>
        <v>330669.29249999998</v>
      </c>
      <c r="I199" s="190">
        <f t="shared" si="535"/>
        <v>0</v>
      </c>
      <c r="J199" s="190">
        <f>F199-I199</f>
        <v>330669.29249999998</v>
      </c>
      <c r="K199" s="190">
        <f t="shared" ref="K199:AP199" si="536">SUM(K200:K206)</f>
        <v>0</v>
      </c>
      <c r="L199" s="190">
        <f t="shared" si="536"/>
        <v>231565.5325</v>
      </c>
      <c r="M199" s="190">
        <f t="shared" si="536"/>
        <v>38900</v>
      </c>
      <c r="N199" s="190">
        <f t="shared" si="536"/>
        <v>0</v>
      </c>
      <c r="O199" s="190">
        <f t="shared" si="536"/>
        <v>0</v>
      </c>
      <c r="P199" s="190">
        <f t="shared" ref="P199:Q199" si="537">SUM(P200:P206)</f>
        <v>6000</v>
      </c>
      <c r="Q199" s="190">
        <f t="shared" si="537"/>
        <v>0</v>
      </c>
      <c r="R199" s="190">
        <f t="shared" si="536"/>
        <v>0</v>
      </c>
      <c r="S199" s="190">
        <f t="shared" si="536"/>
        <v>0</v>
      </c>
      <c r="T199" s="190">
        <f t="shared" ref="T199" si="538">SUM(T200:T206)</f>
        <v>0</v>
      </c>
      <c r="U199" s="190">
        <f t="shared" si="536"/>
        <v>0</v>
      </c>
      <c r="V199" s="190">
        <f t="shared" si="536"/>
        <v>0</v>
      </c>
      <c r="W199" s="190">
        <f t="shared" ref="W199" si="539">SUM(W200:W206)</f>
        <v>54203.76</v>
      </c>
      <c r="X199" s="190">
        <f t="shared" si="536"/>
        <v>0</v>
      </c>
      <c r="Y199" s="190">
        <f t="shared" ref="Y199:Z199" si="540">SUM(Y200:Y206)</f>
        <v>0</v>
      </c>
      <c r="Z199" s="190">
        <f t="shared" si="540"/>
        <v>0</v>
      </c>
      <c r="AA199" s="190">
        <f t="shared" si="536"/>
        <v>0</v>
      </c>
      <c r="AB199" s="190">
        <f t="shared" si="536"/>
        <v>292361.28000000003</v>
      </c>
      <c r="AC199" s="190">
        <f t="shared" si="536"/>
        <v>0</v>
      </c>
      <c r="AD199" s="190">
        <f t="shared" si="536"/>
        <v>25408.012500000001</v>
      </c>
      <c r="AE199" s="190">
        <f>AB199+AC199+AD199</f>
        <v>317769.29250000004</v>
      </c>
      <c r="AF199" s="190">
        <f t="shared" si="536"/>
        <v>0</v>
      </c>
      <c r="AG199" s="190">
        <f t="shared" si="536"/>
        <v>0</v>
      </c>
      <c r="AH199" s="190">
        <f t="shared" si="536"/>
        <v>6000</v>
      </c>
      <c r="AI199" s="190">
        <f>AF199+AG199+AH199</f>
        <v>6000</v>
      </c>
      <c r="AJ199" s="190">
        <f t="shared" si="536"/>
        <v>0</v>
      </c>
      <c r="AK199" s="190">
        <f t="shared" si="536"/>
        <v>0</v>
      </c>
      <c r="AL199" s="190">
        <f t="shared" si="536"/>
        <v>0</v>
      </c>
      <c r="AM199" s="190">
        <f>AJ199+AK199+AL199</f>
        <v>0</v>
      </c>
      <c r="AN199" s="190">
        <f t="shared" si="536"/>
        <v>6900</v>
      </c>
      <c r="AO199" s="190">
        <f t="shared" si="536"/>
        <v>0</v>
      </c>
      <c r="AP199" s="190">
        <f t="shared" si="536"/>
        <v>0</v>
      </c>
      <c r="AQ199" s="190">
        <f>AN199+AO199+AP199</f>
        <v>6900</v>
      </c>
      <c r="AR199" s="190">
        <f>AE199+AI199+AM199+AQ199</f>
        <v>330669.29250000004</v>
      </c>
    </row>
    <row r="200" spans="2:44" x14ac:dyDescent="0.25">
      <c r="B200" s="179" t="s">
        <v>305</v>
      </c>
      <c r="C200" s="180" t="s">
        <v>185</v>
      </c>
      <c r="D2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1">
        <f>D200+E200</f>
        <v>0</v>
      </c>
      <c r="G200" s="181"/>
      <c r="H200" s="181">
        <f t="shared" ref="H200:H206" si="541">F200-G200</f>
        <v>0</v>
      </c>
      <c r="I200" s="181"/>
      <c r="J200" s="181">
        <f t="shared" ref="J200:J206" si="542">F200-I200</f>
        <v>0</v>
      </c>
      <c r="K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1">
        <f t="shared" ref="AE200:AE206" si="543">AB200+AC200+AD200</f>
        <v>0</v>
      </c>
      <c r="AF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1">
        <f t="shared" ref="AI200:AI206" si="544">AF200+AG200+AH200</f>
        <v>0</v>
      </c>
      <c r="AJ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1">
        <f t="shared" ref="AM200:AM206" si="545">AJ200+AK200+AL200</f>
        <v>0</v>
      </c>
      <c r="AN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1">
        <f t="shared" ref="AQ200:AQ206" si="546">AN200+AO200+AP200</f>
        <v>0</v>
      </c>
      <c r="AR200" s="181">
        <f t="shared" ref="AR200:AR206" si="547">AE200+AI200+AM200+AQ200</f>
        <v>0</v>
      </c>
    </row>
    <row r="201" spans="2:44" x14ac:dyDescent="0.25">
      <c r="B201" s="179" t="s">
        <v>758</v>
      </c>
      <c r="C201" s="180" t="s">
        <v>759</v>
      </c>
      <c r="D2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108500</v>
      </c>
      <c r="E2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12900</v>
      </c>
      <c r="F201" s="181">
        <f>D201+E201</f>
        <v>121400</v>
      </c>
      <c r="G201" s="181"/>
      <c r="H201" s="181">
        <f t="shared" si="541"/>
        <v>121400</v>
      </c>
      <c r="I201" s="181"/>
      <c r="J201" s="181">
        <f t="shared" si="542"/>
        <v>121400</v>
      </c>
      <c r="K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76500</v>
      </c>
      <c r="M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38900</v>
      </c>
      <c r="N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Q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108500</v>
      </c>
      <c r="AC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1">
        <f t="shared" si="543"/>
        <v>108500</v>
      </c>
      <c r="AF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I201" s="181">
        <f t="shared" si="544"/>
        <v>6000</v>
      </c>
      <c r="AJ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1">
        <f t="shared" si="545"/>
        <v>0</v>
      </c>
      <c r="AN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6900</v>
      </c>
      <c r="AO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1">
        <f t="shared" si="546"/>
        <v>6900</v>
      </c>
      <c r="AR201" s="181">
        <f t="shared" si="547"/>
        <v>121400</v>
      </c>
    </row>
    <row r="202" spans="2:44" x14ac:dyDescent="0.25">
      <c r="B202" s="179" t="s">
        <v>760</v>
      </c>
      <c r="C202" s="180" t="s">
        <v>759</v>
      </c>
      <c r="D2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21250</v>
      </c>
      <c r="E2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1">
        <f t="shared" ref="F202:F204" si="548">D202+E202</f>
        <v>21250</v>
      </c>
      <c r="G202" s="181"/>
      <c r="H202" s="181">
        <f t="shared" ref="H202:H204" si="549">F202-G202</f>
        <v>21250</v>
      </c>
      <c r="I202" s="181"/>
      <c r="J202" s="181">
        <f t="shared" ref="J202:J204" si="550">F202-I202</f>
        <v>21250</v>
      </c>
      <c r="K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21250</v>
      </c>
      <c r="M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21250</v>
      </c>
      <c r="AC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1">
        <f t="shared" ref="AE202:AE204" si="551">AB202+AC202+AD202</f>
        <v>21250</v>
      </c>
      <c r="AF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1">
        <f t="shared" ref="AI202:AI204" si="552">AF202+AG202+AH202</f>
        <v>0</v>
      </c>
      <c r="AJ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1">
        <f t="shared" ref="AM202:AM204" si="553">AJ202+AK202+AL202</f>
        <v>0</v>
      </c>
      <c r="AN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1">
        <f t="shared" ref="AQ202:AQ204" si="554">AN202+AO202+AP202</f>
        <v>0</v>
      </c>
      <c r="AR202" s="181">
        <f t="shared" ref="AR202:AR204" si="555">AE202+AI202+AM202+AQ202</f>
        <v>21250</v>
      </c>
    </row>
    <row r="203" spans="2:44" x14ac:dyDescent="0.25">
      <c r="B203" s="179" t="s">
        <v>761</v>
      </c>
      <c r="C203" s="180" t="s">
        <v>762</v>
      </c>
      <c r="D2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1">
        <f t="shared" si="548"/>
        <v>0</v>
      </c>
      <c r="G203" s="181"/>
      <c r="H203" s="181">
        <f t="shared" si="549"/>
        <v>0</v>
      </c>
      <c r="I203" s="181"/>
      <c r="J203" s="181">
        <f t="shared" si="550"/>
        <v>0</v>
      </c>
      <c r="K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1">
        <f t="shared" si="551"/>
        <v>0</v>
      </c>
      <c r="AF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1">
        <f t="shared" si="552"/>
        <v>0</v>
      </c>
      <c r="AJ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1">
        <f t="shared" si="553"/>
        <v>0</v>
      </c>
      <c r="AN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1">
        <f t="shared" si="554"/>
        <v>0</v>
      </c>
      <c r="AR203" s="181">
        <f t="shared" si="555"/>
        <v>0</v>
      </c>
    </row>
    <row r="204" spans="2:44" x14ac:dyDescent="0.25">
      <c r="B204" s="179" t="s">
        <v>306</v>
      </c>
      <c r="C204" s="180" t="s">
        <v>763</v>
      </c>
      <c r="D2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25408.012500000001</v>
      </c>
      <c r="E2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162611.28</v>
      </c>
      <c r="F204" s="181">
        <f t="shared" si="548"/>
        <v>188019.29250000001</v>
      </c>
      <c r="G204" s="181"/>
      <c r="H204" s="181">
        <f t="shared" si="549"/>
        <v>188019.29250000001</v>
      </c>
      <c r="I204" s="181"/>
      <c r="J204" s="181">
        <f t="shared" si="550"/>
        <v>188019.29250000001</v>
      </c>
      <c r="K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133815.5325</v>
      </c>
      <c r="M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54203.76</v>
      </c>
      <c r="X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162611.28</v>
      </c>
      <c r="AC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25408.012500000001</v>
      </c>
      <c r="AE204" s="181">
        <f t="shared" si="551"/>
        <v>188019.29250000001</v>
      </c>
      <c r="AF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1">
        <f t="shared" si="552"/>
        <v>0</v>
      </c>
      <c r="AJ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1">
        <f t="shared" si="553"/>
        <v>0</v>
      </c>
      <c r="AN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1">
        <f t="shared" si="554"/>
        <v>0</v>
      </c>
      <c r="AR204" s="181">
        <f t="shared" si="555"/>
        <v>188019.29250000001</v>
      </c>
    </row>
    <row r="205" spans="2:44" x14ac:dyDescent="0.25">
      <c r="B205" s="179" t="s">
        <v>764</v>
      </c>
      <c r="C205" s="180" t="s">
        <v>763</v>
      </c>
      <c r="D2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1">
        <f t="shared" ref="F205" si="556">D205+E205</f>
        <v>0</v>
      </c>
      <c r="G205" s="181"/>
      <c r="H205" s="181">
        <f t="shared" ref="H205" si="557">F205-G205</f>
        <v>0</v>
      </c>
      <c r="I205" s="181"/>
      <c r="J205" s="181">
        <f t="shared" ref="J205" si="558">F205-I205</f>
        <v>0</v>
      </c>
      <c r="K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1">
        <f t="shared" ref="AE205" si="559">AB205+AC205+AD205</f>
        <v>0</v>
      </c>
      <c r="AF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1">
        <f t="shared" ref="AI205" si="560">AF205+AG205+AH205</f>
        <v>0</v>
      </c>
      <c r="AJ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1">
        <f t="shared" ref="AM205" si="561">AJ205+AK205+AL205</f>
        <v>0</v>
      </c>
      <c r="AN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1">
        <f t="shared" ref="AQ205" si="562">AN205+AO205+AP205</f>
        <v>0</v>
      </c>
      <c r="AR205" s="181">
        <f t="shared" ref="AR205" si="563">AE205+AI205+AM205+AQ205</f>
        <v>0</v>
      </c>
    </row>
    <row r="206" spans="2:44" x14ac:dyDescent="0.25">
      <c r="B206" s="179" t="s">
        <v>765</v>
      </c>
      <c r="C206" s="180" t="s">
        <v>766</v>
      </c>
      <c r="D2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1">
        <f>D206+E206</f>
        <v>0</v>
      </c>
      <c r="G206" s="181"/>
      <c r="H206" s="181">
        <f t="shared" si="541"/>
        <v>0</v>
      </c>
      <c r="I206" s="181"/>
      <c r="J206" s="181">
        <f t="shared" si="542"/>
        <v>0</v>
      </c>
      <c r="K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1">
        <f t="shared" si="543"/>
        <v>0</v>
      </c>
      <c r="AF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1">
        <f t="shared" si="544"/>
        <v>0</v>
      </c>
      <c r="AJ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1">
        <f t="shared" si="545"/>
        <v>0</v>
      </c>
      <c r="AN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1">
        <f t="shared" si="546"/>
        <v>0</v>
      </c>
      <c r="AR206" s="181">
        <f t="shared" si="547"/>
        <v>0</v>
      </c>
    </row>
    <row r="207" spans="2:44" x14ac:dyDescent="0.25">
      <c r="B207" s="188" t="s">
        <v>300</v>
      </c>
      <c r="C207" s="189" t="s">
        <v>180</v>
      </c>
      <c r="D207" s="190">
        <f>SUM(D208:D213)</f>
        <v>0</v>
      </c>
      <c r="E207" s="190">
        <f>SUM(E208:E213)</f>
        <v>0</v>
      </c>
      <c r="F207" s="190">
        <f t="shared" si="300"/>
        <v>0</v>
      </c>
      <c r="G207" s="190">
        <f>SUM(G208:G213)</f>
        <v>0</v>
      </c>
      <c r="H207" s="190">
        <f t="shared" si="4"/>
        <v>0</v>
      </c>
      <c r="I207" s="190">
        <f>SUM(I208:I213)</f>
        <v>0</v>
      </c>
      <c r="J207" s="190">
        <f t="shared" si="5"/>
        <v>0</v>
      </c>
      <c r="K207" s="190">
        <f t="shared" ref="K207:AD207" si="564">SUM(K208:K213)</f>
        <v>0</v>
      </c>
      <c r="L207" s="190">
        <f t="shared" si="564"/>
        <v>0</v>
      </c>
      <c r="M207" s="190">
        <f t="shared" si="564"/>
        <v>0</v>
      </c>
      <c r="N207" s="190">
        <f t="shared" si="564"/>
        <v>0</v>
      </c>
      <c r="O207" s="190">
        <f t="shared" si="564"/>
        <v>0</v>
      </c>
      <c r="P207" s="190">
        <f t="shared" ref="P207:Q207" si="565">SUM(P208:P213)</f>
        <v>0</v>
      </c>
      <c r="Q207" s="190">
        <f t="shared" si="565"/>
        <v>0</v>
      </c>
      <c r="R207" s="190">
        <f t="shared" si="564"/>
        <v>0</v>
      </c>
      <c r="S207" s="190">
        <f t="shared" si="564"/>
        <v>0</v>
      </c>
      <c r="T207" s="190">
        <f t="shared" ref="T207" si="566">SUM(T208:T213)</f>
        <v>0</v>
      </c>
      <c r="U207" s="190">
        <f t="shared" si="564"/>
        <v>0</v>
      </c>
      <c r="V207" s="190">
        <f t="shared" si="564"/>
        <v>0</v>
      </c>
      <c r="W207" s="190">
        <f t="shared" ref="W207" si="567">SUM(W208:W213)</f>
        <v>0</v>
      </c>
      <c r="X207" s="190">
        <f t="shared" si="564"/>
        <v>0</v>
      </c>
      <c r="Y207" s="190">
        <f t="shared" ref="Y207:Z207" si="568">SUM(Y208:Y213)</f>
        <v>0</v>
      </c>
      <c r="Z207" s="190">
        <f t="shared" si="568"/>
        <v>0</v>
      </c>
      <c r="AA207" s="190">
        <f t="shared" si="564"/>
        <v>0</v>
      </c>
      <c r="AB207" s="190">
        <f t="shared" si="564"/>
        <v>0</v>
      </c>
      <c r="AC207" s="190">
        <f t="shared" si="564"/>
        <v>0</v>
      </c>
      <c r="AD207" s="190">
        <f t="shared" si="564"/>
        <v>0</v>
      </c>
      <c r="AE207" s="190">
        <f t="shared" si="9"/>
        <v>0</v>
      </c>
      <c r="AF207" s="190">
        <f>SUM(AF208:AF213)</f>
        <v>0</v>
      </c>
      <c r="AG207" s="190">
        <f>SUM(AG208:AG213)</f>
        <v>0</v>
      </c>
      <c r="AH207" s="190">
        <f>SUM(AH208:AH213)</f>
        <v>0</v>
      </c>
      <c r="AI207" s="190">
        <f t="shared" si="10"/>
        <v>0</v>
      </c>
      <c r="AJ207" s="190">
        <f>SUM(AJ208:AJ213)</f>
        <v>0</v>
      </c>
      <c r="AK207" s="190">
        <f>SUM(AK208:AK213)</f>
        <v>0</v>
      </c>
      <c r="AL207" s="190">
        <f>SUM(AL208:AL213)</f>
        <v>0</v>
      </c>
      <c r="AM207" s="190">
        <f t="shared" si="11"/>
        <v>0</v>
      </c>
      <c r="AN207" s="190">
        <f>SUM(AN208:AN213)</f>
        <v>0</v>
      </c>
      <c r="AO207" s="190">
        <f>SUM(AO208:AO213)</f>
        <v>0</v>
      </c>
      <c r="AP207" s="190">
        <f>SUM(AP208:AP213)</f>
        <v>0</v>
      </c>
      <c r="AQ207" s="190">
        <f t="shared" si="12"/>
        <v>0</v>
      </c>
      <c r="AR207" s="190">
        <f t="shared" si="13"/>
        <v>0</v>
      </c>
    </row>
    <row r="208" spans="2:44" x14ac:dyDescent="0.25">
      <c r="B208" s="179" t="s">
        <v>301</v>
      </c>
      <c r="C208" s="180" t="s">
        <v>181</v>
      </c>
      <c r="D2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1">
        <f t="shared" si="300"/>
        <v>0</v>
      </c>
      <c r="G208" s="181"/>
      <c r="H208" s="181">
        <f t="shared" ref="H208:H211" si="569">F208-G208</f>
        <v>0</v>
      </c>
      <c r="I208" s="181"/>
      <c r="J208" s="181">
        <f t="shared" ref="J208:J211" si="570">F208-I208</f>
        <v>0</v>
      </c>
      <c r="K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1">
        <f t="shared" ref="AE208:AE211" si="571">AB208+AC208+AD208</f>
        <v>0</v>
      </c>
      <c r="AF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1">
        <f t="shared" ref="AI208:AI211" si="572">AF208+AG208+AH208</f>
        <v>0</v>
      </c>
      <c r="AJ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1">
        <f t="shared" ref="AM208:AM211" si="573">AJ208+AK208+AL208</f>
        <v>0</v>
      </c>
      <c r="AN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1">
        <f t="shared" ref="AQ208:AQ211" si="574">AN208+AO208+AP208</f>
        <v>0</v>
      </c>
      <c r="AR208" s="181">
        <f t="shared" ref="AR208:AR211" si="575">AE208+AI208+AM208+AQ208</f>
        <v>0</v>
      </c>
    </row>
    <row r="209" spans="2:44" x14ac:dyDescent="0.25">
      <c r="B209" s="179" t="s">
        <v>767</v>
      </c>
      <c r="C209" s="180" t="s">
        <v>768</v>
      </c>
      <c r="D2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1">
        <f t="shared" ref="F209" si="576">D209+E209</f>
        <v>0</v>
      </c>
      <c r="G209" s="181"/>
      <c r="H209" s="181">
        <f t="shared" si="569"/>
        <v>0</v>
      </c>
      <c r="I209" s="181"/>
      <c r="J209" s="181">
        <f t="shared" si="570"/>
        <v>0</v>
      </c>
      <c r="K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1">
        <f t="shared" si="571"/>
        <v>0</v>
      </c>
      <c r="AF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1">
        <f t="shared" si="572"/>
        <v>0</v>
      </c>
      <c r="AJ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1">
        <f t="shared" si="573"/>
        <v>0</v>
      </c>
      <c r="AN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1">
        <f t="shared" si="574"/>
        <v>0</v>
      </c>
      <c r="AR209" s="181">
        <f t="shared" si="575"/>
        <v>0</v>
      </c>
    </row>
    <row r="210" spans="2:44" x14ac:dyDescent="0.25">
      <c r="B210" s="179" t="s">
        <v>769</v>
      </c>
      <c r="C210" s="180" t="s">
        <v>770</v>
      </c>
      <c r="D2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1">
        <f t="shared" si="300"/>
        <v>0</v>
      </c>
      <c r="G210" s="181"/>
      <c r="H210" s="181">
        <f t="shared" ref="H210" si="577">F210-G210</f>
        <v>0</v>
      </c>
      <c r="I210" s="181"/>
      <c r="J210" s="181">
        <f t="shared" ref="J210" si="578">F210-I210</f>
        <v>0</v>
      </c>
      <c r="K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1">
        <f t="shared" ref="AE210" si="579">AB210+AC210+AD210</f>
        <v>0</v>
      </c>
      <c r="AF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1">
        <f t="shared" ref="AI210" si="580">AF210+AG210+AH210</f>
        <v>0</v>
      </c>
      <c r="AJ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1">
        <f t="shared" ref="AM210" si="581">AJ210+AK210+AL210</f>
        <v>0</v>
      </c>
      <c r="AN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1">
        <f t="shared" ref="AQ210" si="582">AN210+AO210+AP210</f>
        <v>0</v>
      </c>
      <c r="AR210" s="181">
        <f t="shared" ref="AR210" si="583">AE210+AI210+AM210+AQ210</f>
        <v>0</v>
      </c>
    </row>
    <row r="211" spans="2:44" x14ac:dyDescent="0.25">
      <c r="B211" s="179" t="s">
        <v>771</v>
      </c>
      <c r="C211" s="180" t="s">
        <v>772</v>
      </c>
      <c r="D2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1">
        <f t="shared" ref="F211" si="584">D211+E211</f>
        <v>0</v>
      </c>
      <c r="G211" s="181"/>
      <c r="H211" s="181">
        <f t="shared" si="569"/>
        <v>0</v>
      </c>
      <c r="I211" s="181"/>
      <c r="J211" s="181">
        <f t="shared" si="570"/>
        <v>0</v>
      </c>
      <c r="K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1">
        <f t="shared" si="571"/>
        <v>0</v>
      </c>
      <c r="AF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1">
        <f t="shared" si="572"/>
        <v>0</v>
      </c>
      <c r="AJ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1">
        <f t="shared" si="573"/>
        <v>0</v>
      </c>
      <c r="AN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1">
        <f t="shared" si="574"/>
        <v>0</v>
      </c>
      <c r="AR211" s="181">
        <f t="shared" si="575"/>
        <v>0</v>
      </c>
    </row>
    <row r="212" spans="2:44" x14ac:dyDescent="0.25">
      <c r="B212" s="179" t="s">
        <v>773</v>
      </c>
      <c r="C212" s="180" t="s">
        <v>774</v>
      </c>
      <c r="D2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1">
        <f t="shared" ref="F212" si="585">D212+E212</f>
        <v>0</v>
      </c>
      <c r="G212" s="181"/>
      <c r="H212" s="181">
        <f t="shared" si="4"/>
        <v>0</v>
      </c>
      <c r="I212" s="181"/>
      <c r="J212" s="181">
        <f t="shared" si="5"/>
        <v>0</v>
      </c>
      <c r="K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1">
        <f t="shared" si="9"/>
        <v>0</v>
      </c>
      <c r="AF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1">
        <f t="shared" si="10"/>
        <v>0</v>
      </c>
      <c r="AJ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1">
        <f t="shared" si="11"/>
        <v>0</v>
      </c>
      <c r="AN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1">
        <f t="shared" si="12"/>
        <v>0</v>
      </c>
      <c r="AR212" s="181">
        <f t="shared" si="13"/>
        <v>0</v>
      </c>
    </row>
    <row r="213" spans="2:44" x14ac:dyDescent="0.25">
      <c r="B213" s="179" t="s">
        <v>775</v>
      </c>
      <c r="C213" s="180" t="s">
        <v>776</v>
      </c>
      <c r="D2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1">
        <f t="shared" si="300"/>
        <v>0</v>
      </c>
      <c r="G213" s="181"/>
      <c r="H213" s="181">
        <f t="shared" ref="H213" si="586">F213-G213</f>
        <v>0</v>
      </c>
      <c r="I213" s="181"/>
      <c r="J213" s="181">
        <f t="shared" ref="J213" si="587">F213-I213</f>
        <v>0</v>
      </c>
      <c r="K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1">
        <f t="shared" ref="AE213" si="588">AB213+AC213+AD213</f>
        <v>0</v>
      </c>
      <c r="AF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1">
        <f t="shared" ref="AI213" si="589">AF213+AG213+AH213</f>
        <v>0</v>
      </c>
      <c r="AJ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1">
        <f t="shared" ref="AM213" si="590">AJ213+AK213+AL213</f>
        <v>0</v>
      </c>
      <c r="AN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1">
        <f t="shared" ref="AQ213" si="591">AN213+AO213+AP213</f>
        <v>0</v>
      </c>
      <c r="AR213" s="181">
        <f t="shared" ref="AR213" si="592">AE213+AI213+AM213+AQ213</f>
        <v>0</v>
      </c>
    </row>
    <row r="214" spans="2:44" x14ac:dyDescent="0.25">
      <c r="B214" s="188" t="s">
        <v>302</v>
      </c>
      <c r="C214" s="189" t="s">
        <v>182</v>
      </c>
      <c r="D214" s="190">
        <f>SUM(D215:D221)</f>
        <v>0</v>
      </c>
      <c r="E214" s="190">
        <f>SUM(E215:E221)</f>
        <v>0</v>
      </c>
      <c r="F214" s="190">
        <f t="shared" si="300"/>
        <v>0</v>
      </c>
      <c r="G214" s="190">
        <f>SUM(G215:G221)</f>
        <v>0</v>
      </c>
      <c r="H214" s="190">
        <f t="shared" si="4"/>
        <v>0</v>
      </c>
      <c r="I214" s="190">
        <f>SUM(I215:I221)</f>
        <v>0</v>
      </c>
      <c r="J214" s="190">
        <f t="shared" si="5"/>
        <v>0</v>
      </c>
      <c r="K214" s="190">
        <f t="shared" ref="K214:AD214" si="593">SUM(K215:K221)</f>
        <v>0</v>
      </c>
      <c r="L214" s="190">
        <f t="shared" si="593"/>
        <v>0</v>
      </c>
      <c r="M214" s="190">
        <f t="shared" si="593"/>
        <v>0</v>
      </c>
      <c r="N214" s="190">
        <f t="shared" si="593"/>
        <v>0</v>
      </c>
      <c r="O214" s="190">
        <f t="shared" si="593"/>
        <v>0</v>
      </c>
      <c r="P214" s="190">
        <f t="shared" ref="P214:Q214" si="594">SUM(P215:P221)</f>
        <v>0</v>
      </c>
      <c r="Q214" s="190">
        <f t="shared" si="594"/>
        <v>0</v>
      </c>
      <c r="R214" s="190">
        <f t="shared" si="593"/>
        <v>0</v>
      </c>
      <c r="S214" s="190">
        <f t="shared" si="593"/>
        <v>0</v>
      </c>
      <c r="T214" s="190">
        <f t="shared" ref="T214" si="595">SUM(T215:T221)</f>
        <v>0</v>
      </c>
      <c r="U214" s="190">
        <f t="shared" si="593"/>
        <v>0</v>
      </c>
      <c r="V214" s="190">
        <f t="shared" si="593"/>
        <v>0</v>
      </c>
      <c r="W214" s="190">
        <f t="shared" ref="W214" si="596">SUM(W215:W221)</f>
        <v>0</v>
      </c>
      <c r="X214" s="190">
        <f t="shared" si="593"/>
        <v>0</v>
      </c>
      <c r="Y214" s="190">
        <f t="shared" ref="Y214:Z214" si="597">SUM(Y215:Y221)</f>
        <v>0</v>
      </c>
      <c r="Z214" s="190">
        <f t="shared" si="597"/>
        <v>0</v>
      </c>
      <c r="AA214" s="190">
        <f t="shared" si="593"/>
        <v>0</v>
      </c>
      <c r="AB214" s="190">
        <f t="shared" si="593"/>
        <v>0</v>
      </c>
      <c r="AC214" s="190">
        <f t="shared" si="593"/>
        <v>0</v>
      </c>
      <c r="AD214" s="190">
        <f t="shared" si="593"/>
        <v>0</v>
      </c>
      <c r="AE214" s="190">
        <f t="shared" si="9"/>
        <v>0</v>
      </c>
      <c r="AF214" s="190">
        <f>SUM(AF215:AF221)</f>
        <v>0</v>
      </c>
      <c r="AG214" s="190">
        <f>SUM(AG215:AG221)</f>
        <v>0</v>
      </c>
      <c r="AH214" s="190">
        <f>SUM(AH215:AH221)</f>
        <v>0</v>
      </c>
      <c r="AI214" s="190">
        <f t="shared" si="10"/>
        <v>0</v>
      </c>
      <c r="AJ214" s="190">
        <f>SUM(AJ215:AJ221)</f>
        <v>0</v>
      </c>
      <c r="AK214" s="190">
        <f>SUM(AK215:AK221)</f>
        <v>0</v>
      </c>
      <c r="AL214" s="190">
        <f>SUM(AL215:AL221)</f>
        <v>0</v>
      </c>
      <c r="AM214" s="190">
        <f t="shared" si="11"/>
        <v>0</v>
      </c>
      <c r="AN214" s="190">
        <f>SUM(AN215:AN221)</f>
        <v>0</v>
      </c>
      <c r="AO214" s="190">
        <f>SUM(AO215:AO221)</f>
        <v>0</v>
      </c>
      <c r="AP214" s="190">
        <f>SUM(AP215:AP221)</f>
        <v>0</v>
      </c>
      <c r="AQ214" s="190">
        <f t="shared" si="12"/>
        <v>0</v>
      </c>
      <c r="AR214" s="190">
        <f t="shared" si="13"/>
        <v>0</v>
      </c>
    </row>
    <row r="215" spans="2:44" x14ac:dyDescent="0.25">
      <c r="B215" s="179" t="s">
        <v>303</v>
      </c>
      <c r="C215" s="180" t="s">
        <v>183</v>
      </c>
      <c r="D2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1">
        <f t="shared" ref="F215:F217" si="598">D215+E215</f>
        <v>0</v>
      </c>
      <c r="G215" s="181"/>
      <c r="H215" s="181">
        <f t="shared" si="4"/>
        <v>0</v>
      </c>
      <c r="I215" s="181"/>
      <c r="J215" s="181">
        <f t="shared" si="5"/>
        <v>0</v>
      </c>
      <c r="K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1">
        <f t="shared" si="9"/>
        <v>0</v>
      </c>
      <c r="AF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1">
        <f t="shared" si="10"/>
        <v>0</v>
      </c>
      <c r="AJ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1">
        <f t="shared" si="11"/>
        <v>0</v>
      </c>
      <c r="AN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1">
        <f t="shared" si="12"/>
        <v>0</v>
      </c>
      <c r="AR215" s="181">
        <f t="shared" si="13"/>
        <v>0</v>
      </c>
    </row>
    <row r="216" spans="2:44" x14ac:dyDescent="0.25">
      <c r="B216" s="179" t="s">
        <v>777</v>
      </c>
      <c r="C216" s="180" t="s">
        <v>778</v>
      </c>
      <c r="D2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1">
        <f t="shared" si="598"/>
        <v>0</v>
      </c>
      <c r="G216" s="181"/>
      <c r="H216" s="181">
        <f t="shared" si="4"/>
        <v>0</v>
      </c>
      <c r="I216" s="181"/>
      <c r="J216" s="181">
        <f t="shared" si="5"/>
        <v>0</v>
      </c>
      <c r="K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1">
        <f t="shared" si="9"/>
        <v>0</v>
      </c>
      <c r="AF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1">
        <f t="shared" si="10"/>
        <v>0</v>
      </c>
      <c r="AJ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1">
        <f t="shared" si="11"/>
        <v>0</v>
      </c>
      <c r="AN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1">
        <f t="shared" si="12"/>
        <v>0</v>
      </c>
      <c r="AR216" s="181">
        <f t="shared" si="13"/>
        <v>0</v>
      </c>
    </row>
    <row r="217" spans="2:44" x14ac:dyDescent="0.25">
      <c r="B217" s="179" t="s">
        <v>779</v>
      </c>
      <c r="C217" s="180" t="s">
        <v>780</v>
      </c>
      <c r="D2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1">
        <f t="shared" si="598"/>
        <v>0</v>
      </c>
      <c r="G217" s="181"/>
      <c r="H217" s="181">
        <f t="shared" ref="H217" si="599">F217-G217</f>
        <v>0</v>
      </c>
      <c r="I217" s="181"/>
      <c r="J217" s="181">
        <f t="shared" ref="J217" si="600">F217-I217</f>
        <v>0</v>
      </c>
      <c r="K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1">
        <f t="shared" ref="AE217" si="601">AB217+AC217+AD217</f>
        <v>0</v>
      </c>
      <c r="AF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1">
        <f t="shared" ref="AI217" si="602">AF217+AG217+AH217</f>
        <v>0</v>
      </c>
      <c r="AJ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1">
        <f t="shared" ref="AM217" si="603">AJ217+AK217+AL217</f>
        <v>0</v>
      </c>
      <c r="AN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1">
        <f t="shared" ref="AQ217" si="604">AN217+AO217+AP217</f>
        <v>0</v>
      </c>
      <c r="AR217" s="181">
        <f t="shared" ref="AR217" si="605">AE217+AI217+AM217+AQ217</f>
        <v>0</v>
      </c>
    </row>
    <row r="218" spans="2:44" x14ac:dyDescent="0.25">
      <c r="B218" s="179" t="s">
        <v>781</v>
      </c>
      <c r="C218" s="180" t="s">
        <v>782</v>
      </c>
      <c r="D2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1">
        <f t="shared" si="300"/>
        <v>0</v>
      </c>
      <c r="G218" s="181"/>
      <c r="H218" s="181">
        <f t="shared" ref="H218:H219" si="606">F218-G218</f>
        <v>0</v>
      </c>
      <c r="I218" s="181"/>
      <c r="J218" s="181">
        <f t="shared" ref="J218:J219" si="607">F218-I218</f>
        <v>0</v>
      </c>
      <c r="K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1">
        <f t="shared" ref="AE218:AE219" si="608">AB218+AC218+AD218</f>
        <v>0</v>
      </c>
      <c r="AF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1">
        <f t="shared" ref="AI218:AI219" si="609">AF218+AG218+AH218</f>
        <v>0</v>
      </c>
      <c r="AJ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1">
        <f t="shared" ref="AM218:AM219" si="610">AJ218+AK218+AL218</f>
        <v>0</v>
      </c>
      <c r="AN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1">
        <f t="shared" ref="AQ218:AQ219" si="611">AN218+AO218+AP218</f>
        <v>0</v>
      </c>
      <c r="AR218" s="181">
        <f t="shared" ref="AR218:AR219" si="612">AE218+AI218+AM218+AQ218</f>
        <v>0</v>
      </c>
    </row>
    <row r="219" spans="2:44" x14ac:dyDescent="0.25">
      <c r="B219" s="179" t="s">
        <v>783</v>
      </c>
      <c r="C219" s="180" t="s">
        <v>784</v>
      </c>
      <c r="D2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1">
        <f t="shared" ref="F219" si="613">D219+E219</f>
        <v>0</v>
      </c>
      <c r="G219" s="181"/>
      <c r="H219" s="181">
        <f t="shared" si="606"/>
        <v>0</v>
      </c>
      <c r="I219" s="181"/>
      <c r="J219" s="181">
        <f t="shared" si="607"/>
        <v>0</v>
      </c>
      <c r="K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1">
        <f t="shared" si="608"/>
        <v>0</v>
      </c>
      <c r="AF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1">
        <f t="shared" si="609"/>
        <v>0</v>
      </c>
      <c r="AJ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1">
        <f t="shared" si="610"/>
        <v>0</v>
      </c>
      <c r="AN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1">
        <f t="shared" si="611"/>
        <v>0</v>
      </c>
      <c r="AR219" s="181">
        <f t="shared" si="612"/>
        <v>0</v>
      </c>
    </row>
    <row r="220" spans="2:44" x14ac:dyDescent="0.25">
      <c r="B220" s="179" t="s">
        <v>785</v>
      </c>
      <c r="C220" s="180" t="s">
        <v>786</v>
      </c>
      <c r="D2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1">
        <f t="shared" ref="F220" si="614">D220+E220</f>
        <v>0</v>
      </c>
      <c r="G220" s="181"/>
      <c r="H220" s="181">
        <f t="shared" si="4"/>
        <v>0</v>
      </c>
      <c r="I220" s="181"/>
      <c r="J220" s="181">
        <f t="shared" si="5"/>
        <v>0</v>
      </c>
      <c r="K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1">
        <f t="shared" si="9"/>
        <v>0</v>
      </c>
      <c r="AF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1">
        <f t="shared" si="10"/>
        <v>0</v>
      </c>
      <c r="AJ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1">
        <f t="shared" si="11"/>
        <v>0</v>
      </c>
      <c r="AN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1">
        <f t="shared" si="12"/>
        <v>0</v>
      </c>
      <c r="AR220" s="181">
        <f t="shared" si="13"/>
        <v>0</v>
      </c>
    </row>
    <row r="221" spans="2:44" x14ac:dyDescent="0.25">
      <c r="B221" s="179" t="s">
        <v>787</v>
      </c>
      <c r="C221" s="180" t="s">
        <v>788</v>
      </c>
      <c r="D2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1">
        <f t="shared" si="300"/>
        <v>0</v>
      </c>
      <c r="G221" s="181"/>
      <c r="H221" s="181">
        <f t="shared" ref="H221" si="615">F221-G221</f>
        <v>0</v>
      </c>
      <c r="I221" s="181"/>
      <c r="J221" s="181">
        <f t="shared" ref="J221" si="616">F221-I221</f>
        <v>0</v>
      </c>
      <c r="K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1">
        <f t="shared" ref="AE221" si="617">AB221+AC221+AD221</f>
        <v>0</v>
      </c>
      <c r="AF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1">
        <f t="shared" ref="AI221" si="618">AF221+AG221+AH221</f>
        <v>0</v>
      </c>
      <c r="AJ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1">
        <f t="shared" ref="AM221" si="619">AJ221+AK221+AL221</f>
        <v>0</v>
      </c>
      <c r="AN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1">
        <f t="shared" ref="AQ221" si="620">AN221+AO221+AP221</f>
        <v>0</v>
      </c>
      <c r="AR221" s="181">
        <f t="shared" ref="AR221" si="621">AE221+AI221+AM221+AQ221</f>
        <v>0</v>
      </c>
    </row>
    <row r="222" spans="2:44" x14ac:dyDescent="0.25">
      <c r="B222" s="176" t="s">
        <v>307</v>
      </c>
      <c r="C222" s="177" t="s">
        <v>186</v>
      </c>
      <c r="D222" s="178">
        <f>D223+D235+D243+D260+D267+D312</f>
        <v>325310</v>
      </c>
      <c r="E222" s="178">
        <f>E223+E235+E243+E260+E267+E312</f>
        <v>1317905</v>
      </c>
      <c r="F222" s="178">
        <f t="shared" ref="F222:F382" si="622">D222+E222</f>
        <v>1643215</v>
      </c>
      <c r="G222" s="178">
        <f>G223+G235+G243+G260+G267+G312</f>
        <v>0</v>
      </c>
      <c r="H222" s="178">
        <f t="shared" ref="H222:H498" si="623">F222-G222</f>
        <v>1643215</v>
      </c>
      <c r="I222" s="178">
        <f>I223+I235+I243+I260+I267+I312</f>
        <v>0</v>
      </c>
      <c r="J222" s="178">
        <f t="shared" ref="J222:J498" si="624">F222-I222</f>
        <v>1643215</v>
      </c>
      <c r="K222" s="178">
        <f t="shared" ref="K222:AD222" si="625">K223+K235+K243+K260+K267+K312</f>
        <v>17512</v>
      </c>
      <c r="L222" s="178">
        <f t="shared" si="625"/>
        <v>48919.333333333336</v>
      </c>
      <c r="M222" s="178">
        <f t="shared" si="625"/>
        <v>126214</v>
      </c>
      <c r="N222" s="178">
        <f t="shared" si="625"/>
        <v>500</v>
      </c>
      <c r="O222" s="178">
        <f t="shared" si="625"/>
        <v>1260720</v>
      </c>
      <c r="P222" s="178">
        <f t="shared" si="625"/>
        <v>1145</v>
      </c>
      <c r="Q222" s="178">
        <f t="shared" si="625"/>
        <v>9835</v>
      </c>
      <c r="R222" s="178">
        <f t="shared" si="625"/>
        <v>0</v>
      </c>
      <c r="S222" s="178">
        <f t="shared" si="625"/>
        <v>0</v>
      </c>
      <c r="T222" s="178">
        <f t="shared" ref="T222" si="626">T223+T235+T243+T260+T267+T312</f>
        <v>0</v>
      </c>
      <c r="U222" s="178">
        <f t="shared" si="625"/>
        <v>118500</v>
      </c>
      <c r="V222" s="178">
        <f t="shared" si="625"/>
        <v>6170</v>
      </c>
      <c r="W222" s="178">
        <f t="shared" si="625"/>
        <v>0</v>
      </c>
      <c r="X222" s="178">
        <f t="shared" si="625"/>
        <v>0</v>
      </c>
      <c r="Y222" s="178">
        <f t="shared" ref="Y222:Z222" si="627">Y223+Y235+Y243+Y260+Y267+Y312</f>
        <v>0</v>
      </c>
      <c r="Z222" s="178">
        <f t="shared" si="627"/>
        <v>0</v>
      </c>
      <c r="AA222" s="178">
        <f t="shared" si="625"/>
        <v>52899.666666666664</v>
      </c>
      <c r="AB222" s="178">
        <f t="shared" si="625"/>
        <v>64144</v>
      </c>
      <c r="AC222" s="178">
        <f t="shared" si="625"/>
        <v>1202956</v>
      </c>
      <c r="AD222" s="178">
        <f t="shared" si="625"/>
        <v>114500</v>
      </c>
      <c r="AE222" s="178">
        <f t="shared" ref="AE222:AE498" si="628">AB222+AC222+AD222</f>
        <v>1381600</v>
      </c>
      <c r="AF222" s="178">
        <f>AF223+AF235+AF243+AF260+AF267+AF312</f>
        <v>109350</v>
      </c>
      <c r="AG222" s="178">
        <f>AG223+AG235+AG243+AG260+AG267+AG312</f>
        <v>91650</v>
      </c>
      <c r="AH222" s="178">
        <f>AH223+AH235+AH243+AH260+AH267+AH312</f>
        <v>20005</v>
      </c>
      <c r="AI222" s="178">
        <f t="shared" ref="AI222:AI498" si="629">AF222+AG222+AH222</f>
        <v>221005</v>
      </c>
      <c r="AJ222" s="178">
        <f>AJ223+AJ235+AJ243+AJ260+AJ267+AJ312</f>
        <v>1500</v>
      </c>
      <c r="AK222" s="178">
        <f>AK223+AK235+AK243+AK260+AK267+AK312</f>
        <v>0</v>
      </c>
      <c r="AL222" s="178">
        <f>AL223+AL235+AL243+AL260+AL267+AL312</f>
        <v>14360</v>
      </c>
      <c r="AM222" s="178">
        <f t="shared" ref="AM222:AM498" si="630">AJ222+AK222+AL222</f>
        <v>15860</v>
      </c>
      <c r="AN222" s="178">
        <f>AN223+AN235+AN243+AN260+AN267+AN312</f>
        <v>24750</v>
      </c>
      <c r="AO222" s="178">
        <f>AO223+AO235+AO243+AO260+AO267+AO312</f>
        <v>0</v>
      </c>
      <c r="AP222" s="178">
        <f>AP223+AP235+AP243+AP260+AP267+AP312</f>
        <v>0</v>
      </c>
      <c r="AQ222" s="178">
        <f t="shared" ref="AQ222:AQ498" si="631">AN222+AO222+AP222</f>
        <v>24750</v>
      </c>
      <c r="AR222" s="178">
        <f t="shared" ref="AR222:AR498" si="632">AE222+AI222+AM222+AQ222</f>
        <v>1643215</v>
      </c>
    </row>
    <row r="223" spans="2:44" x14ac:dyDescent="0.25">
      <c r="B223" s="188" t="s">
        <v>308</v>
      </c>
      <c r="C223" s="189" t="s">
        <v>187</v>
      </c>
      <c r="D223" s="190">
        <f>SUM(D224:D234)</f>
        <v>164250</v>
      </c>
      <c r="E223" s="190">
        <f>SUM(E224:E234)</f>
        <v>18500</v>
      </c>
      <c r="F223" s="190">
        <f t="shared" si="622"/>
        <v>182750</v>
      </c>
      <c r="G223" s="190">
        <f>SUM(G224:G234)</f>
        <v>0</v>
      </c>
      <c r="H223" s="190">
        <f t="shared" si="623"/>
        <v>182750</v>
      </c>
      <c r="I223" s="190">
        <f>SUM(I224:I234)</f>
        <v>0</v>
      </c>
      <c r="J223" s="190">
        <f t="shared" si="624"/>
        <v>182750</v>
      </c>
      <c r="K223" s="190">
        <f t="shared" ref="K223:AD223" si="633">SUM(K224:K234)</f>
        <v>2250</v>
      </c>
      <c r="L223" s="190">
        <f t="shared" si="633"/>
        <v>37800</v>
      </c>
      <c r="M223" s="190">
        <f t="shared" si="633"/>
        <v>72200</v>
      </c>
      <c r="N223" s="190">
        <f t="shared" si="633"/>
        <v>0</v>
      </c>
      <c r="O223" s="190">
        <f t="shared" si="633"/>
        <v>18000</v>
      </c>
      <c r="P223" s="190">
        <f t="shared" si="633"/>
        <v>0</v>
      </c>
      <c r="Q223" s="190">
        <f t="shared" si="633"/>
        <v>9000</v>
      </c>
      <c r="R223" s="190">
        <f t="shared" si="633"/>
        <v>0</v>
      </c>
      <c r="S223" s="190">
        <f t="shared" si="633"/>
        <v>0</v>
      </c>
      <c r="T223" s="190">
        <f t="shared" ref="T223" si="634">SUM(T224:T234)</f>
        <v>0</v>
      </c>
      <c r="U223" s="190">
        <f t="shared" si="633"/>
        <v>0</v>
      </c>
      <c r="V223" s="190">
        <f t="shared" si="633"/>
        <v>6000</v>
      </c>
      <c r="W223" s="190">
        <f t="shared" si="633"/>
        <v>0</v>
      </c>
      <c r="X223" s="190">
        <f t="shared" si="633"/>
        <v>0</v>
      </c>
      <c r="Y223" s="190">
        <f t="shared" ref="Y223:Z223" si="635">SUM(Y224:Y234)</f>
        <v>0</v>
      </c>
      <c r="Z223" s="190">
        <f t="shared" si="635"/>
        <v>0</v>
      </c>
      <c r="AA223" s="190">
        <f t="shared" si="633"/>
        <v>37500</v>
      </c>
      <c r="AB223" s="190">
        <f t="shared" si="633"/>
        <v>47400</v>
      </c>
      <c r="AC223" s="190">
        <f t="shared" si="633"/>
        <v>0</v>
      </c>
      <c r="AD223" s="190">
        <f t="shared" si="633"/>
        <v>0</v>
      </c>
      <c r="AE223" s="190">
        <f t="shared" si="628"/>
        <v>47400</v>
      </c>
      <c r="AF223" s="190">
        <f>SUM(AF224:AF234)</f>
        <v>109350</v>
      </c>
      <c r="AG223" s="190">
        <f>SUM(AG224:AG234)</f>
        <v>7500</v>
      </c>
      <c r="AH223" s="190">
        <f>SUM(AH224:AH234)</f>
        <v>9000</v>
      </c>
      <c r="AI223" s="190">
        <f t="shared" si="629"/>
        <v>125850</v>
      </c>
      <c r="AJ223" s="190">
        <f>SUM(AJ224:AJ234)</f>
        <v>0</v>
      </c>
      <c r="AK223" s="190">
        <f>SUM(AK224:AK234)</f>
        <v>0</v>
      </c>
      <c r="AL223" s="190">
        <f>SUM(AL224:AL234)</f>
        <v>9000</v>
      </c>
      <c r="AM223" s="190">
        <f t="shared" si="630"/>
        <v>9000</v>
      </c>
      <c r="AN223" s="190">
        <f>SUM(AN224:AN234)</f>
        <v>500</v>
      </c>
      <c r="AO223" s="190">
        <f>SUM(AO224:AO234)</f>
        <v>0</v>
      </c>
      <c r="AP223" s="190">
        <f>SUM(AP224:AP234)</f>
        <v>0</v>
      </c>
      <c r="AQ223" s="190">
        <f t="shared" si="631"/>
        <v>500</v>
      </c>
      <c r="AR223" s="190">
        <f t="shared" si="632"/>
        <v>182750</v>
      </c>
    </row>
    <row r="224" spans="2:44" x14ac:dyDescent="0.25">
      <c r="B224" s="179" t="s">
        <v>309</v>
      </c>
      <c r="C224" s="180" t="s">
        <v>188</v>
      </c>
      <c r="D2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1">
        <f t="shared" si="622"/>
        <v>0</v>
      </c>
      <c r="G224" s="181"/>
      <c r="H224" s="181">
        <f t="shared" si="623"/>
        <v>0</v>
      </c>
      <c r="I224" s="181"/>
      <c r="J224" s="181">
        <f t="shared" si="624"/>
        <v>0</v>
      </c>
      <c r="K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1">
        <f t="shared" si="628"/>
        <v>0</v>
      </c>
      <c r="AF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1">
        <f t="shared" si="629"/>
        <v>0</v>
      </c>
      <c r="AJ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1">
        <f t="shared" si="630"/>
        <v>0</v>
      </c>
      <c r="AN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1">
        <f t="shared" si="631"/>
        <v>0</v>
      </c>
      <c r="AR224" s="181">
        <f t="shared" si="632"/>
        <v>0</v>
      </c>
    </row>
    <row r="225" spans="2:44" x14ac:dyDescent="0.25">
      <c r="B225" s="179" t="s">
        <v>789</v>
      </c>
      <c r="C225" s="180" t="s">
        <v>790</v>
      </c>
      <c r="D2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164250</v>
      </c>
      <c r="E2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18500</v>
      </c>
      <c r="F225" s="181">
        <f t="shared" si="622"/>
        <v>182750</v>
      </c>
      <c r="G225" s="181"/>
      <c r="H225" s="181">
        <f t="shared" si="623"/>
        <v>182750</v>
      </c>
      <c r="I225" s="181"/>
      <c r="J225" s="181">
        <f t="shared" si="624"/>
        <v>182750</v>
      </c>
      <c r="K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2250</v>
      </c>
      <c r="L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37800</v>
      </c>
      <c r="M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72200</v>
      </c>
      <c r="N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18000</v>
      </c>
      <c r="P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v>
      </c>
      <c r="R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W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37500</v>
      </c>
      <c r="AB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47400</v>
      </c>
      <c r="AC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1">
        <f t="shared" si="628"/>
        <v>47400</v>
      </c>
      <c r="AF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109350</v>
      </c>
      <c r="AG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v>
      </c>
      <c r="AH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v>
      </c>
      <c r="AI225" s="181">
        <f t="shared" si="629"/>
        <v>125850</v>
      </c>
      <c r="AJ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v>
      </c>
      <c r="AM225" s="181">
        <f t="shared" si="630"/>
        <v>9000</v>
      </c>
      <c r="AN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v>
      </c>
      <c r="AO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1">
        <f t="shared" si="631"/>
        <v>500</v>
      </c>
      <c r="AR225" s="181">
        <f t="shared" si="632"/>
        <v>182750</v>
      </c>
    </row>
    <row r="226" spans="2:44" x14ac:dyDescent="0.25">
      <c r="B226" s="179" t="s">
        <v>791</v>
      </c>
      <c r="C226" s="180" t="s">
        <v>792</v>
      </c>
      <c r="D2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1">
        <f t="shared" si="622"/>
        <v>0</v>
      </c>
      <c r="G226" s="181"/>
      <c r="H226" s="181">
        <f t="shared" si="623"/>
        <v>0</v>
      </c>
      <c r="I226" s="181"/>
      <c r="J226" s="181">
        <f t="shared" si="624"/>
        <v>0</v>
      </c>
      <c r="K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1">
        <f t="shared" si="628"/>
        <v>0</v>
      </c>
      <c r="AF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1">
        <f t="shared" si="629"/>
        <v>0</v>
      </c>
      <c r="AJ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1">
        <f t="shared" si="630"/>
        <v>0</v>
      </c>
      <c r="AN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1">
        <f t="shared" si="631"/>
        <v>0</v>
      </c>
      <c r="AR226" s="181">
        <f t="shared" si="632"/>
        <v>0</v>
      </c>
    </row>
    <row r="227" spans="2:44" x14ac:dyDescent="0.25">
      <c r="B227" s="179" t="s">
        <v>793</v>
      </c>
      <c r="C227" s="180" t="s">
        <v>794</v>
      </c>
      <c r="D2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1">
        <f t="shared" ref="F227:F229" si="636">D227+E227</f>
        <v>0</v>
      </c>
      <c r="G227" s="181"/>
      <c r="H227" s="181">
        <f t="shared" ref="H227:H229" si="637">F227-G227</f>
        <v>0</v>
      </c>
      <c r="I227" s="181"/>
      <c r="J227" s="181">
        <f t="shared" ref="J227:J229" si="638">F227-I227</f>
        <v>0</v>
      </c>
      <c r="K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1">
        <f t="shared" ref="AE227:AE229" si="639">AB227+AC227+AD227</f>
        <v>0</v>
      </c>
      <c r="AF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1">
        <f t="shared" ref="AI227:AI229" si="640">AF227+AG227+AH227</f>
        <v>0</v>
      </c>
      <c r="AJ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1">
        <f t="shared" ref="AM227:AM229" si="641">AJ227+AK227+AL227</f>
        <v>0</v>
      </c>
      <c r="AN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1">
        <f t="shared" ref="AQ227:AQ229" si="642">AN227+AO227+AP227</f>
        <v>0</v>
      </c>
      <c r="AR227" s="181">
        <f t="shared" ref="AR227:AR229" si="643">AE227+AI227+AM227+AQ227</f>
        <v>0</v>
      </c>
    </row>
    <row r="228" spans="2:44" x14ac:dyDescent="0.25">
      <c r="B228" s="179" t="s">
        <v>795</v>
      </c>
      <c r="C228" s="180" t="s">
        <v>796</v>
      </c>
      <c r="D2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1">
        <f t="shared" si="636"/>
        <v>0</v>
      </c>
      <c r="G228" s="181"/>
      <c r="H228" s="181">
        <f t="shared" si="637"/>
        <v>0</v>
      </c>
      <c r="I228" s="181"/>
      <c r="J228" s="181">
        <f t="shared" si="638"/>
        <v>0</v>
      </c>
      <c r="K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1">
        <f t="shared" si="639"/>
        <v>0</v>
      </c>
      <c r="AF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1">
        <f t="shared" si="640"/>
        <v>0</v>
      </c>
      <c r="AJ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1">
        <f t="shared" si="641"/>
        <v>0</v>
      </c>
      <c r="AN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1">
        <f t="shared" si="642"/>
        <v>0</v>
      </c>
      <c r="AR228" s="181">
        <f t="shared" si="643"/>
        <v>0</v>
      </c>
    </row>
    <row r="229" spans="2:44" x14ac:dyDescent="0.25">
      <c r="B229" s="179" t="s">
        <v>310</v>
      </c>
      <c r="C229" s="180" t="s">
        <v>797</v>
      </c>
      <c r="D2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1">
        <f t="shared" si="636"/>
        <v>0</v>
      </c>
      <c r="G229" s="181"/>
      <c r="H229" s="181">
        <f t="shared" si="637"/>
        <v>0</v>
      </c>
      <c r="I229" s="181"/>
      <c r="J229" s="181">
        <f t="shared" si="638"/>
        <v>0</v>
      </c>
      <c r="K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1">
        <f t="shared" si="639"/>
        <v>0</v>
      </c>
      <c r="AF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1">
        <f t="shared" si="640"/>
        <v>0</v>
      </c>
      <c r="AJ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1">
        <f t="shared" si="641"/>
        <v>0</v>
      </c>
      <c r="AN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1">
        <f t="shared" si="642"/>
        <v>0</v>
      </c>
      <c r="AR229" s="181">
        <f t="shared" si="643"/>
        <v>0</v>
      </c>
    </row>
    <row r="230" spans="2:44" x14ac:dyDescent="0.25">
      <c r="B230" s="179" t="s">
        <v>798</v>
      </c>
      <c r="C230" s="180" t="s">
        <v>799</v>
      </c>
      <c r="D2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1">
        <f>D230+E230</f>
        <v>0</v>
      </c>
      <c r="G230" s="181"/>
      <c r="H230" s="181">
        <f>F230-G230</f>
        <v>0</v>
      </c>
      <c r="I230" s="181"/>
      <c r="J230" s="181">
        <f>F230-I230</f>
        <v>0</v>
      </c>
      <c r="K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1">
        <f>AB230+AC230+AD230</f>
        <v>0</v>
      </c>
      <c r="AF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1">
        <f>AF230+AG230+AH230</f>
        <v>0</v>
      </c>
      <c r="AJ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1">
        <f>AJ230+AK230+AL230</f>
        <v>0</v>
      </c>
      <c r="AN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1">
        <f>AN230+AO230+AP230</f>
        <v>0</v>
      </c>
      <c r="AR230" s="181">
        <f>AE230+AI230+AM230+AQ230</f>
        <v>0</v>
      </c>
    </row>
    <row r="231" spans="2:44" x14ac:dyDescent="0.25">
      <c r="B231" s="179" t="s">
        <v>327</v>
      </c>
      <c r="C231" s="180" t="s">
        <v>199</v>
      </c>
      <c r="D2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1">
        <f>D231+E231</f>
        <v>0</v>
      </c>
      <c r="G231" s="181"/>
      <c r="H231" s="181">
        <f>F231-G231</f>
        <v>0</v>
      </c>
      <c r="I231" s="181"/>
      <c r="J231" s="181">
        <f>F231-I231</f>
        <v>0</v>
      </c>
      <c r="K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1">
        <f>AB231+AC231+AD231</f>
        <v>0</v>
      </c>
      <c r="AF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1">
        <f>AF231+AG231+AH231</f>
        <v>0</v>
      </c>
      <c r="AJ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1">
        <f>AJ231+AK231+AL231</f>
        <v>0</v>
      </c>
      <c r="AN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1">
        <f>AN231+AO231+AP231</f>
        <v>0</v>
      </c>
      <c r="AR231" s="181">
        <f>AE231+AI231+AM231+AQ231</f>
        <v>0</v>
      </c>
    </row>
    <row r="232" spans="2:44" x14ac:dyDescent="0.25">
      <c r="B232" s="179" t="s">
        <v>836</v>
      </c>
      <c r="C232" s="180" t="s">
        <v>837</v>
      </c>
      <c r="D2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1">
        <f t="shared" ref="F232" si="644">D232+E232</f>
        <v>0</v>
      </c>
      <c r="G232" s="181"/>
      <c r="H232" s="181">
        <f t="shared" ref="H232" si="645">F232-G232</f>
        <v>0</v>
      </c>
      <c r="I232" s="181"/>
      <c r="J232" s="181">
        <f t="shared" ref="J232" si="646">F232-I232</f>
        <v>0</v>
      </c>
      <c r="K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1">
        <f t="shared" ref="AE232" si="647">AB232+AC232+AD232</f>
        <v>0</v>
      </c>
      <c r="AF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1">
        <f t="shared" ref="AI232" si="648">AF232+AG232+AH232</f>
        <v>0</v>
      </c>
      <c r="AJ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1">
        <f t="shared" ref="AM232" si="649">AJ232+AK232+AL232</f>
        <v>0</v>
      </c>
      <c r="AN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1">
        <f t="shared" ref="AQ232" si="650">AN232+AO232+AP232</f>
        <v>0</v>
      </c>
      <c r="AR232" s="181">
        <f t="shared" ref="AR232" si="651">AE232+AI232+AM232+AQ232</f>
        <v>0</v>
      </c>
    </row>
    <row r="233" spans="2:44" x14ac:dyDescent="0.25">
      <c r="B233" s="179" t="s">
        <v>838</v>
      </c>
      <c r="C233" s="180" t="s">
        <v>839</v>
      </c>
      <c r="D2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1">
        <f t="shared" ref="F233" si="652">D233+E233</f>
        <v>0</v>
      </c>
      <c r="G233" s="181"/>
      <c r="H233" s="181">
        <f t="shared" ref="H233" si="653">F233-G233</f>
        <v>0</v>
      </c>
      <c r="I233" s="181"/>
      <c r="J233" s="181">
        <f t="shared" ref="J233" si="654">F233-I233</f>
        <v>0</v>
      </c>
      <c r="K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1">
        <f t="shared" ref="AE233" si="655">AB233+AC233+AD233</f>
        <v>0</v>
      </c>
      <c r="AF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1">
        <f t="shared" ref="AI233" si="656">AF233+AG233+AH233</f>
        <v>0</v>
      </c>
      <c r="AJ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1">
        <f t="shared" ref="AM233" si="657">AJ233+AK233+AL233</f>
        <v>0</v>
      </c>
      <c r="AN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1">
        <f t="shared" ref="AQ233" si="658">AN233+AO233+AP233</f>
        <v>0</v>
      </c>
      <c r="AR233" s="181">
        <f t="shared" ref="AR233" si="659">AE233+AI233+AM233+AQ233</f>
        <v>0</v>
      </c>
    </row>
    <row r="234" spans="2:44" x14ac:dyDescent="0.25">
      <c r="B234" s="179" t="s">
        <v>840</v>
      </c>
      <c r="C234" s="180" t="s">
        <v>841</v>
      </c>
      <c r="D2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1">
        <f>D234+E234</f>
        <v>0</v>
      </c>
      <c r="G234" s="181"/>
      <c r="H234" s="181">
        <f>F234-G234</f>
        <v>0</v>
      </c>
      <c r="I234" s="181"/>
      <c r="J234" s="181">
        <f>F234-I234</f>
        <v>0</v>
      </c>
      <c r="K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1">
        <f>AB234+AC234+AD234</f>
        <v>0</v>
      </c>
      <c r="AF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1">
        <f>AF234+AG234+AH234</f>
        <v>0</v>
      </c>
      <c r="AJ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1">
        <f>AJ234+AK234+AL234</f>
        <v>0</v>
      </c>
      <c r="AN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1">
        <f>AN234+AO234+AP234</f>
        <v>0</v>
      </c>
      <c r="AR234" s="181">
        <f>AE234+AI234+AM234+AQ234</f>
        <v>0</v>
      </c>
    </row>
    <row r="235" spans="2:44" x14ac:dyDescent="0.25">
      <c r="B235" s="188" t="s">
        <v>311</v>
      </c>
      <c r="C235" s="189" t="s">
        <v>189</v>
      </c>
      <c r="D235" s="190">
        <f>SUM(D236:D242)</f>
        <v>0</v>
      </c>
      <c r="E235" s="190">
        <f>SUM(E236:E242)</f>
        <v>0</v>
      </c>
      <c r="F235" s="190">
        <f t="shared" si="622"/>
        <v>0</v>
      </c>
      <c r="G235" s="190">
        <f>SUM(G236:G242)</f>
        <v>0</v>
      </c>
      <c r="H235" s="190">
        <f t="shared" si="623"/>
        <v>0</v>
      </c>
      <c r="I235" s="190">
        <f>SUM(I236:I242)</f>
        <v>0</v>
      </c>
      <c r="J235" s="190">
        <f t="shared" si="624"/>
        <v>0</v>
      </c>
      <c r="K235" s="190">
        <f t="shared" ref="K235:AD235" si="660">SUM(K236:K242)</f>
        <v>0</v>
      </c>
      <c r="L235" s="190">
        <f t="shared" si="660"/>
        <v>0</v>
      </c>
      <c r="M235" s="190">
        <f t="shared" si="660"/>
        <v>0</v>
      </c>
      <c r="N235" s="190">
        <f t="shared" si="660"/>
        <v>0</v>
      </c>
      <c r="O235" s="190">
        <f t="shared" si="660"/>
        <v>0</v>
      </c>
      <c r="P235" s="190">
        <f t="shared" ref="P235:Q235" si="661">SUM(P236:P242)</f>
        <v>0</v>
      </c>
      <c r="Q235" s="190">
        <f t="shared" si="661"/>
        <v>0</v>
      </c>
      <c r="R235" s="190">
        <f t="shared" si="660"/>
        <v>0</v>
      </c>
      <c r="S235" s="190">
        <f t="shared" si="660"/>
        <v>0</v>
      </c>
      <c r="T235" s="190">
        <f t="shared" ref="T235" si="662">SUM(T236:T242)</f>
        <v>0</v>
      </c>
      <c r="U235" s="190">
        <f t="shared" si="660"/>
        <v>0</v>
      </c>
      <c r="V235" s="190">
        <f t="shared" si="660"/>
        <v>0</v>
      </c>
      <c r="W235" s="190">
        <f t="shared" ref="W235" si="663">SUM(W236:W242)</f>
        <v>0</v>
      </c>
      <c r="X235" s="190">
        <f t="shared" si="660"/>
        <v>0</v>
      </c>
      <c r="Y235" s="190">
        <f t="shared" ref="Y235:Z235" si="664">SUM(Y236:Y242)</f>
        <v>0</v>
      </c>
      <c r="Z235" s="190">
        <f t="shared" si="664"/>
        <v>0</v>
      </c>
      <c r="AA235" s="190">
        <f t="shared" si="660"/>
        <v>0</v>
      </c>
      <c r="AB235" s="190">
        <f t="shared" si="660"/>
        <v>0</v>
      </c>
      <c r="AC235" s="190">
        <f t="shared" si="660"/>
        <v>0</v>
      </c>
      <c r="AD235" s="190">
        <f t="shared" si="660"/>
        <v>0</v>
      </c>
      <c r="AE235" s="190">
        <f t="shared" si="628"/>
        <v>0</v>
      </c>
      <c r="AF235" s="190">
        <f>SUM(AF236:AF242)</f>
        <v>0</v>
      </c>
      <c r="AG235" s="190">
        <f>SUM(AG236:AG242)</f>
        <v>0</v>
      </c>
      <c r="AH235" s="190">
        <f>SUM(AH236:AH242)</f>
        <v>0</v>
      </c>
      <c r="AI235" s="190">
        <f t="shared" si="629"/>
        <v>0</v>
      </c>
      <c r="AJ235" s="190">
        <f>SUM(AJ236:AJ242)</f>
        <v>0</v>
      </c>
      <c r="AK235" s="190">
        <f>SUM(AK236:AK242)</f>
        <v>0</v>
      </c>
      <c r="AL235" s="190">
        <f>SUM(AL236:AL242)</f>
        <v>0</v>
      </c>
      <c r="AM235" s="190">
        <f t="shared" si="630"/>
        <v>0</v>
      </c>
      <c r="AN235" s="190">
        <f>SUM(AN236:AN242)</f>
        <v>0</v>
      </c>
      <c r="AO235" s="190">
        <f>SUM(AO236:AO242)</f>
        <v>0</v>
      </c>
      <c r="AP235" s="190">
        <f>SUM(AP236:AP242)</f>
        <v>0</v>
      </c>
      <c r="AQ235" s="190">
        <f t="shared" si="631"/>
        <v>0</v>
      </c>
      <c r="AR235" s="190">
        <f t="shared" si="632"/>
        <v>0</v>
      </c>
    </row>
    <row r="236" spans="2:44" x14ac:dyDescent="0.25">
      <c r="B236" s="179" t="s">
        <v>800</v>
      </c>
      <c r="C236" s="180" t="s">
        <v>801</v>
      </c>
      <c r="D2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1">
        <f t="shared" ref="F236:F239" si="665">D236+E236</f>
        <v>0</v>
      </c>
      <c r="G236" s="181"/>
      <c r="H236" s="181">
        <f t="shared" ref="H236:H239" si="666">F236-G236</f>
        <v>0</v>
      </c>
      <c r="I236" s="181"/>
      <c r="J236" s="181">
        <f t="shared" ref="J236:J239" si="667">F236-I236</f>
        <v>0</v>
      </c>
      <c r="K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1">
        <f t="shared" ref="AE236:AE239" si="668">AB236+AC236+AD236</f>
        <v>0</v>
      </c>
      <c r="AF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1">
        <f t="shared" ref="AI236:AI239" si="669">AF236+AG236+AH236</f>
        <v>0</v>
      </c>
      <c r="AJ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1">
        <f t="shared" ref="AM236:AM239" si="670">AJ236+AK236+AL236</f>
        <v>0</v>
      </c>
      <c r="AN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1">
        <f t="shared" ref="AQ236:AQ239" si="671">AN236+AO236+AP236</f>
        <v>0</v>
      </c>
      <c r="AR236" s="181">
        <f t="shared" ref="AR236:AR239" si="672">AE236+AI236+AM236+AQ236</f>
        <v>0</v>
      </c>
    </row>
    <row r="237" spans="2:44" x14ac:dyDescent="0.25">
      <c r="B237" s="179" t="s">
        <v>802</v>
      </c>
      <c r="C237" s="180" t="s">
        <v>803</v>
      </c>
      <c r="D2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1">
        <f t="shared" si="665"/>
        <v>0</v>
      </c>
      <c r="G237" s="181"/>
      <c r="H237" s="181">
        <f t="shared" si="666"/>
        <v>0</v>
      </c>
      <c r="I237" s="181"/>
      <c r="J237" s="181">
        <f t="shared" si="667"/>
        <v>0</v>
      </c>
      <c r="K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1">
        <f t="shared" si="668"/>
        <v>0</v>
      </c>
      <c r="AF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1">
        <f t="shared" si="669"/>
        <v>0</v>
      </c>
      <c r="AJ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1">
        <f t="shared" si="670"/>
        <v>0</v>
      </c>
      <c r="AN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1">
        <f t="shared" si="671"/>
        <v>0</v>
      </c>
      <c r="AR237" s="181">
        <f t="shared" si="672"/>
        <v>0</v>
      </c>
    </row>
    <row r="238" spans="2:44" x14ac:dyDescent="0.25">
      <c r="B238" s="179" t="s">
        <v>312</v>
      </c>
      <c r="C238" s="180" t="s">
        <v>804</v>
      </c>
      <c r="D2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1">
        <f t="shared" si="665"/>
        <v>0</v>
      </c>
      <c r="G238" s="181"/>
      <c r="H238" s="181">
        <f t="shared" si="666"/>
        <v>0</v>
      </c>
      <c r="I238" s="181"/>
      <c r="J238" s="181">
        <f t="shared" si="667"/>
        <v>0</v>
      </c>
      <c r="K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1">
        <f t="shared" si="668"/>
        <v>0</v>
      </c>
      <c r="AF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1">
        <f t="shared" si="669"/>
        <v>0</v>
      </c>
      <c r="AJ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1">
        <f t="shared" si="670"/>
        <v>0</v>
      </c>
      <c r="AN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1">
        <f t="shared" si="671"/>
        <v>0</v>
      </c>
      <c r="AR238" s="181">
        <f t="shared" si="672"/>
        <v>0</v>
      </c>
    </row>
    <row r="239" spans="2:44" x14ac:dyDescent="0.25">
      <c r="B239" s="179" t="s">
        <v>805</v>
      </c>
      <c r="C239" s="180" t="s">
        <v>806</v>
      </c>
      <c r="D2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1">
        <f t="shared" si="665"/>
        <v>0</v>
      </c>
      <c r="G239" s="181"/>
      <c r="H239" s="181">
        <f t="shared" si="666"/>
        <v>0</v>
      </c>
      <c r="I239" s="181"/>
      <c r="J239" s="181">
        <f t="shared" si="667"/>
        <v>0</v>
      </c>
      <c r="K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1">
        <f t="shared" si="668"/>
        <v>0</v>
      </c>
      <c r="AF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1">
        <f t="shared" si="669"/>
        <v>0</v>
      </c>
      <c r="AJ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1">
        <f t="shared" si="670"/>
        <v>0</v>
      </c>
      <c r="AN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1">
        <f t="shared" si="671"/>
        <v>0</v>
      </c>
      <c r="AR239" s="181">
        <f t="shared" si="672"/>
        <v>0</v>
      </c>
    </row>
    <row r="240" spans="2:44" x14ac:dyDescent="0.25">
      <c r="B240" s="179" t="s">
        <v>807</v>
      </c>
      <c r="C240" s="180" t="s">
        <v>804</v>
      </c>
      <c r="D2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1">
        <f t="shared" si="622"/>
        <v>0</v>
      </c>
      <c r="G240" s="181"/>
      <c r="H240" s="181">
        <f t="shared" si="623"/>
        <v>0</v>
      </c>
      <c r="I240" s="181"/>
      <c r="J240" s="181">
        <f t="shared" si="624"/>
        <v>0</v>
      </c>
      <c r="K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1">
        <f t="shared" si="628"/>
        <v>0</v>
      </c>
      <c r="AF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1">
        <f t="shared" si="629"/>
        <v>0</v>
      </c>
      <c r="AJ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1">
        <f t="shared" si="630"/>
        <v>0</v>
      </c>
      <c r="AN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1">
        <f t="shared" si="631"/>
        <v>0</v>
      </c>
      <c r="AR240" s="181">
        <f t="shared" si="632"/>
        <v>0</v>
      </c>
    </row>
    <row r="241" spans="2:44" x14ac:dyDescent="0.25">
      <c r="B241" s="179" t="s">
        <v>808</v>
      </c>
      <c r="C241" s="180" t="s">
        <v>809</v>
      </c>
      <c r="D2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1">
        <f t="shared" ref="F241" si="673">D241+E241</f>
        <v>0</v>
      </c>
      <c r="G241" s="181"/>
      <c r="H241" s="181">
        <f t="shared" ref="H241" si="674">F241-G241</f>
        <v>0</v>
      </c>
      <c r="I241" s="181"/>
      <c r="J241" s="181">
        <f t="shared" ref="J241" si="675">F241-I241</f>
        <v>0</v>
      </c>
      <c r="K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1">
        <f t="shared" ref="AE241" si="676">AB241+AC241+AD241</f>
        <v>0</v>
      </c>
      <c r="AF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1">
        <f t="shared" ref="AI241" si="677">AF241+AG241+AH241</f>
        <v>0</v>
      </c>
      <c r="AJ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1">
        <f t="shared" ref="AM241" si="678">AJ241+AK241+AL241</f>
        <v>0</v>
      </c>
      <c r="AN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1">
        <f t="shared" ref="AQ241" si="679">AN241+AO241+AP241</f>
        <v>0</v>
      </c>
      <c r="AR241" s="181">
        <f t="shared" ref="AR241" si="680">AE241+AI241+AM241+AQ241</f>
        <v>0</v>
      </c>
    </row>
    <row r="242" spans="2:44" x14ac:dyDescent="0.25">
      <c r="B242" s="179" t="s">
        <v>810</v>
      </c>
      <c r="C242" s="180" t="s">
        <v>811</v>
      </c>
      <c r="D2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1">
        <f t="shared" ref="F242" si="681">D242+E242</f>
        <v>0</v>
      </c>
      <c r="G242" s="181"/>
      <c r="H242" s="181">
        <f t="shared" ref="H242" si="682">F242-G242</f>
        <v>0</v>
      </c>
      <c r="I242" s="181"/>
      <c r="J242" s="181">
        <f t="shared" ref="J242" si="683">F242-I242</f>
        <v>0</v>
      </c>
      <c r="K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1">
        <f t="shared" ref="AE242" si="684">AB242+AC242+AD242</f>
        <v>0</v>
      </c>
      <c r="AF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1">
        <f t="shared" ref="AI242" si="685">AF242+AG242+AH242</f>
        <v>0</v>
      </c>
      <c r="AJ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1">
        <f t="shared" ref="AM242" si="686">AJ242+AK242+AL242</f>
        <v>0</v>
      </c>
      <c r="AN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1">
        <f t="shared" ref="AQ242" si="687">AN242+AO242+AP242</f>
        <v>0</v>
      </c>
      <c r="AR242" s="181">
        <f t="shared" ref="AR242" si="688">AE242+AI242+AM242+AQ242</f>
        <v>0</v>
      </c>
    </row>
    <row r="243" spans="2:44" x14ac:dyDescent="0.25">
      <c r="B243" s="188" t="s">
        <v>313</v>
      </c>
      <c r="C243" s="189" t="s">
        <v>190</v>
      </c>
      <c r="D243" s="190">
        <f>SUM(D244:D259)</f>
        <v>49495</v>
      </c>
      <c r="E243" s="190">
        <f>SUM(E244:E259)</f>
        <v>1160680</v>
      </c>
      <c r="F243" s="190">
        <f t="shared" si="622"/>
        <v>1210175</v>
      </c>
      <c r="G243" s="190">
        <f>SUM(G244:G259)</f>
        <v>0</v>
      </c>
      <c r="H243" s="190">
        <f t="shared" si="623"/>
        <v>1210175</v>
      </c>
      <c r="I243" s="190">
        <f>SUM(I244:I259)</f>
        <v>0</v>
      </c>
      <c r="J243" s="190">
        <f t="shared" si="624"/>
        <v>1210175</v>
      </c>
      <c r="K243" s="190">
        <f t="shared" ref="K243:AD243" si="689">SUM(K244:K259)</f>
        <v>4380</v>
      </c>
      <c r="L243" s="190">
        <f t="shared" si="689"/>
        <v>3470</v>
      </c>
      <c r="M243" s="190">
        <f t="shared" si="689"/>
        <v>48795</v>
      </c>
      <c r="N243" s="190">
        <f t="shared" si="689"/>
        <v>0</v>
      </c>
      <c r="O243" s="190">
        <f t="shared" si="689"/>
        <v>1140170</v>
      </c>
      <c r="P243" s="190">
        <f t="shared" ref="P243:Q243" si="690">SUM(P244:P259)</f>
        <v>170</v>
      </c>
      <c r="Q243" s="190">
        <f t="shared" si="690"/>
        <v>255</v>
      </c>
      <c r="R243" s="190">
        <f t="shared" si="689"/>
        <v>0</v>
      </c>
      <c r="S243" s="190">
        <f t="shared" si="689"/>
        <v>0</v>
      </c>
      <c r="T243" s="190">
        <f t="shared" ref="T243" si="691">SUM(T244:T259)</f>
        <v>0</v>
      </c>
      <c r="U243" s="190">
        <f t="shared" si="689"/>
        <v>0</v>
      </c>
      <c r="V243" s="190">
        <f t="shared" si="689"/>
        <v>170</v>
      </c>
      <c r="W243" s="190">
        <f t="shared" ref="W243" si="692">SUM(W244:W259)</f>
        <v>0</v>
      </c>
      <c r="X243" s="190">
        <f t="shared" si="689"/>
        <v>0</v>
      </c>
      <c r="Y243" s="190">
        <f t="shared" ref="Y243:Z243" si="693">SUM(Y244:Y259)</f>
        <v>0</v>
      </c>
      <c r="Z243" s="190">
        <f t="shared" si="693"/>
        <v>0</v>
      </c>
      <c r="AA243" s="190">
        <f t="shared" si="689"/>
        <v>12765</v>
      </c>
      <c r="AB243" s="190">
        <f t="shared" si="689"/>
        <v>7800</v>
      </c>
      <c r="AC243" s="190">
        <f t="shared" si="689"/>
        <v>1088710</v>
      </c>
      <c r="AD243" s="190">
        <f t="shared" si="689"/>
        <v>0</v>
      </c>
      <c r="AE243" s="190">
        <f t="shared" si="628"/>
        <v>1096510</v>
      </c>
      <c r="AF243" s="190">
        <f>SUM(AF244:AF259)</f>
        <v>0</v>
      </c>
      <c r="AG243" s="190">
        <f>SUM(AG244:AG259)</f>
        <v>83425</v>
      </c>
      <c r="AH243" s="190">
        <f>SUM(AH244:AH259)</f>
        <v>8755</v>
      </c>
      <c r="AI243" s="190">
        <f t="shared" si="629"/>
        <v>92180</v>
      </c>
      <c r="AJ243" s="190">
        <f>SUM(AJ244:AJ259)</f>
        <v>1500</v>
      </c>
      <c r="AK243" s="190">
        <f>SUM(AK244:AK259)</f>
        <v>0</v>
      </c>
      <c r="AL243" s="190">
        <f>SUM(AL244:AL259)</f>
        <v>85</v>
      </c>
      <c r="AM243" s="190">
        <f t="shared" si="630"/>
        <v>1585</v>
      </c>
      <c r="AN243" s="190">
        <f>SUM(AN244:AN259)</f>
        <v>19900</v>
      </c>
      <c r="AO243" s="190">
        <f>SUM(AO244:AO259)</f>
        <v>0</v>
      </c>
      <c r="AP243" s="190">
        <f>SUM(AP244:AP259)</f>
        <v>0</v>
      </c>
      <c r="AQ243" s="190">
        <f t="shared" si="631"/>
        <v>19900</v>
      </c>
      <c r="AR243" s="190">
        <f t="shared" si="632"/>
        <v>1210175</v>
      </c>
    </row>
    <row r="244" spans="2:44" x14ac:dyDescent="0.25">
      <c r="B244" s="179" t="s">
        <v>812</v>
      </c>
      <c r="C244" s="180" t="s">
        <v>813</v>
      </c>
      <c r="D2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440</v>
      </c>
      <c r="F244" s="181">
        <f t="shared" si="622"/>
        <v>440</v>
      </c>
      <c r="G244" s="181"/>
      <c r="H244" s="181">
        <f t="shared" si="623"/>
        <v>440</v>
      </c>
      <c r="I244" s="181"/>
      <c r="J244" s="181">
        <f t="shared" si="624"/>
        <v>440</v>
      </c>
      <c r="K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440</v>
      </c>
      <c r="M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440</v>
      </c>
      <c r="AD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1">
        <f t="shared" si="628"/>
        <v>440</v>
      </c>
      <c r="AF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1">
        <f t="shared" si="629"/>
        <v>0</v>
      </c>
      <c r="AJ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1">
        <f t="shared" si="630"/>
        <v>0</v>
      </c>
      <c r="AN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1">
        <f t="shared" si="631"/>
        <v>0</v>
      </c>
      <c r="AR244" s="181">
        <f t="shared" si="632"/>
        <v>440</v>
      </c>
    </row>
    <row r="245" spans="2:44" x14ac:dyDescent="0.25">
      <c r="B245" s="179" t="s">
        <v>814</v>
      </c>
      <c r="C245" s="180" t="s">
        <v>815</v>
      </c>
      <c r="D2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1">
        <f t="shared" ref="F245:F253" si="694">D245+E245</f>
        <v>0</v>
      </c>
      <c r="G245" s="181"/>
      <c r="H245" s="181">
        <f t="shared" ref="H245:H253" si="695">F245-G245</f>
        <v>0</v>
      </c>
      <c r="I245" s="181"/>
      <c r="J245" s="181">
        <f t="shared" ref="J245:J253" si="696">F245-I245</f>
        <v>0</v>
      </c>
      <c r="K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1">
        <f t="shared" ref="AE245:AE253" si="697">AB245+AC245+AD245</f>
        <v>0</v>
      </c>
      <c r="AF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1">
        <f t="shared" ref="AI245:AI253" si="698">AF245+AG245+AH245</f>
        <v>0</v>
      </c>
      <c r="AJ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1">
        <f t="shared" ref="AM245:AM253" si="699">AJ245+AK245+AL245</f>
        <v>0</v>
      </c>
      <c r="AN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1">
        <f t="shared" ref="AQ245:AQ253" si="700">AN245+AO245+AP245</f>
        <v>0</v>
      </c>
      <c r="AR245" s="181">
        <f t="shared" ref="AR245:AR253" si="701">AE245+AI245+AM245+AQ245</f>
        <v>0</v>
      </c>
    </row>
    <row r="246" spans="2:44" x14ac:dyDescent="0.25">
      <c r="B246" s="179" t="s">
        <v>816</v>
      </c>
      <c r="C246" s="180" t="s">
        <v>817</v>
      </c>
      <c r="D2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17800</v>
      </c>
      <c r="E2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v>
      </c>
      <c r="F246" s="181">
        <f t="shared" si="694"/>
        <v>19000</v>
      </c>
      <c r="G246" s="181"/>
      <c r="H246" s="181">
        <f t="shared" si="695"/>
        <v>19000</v>
      </c>
      <c r="I246" s="181"/>
      <c r="J246" s="181">
        <f t="shared" si="696"/>
        <v>19000</v>
      </c>
      <c r="K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19000</v>
      </c>
      <c r="N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7800</v>
      </c>
      <c r="AC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1">
        <f t="shared" si="697"/>
        <v>7800</v>
      </c>
      <c r="AF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8500</v>
      </c>
      <c r="AI246" s="181">
        <f t="shared" si="698"/>
        <v>8500</v>
      </c>
      <c r="AJ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v>
      </c>
      <c r="AK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1">
        <f t="shared" si="699"/>
        <v>1500</v>
      </c>
      <c r="AN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v>
      </c>
      <c r="AO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1">
        <f t="shared" si="700"/>
        <v>1200</v>
      </c>
      <c r="AR246" s="181">
        <f t="shared" si="701"/>
        <v>19000</v>
      </c>
    </row>
    <row r="247" spans="2:44" x14ac:dyDescent="0.25">
      <c r="B247" s="179" t="s">
        <v>314</v>
      </c>
      <c r="C247" s="180" t="s">
        <v>191</v>
      </c>
      <c r="D2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1">
        <f t="shared" si="694"/>
        <v>0</v>
      </c>
      <c r="G247" s="181"/>
      <c r="H247" s="181">
        <f t="shared" si="695"/>
        <v>0</v>
      </c>
      <c r="I247" s="181"/>
      <c r="J247" s="181">
        <f t="shared" si="696"/>
        <v>0</v>
      </c>
      <c r="K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1">
        <f t="shared" si="697"/>
        <v>0</v>
      </c>
      <c r="AF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1">
        <f t="shared" si="698"/>
        <v>0</v>
      </c>
      <c r="AJ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1">
        <f t="shared" si="699"/>
        <v>0</v>
      </c>
      <c r="AN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1">
        <f t="shared" si="700"/>
        <v>0</v>
      </c>
      <c r="AR247" s="181">
        <f t="shared" si="701"/>
        <v>0</v>
      </c>
    </row>
    <row r="248" spans="2:44" x14ac:dyDescent="0.25">
      <c r="B248" s="179" t="s">
        <v>818</v>
      </c>
      <c r="C248" s="180" t="s">
        <v>819</v>
      </c>
      <c r="D2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31695</v>
      </c>
      <c r="E2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19040</v>
      </c>
      <c r="F248" s="181">
        <f t="shared" si="694"/>
        <v>50735</v>
      </c>
      <c r="G248" s="181"/>
      <c r="H248" s="181">
        <f t="shared" si="695"/>
        <v>50735</v>
      </c>
      <c r="I248" s="181"/>
      <c r="J248" s="181">
        <f t="shared" si="696"/>
        <v>50735</v>
      </c>
      <c r="K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4380</v>
      </c>
      <c r="L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3030</v>
      </c>
      <c r="M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29795</v>
      </c>
      <c r="N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170</v>
      </c>
      <c r="P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170</v>
      </c>
      <c r="Q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255</v>
      </c>
      <c r="R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170</v>
      </c>
      <c r="W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12765</v>
      </c>
      <c r="AB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28270</v>
      </c>
      <c r="AD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1">
        <f t="shared" si="697"/>
        <v>28270</v>
      </c>
      <c r="AF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3425</v>
      </c>
      <c r="AH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255</v>
      </c>
      <c r="AI248" s="181">
        <f t="shared" si="698"/>
        <v>3680</v>
      </c>
      <c r="AJ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v>
      </c>
      <c r="AM248" s="181">
        <f t="shared" si="699"/>
        <v>85</v>
      </c>
      <c r="AN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18700</v>
      </c>
      <c r="AO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1">
        <f t="shared" si="700"/>
        <v>18700</v>
      </c>
      <c r="AR248" s="181">
        <f t="shared" si="701"/>
        <v>50735</v>
      </c>
    </row>
    <row r="249" spans="2:44" x14ac:dyDescent="0.25">
      <c r="B249" s="179" t="s">
        <v>820</v>
      </c>
      <c r="C249" s="180" t="s">
        <v>821</v>
      </c>
      <c r="D2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1">
        <f t="shared" si="694"/>
        <v>0</v>
      </c>
      <c r="G249" s="181"/>
      <c r="H249" s="181">
        <f t="shared" si="695"/>
        <v>0</v>
      </c>
      <c r="I249" s="181"/>
      <c r="J249" s="181">
        <f t="shared" si="696"/>
        <v>0</v>
      </c>
      <c r="K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1">
        <f t="shared" si="697"/>
        <v>0</v>
      </c>
      <c r="AF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1">
        <f t="shared" si="698"/>
        <v>0</v>
      </c>
      <c r="AJ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1">
        <f t="shared" si="699"/>
        <v>0</v>
      </c>
      <c r="AN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1">
        <f t="shared" si="700"/>
        <v>0</v>
      </c>
      <c r="AR249" s="181">
        <f t="shared" si="701"/>
        <v>0</v>
      </c>
    </row>
    <row r="250" spans="2:44" x14ac:dyDescent="0.25">
      <c r="B250" s="179" t="s">
        <v>315</v>
      </c>
      <c r="C250" s="180" t="s">
        <v>192</v>
      </c>
      <c r="D2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1000000</v>
      </c>
      <c r="F250" s="181">
        <f t="shared" si="694"/>
        <v>1000000</v>
      </c>
      <c r="G250" s="181"/>
      <c r="H250" s="181">
        <f t="shared" si="695"/>
        <v>1000000</v>
      </c>
      <c r="I250" s="181"/>
      <c r="J250" s="181">
        <f t="shared" si="696"/>
        <v>1000000</v>
      </c>
      <c r="K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1000000</v>
      </c>
      <c r="P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1000000</v>
      </c>
      <c r="AD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1">
        <f t="shared" si="697"/>
        <v>1000000</v>
      </c>
      <c r="AF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1">
        <f t="shared" si="698"/>
        <v>0</v>
      </c>
      <c r="AJ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1">
        <f t="shared" si="699"/>
        <v>0</v>
      </c>
      <c r="AN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1">
        <f t="shared" si="700"/>
        <v>0</v>
      </c>
      <c r="AR250" s="181">
        <f t="shared" si="701"/>
        <v>1000000</v>
      </c>
    </row>
    <row r="251" spans="2:44" x14ac:dyDescent="0.25">
      <c r="B251" s="179" t="s">
        <v>822</v>
      </c>
      <c r="C251" s="180" t="s">
        <v>823</v>
      </c>
      <c r="D2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140000</v>
      </c>
      <c r="F251" s="181">
        <f t="shared" si="694"/>
        <v>140000</v>
      </c>
      <c r="G251" s="181"/>
      <c r="H251" s="181">
        <f t="shared" si="695"/>
        <v>140000</v>
      </c>
      <c r="I251" s="181"/>
      <c r="J251" s="181">
        <f t="shared" si="696"/>
        <v>140000</v>
      </c>
      <c r="K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140000</v>
      </c>
      <c r="P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D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1">
        <f t="shared" si="697"/>
        <v>60000</v>
      </c>
      <c r="AF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80000</v>
      </c>
      <c r="AH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1">
        <f t="shared" si="698"/>
        <v>80000</v>
      </c>
      <c r="AJ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1">
        <f t="shared" si="699"/>
        <v>0</v>
      </c>
      <c r="AN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1">
        <f t="shared" si="700"/>
        <v>0</v>
      </c>
      <c r="AR251" s="181">
        <f t="shared" si="701"/>
        <v>140000</v>
      </c>
    </row>
    <row r="252" spans="2:44" x14ac:dyDescent="0.25">
      <c r="B252" s="179" t="s">
        <v>824</v>
      </c>
      <c r="C252" s="180" t="s">
        <v>825</v>
      </c>
      <c r="D2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1">
        <f t="shared" si="694"/>
        <v>0</v>
      </c>
      <c r="G252" s="181"/>
      <c r="H252" s="181">
        <f t="shared" si="695"/>
        <v>0</v>
      </c>
      <c r="I252" s="181"/>
      <c r="J252" s="181">
        <f t="shared" si="696"/>
        <v>0</v>
      </c>
      <c r="K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1">
        <f t="shared" si="697"/>
        <v>0</v>
      </c>
      <c r="AF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1">
        <f t="shared" si="698"/>
        <v>0</v>
      </c>
      <c r="AJ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1">
        <f t="shared" si="699"/>
        <v>0</v>
      </c>
      <c r="AN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1">
        <f t="shared" si="700"/>
        <v>0</v>
      </c>
      <c r="AR252" s="181">
        <f t="shared" si="701"/>
        <v>0</v>
      </c>
    </row>
    <row r="253" spans="2:44" x14ac:dyDescent="0.25">
      <c r="B253" s="179" t="s">
        <v>316</v>
      </c>
      <c r="C253" s="180" t="s">
        <v>193</v>
      </c>
      <c r="D2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1">
        <f t="shared" si="694"/>
        <v>0</v>
      </c>
      <c r="G253" s="181"/>
      <c r="H253" s="181">
        <f t="shared" si="695"/>
        <v>0</v>
      </c>
      <c r="I253" s="181"/>
      <c r="J253" s="181">
        <f t="shared" si="696"/>
        <v>0</v>
      </c>
      <c r="K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1">
        <f t="shared" si="697"/>
        <v>0</v>
      </c>
      <c r="AF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1">
        <f t="shared" si="698"/>
        <v>0</v>
      </c>
      <c r="AJ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1">
        <f t="shared" si="699"/>
        <v>0</v>
      </c>
      <c r="AN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1">
        <f t="shared" si="700"/>
        <v>0</v>
      </c>
      <c r="AR253" s="181">
        <f t="shared" si="701"/>
        <v>0</v>
      </c>
    </row>
    <row r="254" spans="2:44" x14ac:dyDescent="0.25">
      <c r="B254" s="179" t="s">
        <v>826</v>
      </c>
      <c r="C254" s="180" t="s">
        <v>827</v>
      </c>
      <c r="D2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1">
        <f t="shared" si="622"/>
        <v>0</v>
      </c>
      <c r="G254" s="181"/>
      <c r="H254" s="181">
        <f t="shared" si="623"/>
        <v>0</v>
      </c>
      <c r="I254" s="181"/>
      <c r="J254" s="181">
        <f t="shared" si="624"/>
        <v>0</v>
      </c>
      <c r="K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1">
        <f t="shared" si="628"/>
        <v>0</v>
      </c>
      <c r="AF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1">
        <f t="shared" si="629"/>
        <v>0</v>
      </c>
      <c r="AJ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1">
        <f t="shared" si="630"/>
        <v>0</v>
      </c>
      <c r="AN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1">
        <f t="shared" si="631"/>
        <v>0</v>
      </c>
      <c r="AR254" s="181">
        <f t="shared" si="632"/>
        <v>0</v>
      </c>
    </row>
    <row r="255" spans="2:44" x14ac:dyDescent="0.25">
      <c r="B255" s="179" t="s">
        <v>828</v>
      </c>
      <c r="C255" s="180" t="s">
        <v>829</v>
      </c>
      <c r="D2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1">
        <f t="shared" si="622"/>
        <v>0</v>
      </c>
      <c r="G255" s="181"/>
      <c r="H255" s="181">
        <f t="shared" si="623"/>
        <v>0</v>
      </c>
      <c r="I255" s="181"/>
      <c r="J255" s="181">
        <f t="shared" si="624"/>
        <v>0</v>
      </c>
      <c r="K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1">
        <f t="shared" si="628"/>
        <v>0</v>
      </c>
      <c r="AF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1">
        <f t="shared" si="629"/>
        <v>0</v>
      </c>
      <c r="AJ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1">
        <f t="shared" si="630"/>
        <v>0</v>
      </c>
      <c r="AN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1">
        <f t="shared" si="631"/>
        <v>0</v>
      </c>
      <c r="AR255" s="181">
        <f t="shared" si="632"/>
        <v>0</v>
      </c>
    </row>
    <row r="256" spans="2:44" x14ac:dyDescent="0.25">
      <c r="B256" s="179" t="s">
        <v>830</v>
      </c>
      <c r="C256" s="180" t="s">
        <v>831</v>
      </c>
      <c r="D2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1">
        <f t="shared" si="622"/>
        <v>0</v>
      </c>
      <c r="G256" s="181"/>
      <c r="H256" s="181">
        <f t="shared" si="623"/>
        <v>0</v>
      </c>
      <c r="I256" s="181"/>
      <c r="J256" s="181">
        <f t="shared" si="624"/>
        <v>0</v>
      </c>
      <c r="K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1">
        <f t="shared" si="628"/>
        <v>0</v>
      </c>
      <c r="AF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1">
        <f t="shared" si="629"/>
        <v>0</v>
      </c>
      <c r="AJ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1">
        <f t="shared" si="630"/>
        <v>0</v>
      </c>
      <c r="AN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1">
        <f t="shared" si="631"/>
        <v>0</v>
      </c>
      <c r="AR256" s="181">
        <f t="shared" si="632"/>
        <v>0</v>
      </c>
    </row>
    <row r="257" spans="2:44" x14ac:dyDescent="0.25">
      <c r="B257" s="179" t="s">
        <v>832</v>
      </c>
      <c r="C257" s="180" t="s">
        <v>833</v>
      </c>
      <c r="D2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1">
        <f t="shared" ref="F257:F259" si="702">D257+E257</f>
        <v>0</v>
      </c>
      <c r="G257" s="181"/>
      <c r="H257" s="181">
        <f t="shared" ref="H257:H259" si="703">F257-G257</f>
        <v>0</v>
      </c>
      <c r="I257" s="181"/>
      <c r="J257" s="181">
        <f t="shared" ref="J257:J259" si="704">F257-I257</f>
        <v>0</v>
      </c>
      <c r="K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1">
        <f t="shared" ref="AE257:AE259" si="705">AB257+AC257+AD257</f>
        <v>0</v>
      </c>
      <c r="AF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1">
        <f t="shared" ref="AI257:AI259" si="706">AF257+AG257+AH257</f>
        <v>0</v>
      </c>
      <c r="AJ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1">
        <f t="shared" ref="AM257:AM259" si="707">AJ257+AK257+AL257</f>
        <v>0</v>
      </c>
      <c r="AN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1">
        <f t="shared" ref="AQ257:AQ259" si="708">AN257+AO257+AP257</f>
        <v>0</v>
      </c>
      <c r="AR257" s="181">
        <f t="shared" ref="AR257:AR259" si="709">AE257+AI257+AM257+AQ257</f>
        <v>0</v>
      </c>
    </row>
    <row r="258" spans="2:44" x14ac:dyDescent="0.25">
      <c r="B258" s="179" t="s">
        <v>317</v>
      </c>
      <c r="C258" s="180" t="s">
        <v>194</v>
      </c>
      <c r="D2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1">
        <f t="shared" si="702"/>
        <v>0</v>
      </c>
      <c r="G258" s="181"/>
      <c r="H258" s="181">
        <f t="shared" si="703"/>
        <v>0</v>
      </c>
      <c r="I258" s="181"/>
      <c r="J258" s="181">
        <f t="shared" si="704"/>
        <v>0</v>
      </c>
      <c r="K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1">
        <f t="shared" si="705"/>
        <v>0</v>
      </c>
      <c r="AF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1">
        <f t="shared" si="706"/>
        <v>0</v>
      </c>
      <c r="AJ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1">
        <f t="shared" si="707"/>
        <v>0</v>
      </c>
      <c r="AN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1">
        <f t="shared" si="708"/>
        <v>0</v>
      </c>
      <c r="AR258" s="181">
        <f t="shared" si="709"/>
        <v>0</v>
      </c>
    </row>
    <row r="259" spans="2:44" x14ac:dyDescent="0.25">
      <c r="B259" s="179" t="s">
        <v>834</v>
      </c>
      <c r="C259" s="180" t="s">
        <v>835</v>
      </c>
      <c r="D2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1">
        <f t="shared" si="702"/>
        <v>0</v>
      </c>
      <c r="G259" s="181"/>
      <c r="H259" s="181">
        <f t="shared" si="703"/>
        <v>0</v>
      </c>
      <c r="I259" s="181"/>
      <c r="J259" s="181">
        <f t="shared" si="704"/>
        <v>0</v>
      </c>
      <c r="K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1">
        <f t="shared" si="705"/>
        <v>0</v>
      </c>
      <c r="AF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1">
        <f t="shared" si="706"/>
        <v>0</v>
      </c>
      <c r="AJ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1">
        <f t="shared" si="707"/>
        <v>0</v>
      </c>
      <c r="AN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1">
        <f t="shared" si="708"/>
        <v>0</v>
      </c>
      <c r="AR259" s="181">
        <f t="shared" si="709"/>
        <v>0</v>
      </c>
    </row>
    <row r="260" spans="2:44" x14ac:dyDescent="0.25">
      <c r="B260" s="188" t="s">
        <v>318</v>
      </c>
      <c r="C260" s="189" t="s">
        <v>195</v>
      </c>
      <c r="D260" s="190">
        <f>SUM(D261:D266)</f>
        <v>0</v>
      </c>
      <c r="E260" s="190">
        <f>SUM(E261:E266)</f>
        <v>0</v>
      </c>
      <c r="F260" s="190">
        <f t="shared" si="622"/>
        <v>0</v>
      </c>
      <c r="G260" s="190">
        <f>SUM(G261:G266)</f>
        <v>0</v>
      </c>
      <c r="H260" s="190">
        <f t="shared" si="623"/>
        <v>0</v>
      </c>
      <c r="I260" s="190">
        <f>SUM(I261:I266)</f>
        <v>0</v>
      </c>
      <c r="J260" s="190">
        <f t="shared" si="624"/>
        <v>0</v>
      </c>
      <c r="K260" s="190">
        <f t="shared" ref="K260:AD260" si="710">SUM(K261:K266)</f>
        <v>0</v>
      </c>
      <c r="L260" s="190">
        <f t="shared" si="710"/>
        <v>0</v>
      </c>
      <c r="M260" s="190">
        <f t="shared" si="710"/>
        <v>0</v>
      </c>
      <c r="N260" s="190">
        <f t="shared" si="710"/>
        <v>0</v>
      </c>
      <c r="O260" s="190">
        <f t="shared" si="710"/>
        <v>0</v>
      </c>
      <c r="P260" s="190">
        <f t="shared" ref="P260:Q260" si="711">SUM(P261:P266)</f>
        <v>0</v>
      </c>
      <c r="Q260" s="190">
        <f t="shared" si="711"/>
        <v>0</v>
      </c>
      <c r="R260" s="190">
        <f t="shared" si="710"/>
        <v>0</v>
      </c>
      <c r="S260" s="190">
        <f t="shared" si="710"/>
        <v>0</v>
      </c>
      <c r="T260" s="190">
        <f t="shared" ref="T260" si="712">SUM(T261:T266)</f>
        <v>0</v>
      </c>
      <c r="U260" s="190">
        <f t="shared" si="710"/>
        <v>0</v>
      </c>
      <c r="V260" s="190">
        <f t="shared" si="710"/>
        <v>0</v>
      </c>
      <c r="W260" s="190">
        <f t="shared" ref="W260" si="713">SUM(W261:W266)</f>
        <v>0</v>
      </c>
      <c r="X260" s="190">
        <f t="shared" si="710"/>
        <v>0</v>
      </c>
      <c r="Y260" s="190">
        <f t="shared" ref="Y260:Z260" si="714">SUM(Y261:Y266)</f>
        <v>0</v>
      </c>
      <c r="Z260" s="190">
        <f t="shared" si="714"/>
        <v>0</v>
      </c>
      <c r="AA260" s="190">
        <f t="shared" si="710"/>
        <v>0</v>
      </c>
      <c r="AB260" s="190">
        <f t="shared" si="710"/>
        <v>0</v>
      </c>
      <c r="AC260" s="190">
        <f t="shared" si="710"/>
        <v>0</v>
      </c>
      <c r="AD260" s="190">
        <f t="shared" si="710"/>
        <v>0</v>
      </c>
      <c r="AE260" s="190">
        <f t="shared" si="628"/>
        <v>0</v>
      </c>
      <c r="AF260" s="190">
        <f>SUM(AF261:AF266)</f>
        <v>0</v>
      </c>
      <c r="AG260" s="190">
        <f>SUM(AG261:AG266)</f>
        <v>0</v>
      </c>
      <c r="AH260" s="190">
        <f>SUM(AH261:AH266)</f>
        <v>0</v>
      </c>
      <c r="AI260" s="190">
        <f t="shared" si="629"/>
        <v>0</v>
      </c>
      <c r="AJ260" s="190">
        <f>SUM(AJ261:AJ266)</f>
        <v>0</v>
      </c>
      <c r="AK260" s="190">
        <f>SUM(AK261:AK266)</f>
        <v>0</v>
      </c>
      <c r="AL260" s="190">
        <f>SUM(AL261:AL266)</f>
        <v>0</v>
      </c>
      <c r="AM260" s="190">
        <f t="shared" si="630"/>
        <v>0</v>
      </c>
      <c r="AN260" s="190">
        <f>SUM(AN261:AN266)</f>
        <v>0</v>
      </c>
      <c r="AO260" s="190">
        <f>SUM(AO261:AO266)</f>
        <v>0</v>
      </c>
      <c r="AP260" s="190">
        <f>SUM(AP261:AP266)</f>
        <v>0</v>
      </c>
      <c r="AQ260" s="190">
        <f t="shared" si="631"/>
        <v>0</v>
      </c>
      <c r="AR260" s="190">
        <f t="shared" si="632"/>
        <v>0</v>
      </c>
    </row>
    <row r="261" spans="2:44" x14ac:dyDescent="0.25">
      <c r="B261" s="179" t="s">
        <v>842</v>
      </c>
      <c r="C261" s="180" t="s">
        <v>843</v>
      </c>
      <c r="D2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1">
        <f t="shared" si="622"/>
        <v>0</v>
      </c>
      <c r="G261" s="181"/>
      <c r="H261" s="181">
        <f t="shared" si="623"/>
        <v>0</v>
      </c>
      <c r="I261" s="181"/>
      <c r="J261" s="181">
        <f t="shared" si="624"/>
        <v>0</v>
      </c>
      <c r="K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1">
        <f t="shared" si="628"/>
        <v>0</v>
      </c>
      <c r="AF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1">
        <f t="shared" si="629"/>
        <v>0</v>
      </c>
      <c r="AJ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1">
        <f t="shared" si="630"/>
        <v>0</v>
      </c>
      <c r="AN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1">
        <f t="shared" si="631"/>
        <v>0</v>
      </c>
      <c r="AR261" s="181">
        <f t="shared" si="632"/>
        <v>0</v>
      </c>
    </row>
    <row r="262" spans="2:44" x14ac:dyDescent="0.25">
      <c r="B262" s="179" t="s">
        <v>844</v>
      </c>
      <c r="C262" s="180" t="s">
        <v>845</v>
      </c>
      <c r="D2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1">
        <f t="shared" si="622"/>
        <v>0</v>
      </c>
      <c r="G262" s="181"/>
      <c r="H262" s="181">
        <f t="shared" si="623"/>
        <v>0</v>
      </c>
      <c r="I262" s="181"/>
      <c r="J262" s="181">
        <f t="shared" si="624"/>
        <v>0</v>
      </c>
      <c r="K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1">
        <f t="shared" si="628"/>
        <v>0</v>
      </c>
      <c r="AF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1">
        <f t="shared" si="629"/>
        <v>0</v>
      </c>
      <c r="AJ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1">
        <f t="shared" si="630"/>
        <v>0</v>
      </c>
      <c r="AN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1">
        <f t="shared" si="631"/>
        <v>0</v>
      </c>
      <c r="AR262" s="181">
        <f t="shared" si="632"/>
        <v>0</v>
      </c>
    </row>
    <row r="263" spans="2:44" x14ac:dyDescent="0.25">
      <c r="B263" s="179" t="s">
        <v>319</v>
      </c>
      <c r="C263" s="180" t="s">
        <v>196</v>
      </c>
      <c r="D2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1">
        <f t="shared" si="622"/>
        <v>0</v>
      </c>
      <c r="G263" s="181"/>
      <c r="H263" s="181">
        <f t="shared" si="623"/>
        <v>0</v>
      </c>
      <c r="I263" s="181"/>
      <c r="J263" s="181">
        <f t="shared" si="624"/>
        <v>0</v>
      </c>
      <c r="K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1">
        <f t="shared" si="628"/>
        <v>0</v>
      </c>
      <c r="AF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1">
        <f t="shared" si="629"/>
        <v>0</v>
      </c>
      <c r="AJ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1">
        <f t="shared" si="630"/>
        <v>0</v>
      </c>
      <c r="AN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1">
        <f t="shared" si="631"/>
        <v>0</v>
      </c>
      <c r="AR263" s="181">
        <f t="shared" si="632"/>
        <v>0</v>
      </c>
    </row>
    <row r="264" spans="2:44" x14ac:dyDescent="0.25">
      <c r="B264" s="179" t="s">
        <v>846</v>
      </c>
      <c r="C264" s="180" t="s">
        <v>847</v>
      </c>
      <c r="D2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1">
        <f t="shared" ref="F264:F266" si="715">D264+E264</f>
        <v>0</v>
      </c>
      <c r="G264" s="181"/>
      <c r="H264" s="181">
        <f t="shared" ref="H264:H266" si="716">F264-G264</f>
        <v>0</v>
      </c>
      <c r="I264" s="181"/>
      <c r="J264" s="181">
        <f t="shared" ref="J264:J266" si="717">F264-I264</f>
        <v>0</v>
      </c>
      <c r="K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1">
        <f t="shared" ref="AE264:AE266" si="718">AB264+AC264+AD264</f>
        <v>0</v>
      </c>
      <c r="AF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1">
        <f t="shared" ref="AI264:AI266" si="719">AF264+AG264+AH264</f>
        <v>0</v>
      </c>
      <c r="AJ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1">
        <f t="shared" ref="AM264:AM266" si="720">AJ264+AK264+AL264</f>
        <v>0</v>
      </c>
      <c r="AN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1">
        <f t="shared" ref="AQ264:AQ266" si="721">AN264+AO264+AP264</f>
        <v>0</v>
      </c>
      <c r="AR264" s="181">
        <f t="shared" ref="AR264:AR266" si="722">AE264+AI264+AM264+AQ264</f>
        <v>0</v>
      </c>
    </row>
    <row r="265" spans="2:44" x14ac:dyDescent="0.25">
      <c r="B265" s="179" t="s">
        <v>848</v>
      </c>
      <c r="C265" s="180" t="s">
        <v>849</v>
      </c>
      <c r="D2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1">
        <f t="shared" si="715"/>
        <v>0</v>
      </c>
      <c r="G265" s="181"/>
      <c r="H265" s="181">
        <f t="shared" si="716"/>
        <v>0</v>
      </c>
      <c r="I265" s="181"/>
      <c r="J265" s="181">
        <f t="shared" si="717"/>
        <v>0</v>
      </c>
      <c r="K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1">
        <f t="shared" si="718"/>
        <v>0</v>
      </c>
      <c r="AF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1">
        <f t="shared" si="719"/>
        <v>0</v>
      </c>
      <c r="AJ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1">
        <f t="shared" si="720"/>
        <v>0</v>
      </c>
      <c r="AN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1">
        <f t="shared" si="721"/>
        <v>0</v>
      </c>
      <c r="AR265" s="181">
        <f t="shared" si="722"/>
        <v>0</v>
      </c>
    </row>
    <row r="266" spans="2:44" x14ac:dyDescent="0.25">
      <c r="B266" s="179" t="s">
        <v>850</v>
      </c>
      <c r="C266" s="180" t="s">
        <v>851</v>
      </c>
      <c r="D2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1">
        <f t="shared" si="715"/>
        <v>0</v>
      </c>
      <c r="G266" s="181"/>
      <c r="H266" s="181">
        <f t="shared" si="716"/>
        <v>0</v>
      </c>
      <c r="I266" s="181"/>
      <c r="J266" s="181">
        <f t="shared" si="717"/>
        <v>0</v>
      </c>
      <c r="K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1">
        <f t="shared" si="718"/>
        <v>0</v>
      </c>
      <c r="AF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1">
        <f t="shared" si="719"/>
        <v>0</v>
      </c>
      <c r="AJ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1">
        <f t="shared" si="720"/>
        <v>0</v>
      </c>
      <c r="AN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1">
        <f t="shared" si="721"/>
        <v>0</v>
      </c>
      <c r="AR266" s="181">
        <f t="shared" si="722"/>
        <v>0</v>
      </c>
    </row>
    <row r="267" spans="2:44" x14ac:dyDescent="0.25">
      <c r="B267" s="188" t="s">
        <v>320</v>
      </c>
      <c r="C267" s="189" t="s">
        <v>197</v>
      </c>
      <c r="D267" s="190">
        <f>SUM(D268:D311)</f>
        <v>3500</v>
      </c>
      <c r="E267" s="190">
        <f>SUM(E268:E311)</f>
        <v>0</v>
      </c>
      <c r="F267" s="190">
        <f t="shared" si="622"/>
        <v>3500</v>
      </c>
      <c r="G267" s="190">
        <f>SUM(G268:G311)</f>
        <v>0</v>
      </c>
      <c r="H267" s="190">
        <f t="shared" si="623"/>
        <v>3500</v>
      </c>
      <c r="I267" s="190">
        <f>SUM(I268:I311)</f>
        <v>0</v>
      </c>
      <c r="J267" s="190">
        <f t="shared" si="624"/>
        <v>3500</v>
      </c>
      <c r="K267" s="190">
        <f t="shared" ref="K267:AD267" si="723">SUM(K268:K311)</f>
        <v>0</v>
      </c>
      <c r="L267" s="190">
        <f t="shared" si="723"/>
        <v>3500</v>
      </c>
      <c r="M267" s="190">
        <f t="shared" si="723"/>
        <v>0</v>
      </c>
      <c r="N267" s="190">
        <f t="shared" si="723"/>
        <v>0</v>
      </c>
      <c r="O267" s="190">
        <f t="shared" si="723"/>
        <v>0</v>
      </c>
      <c r="P267" s="190">
        <f t="shared" ref="P267:Q267" si="724">SUM(P268:P311)</f>
        <v>0</v>
      </c>
      <c r="Q267" s="190">
        <f t="shared" si="724"/>
        <v>0</v>
      </c>
      <c r="R267" s="190">
        <f t="shared" si="723"/>
        <v>0</v>
      </c>
      <c r="S267" s="190">
        <f t="shared" si="723"/>
        <v>0</v>
      </c>
      <c r="T267" s="190">
        <f t="shared" ref="T267" si="725">SUM(T268:T311)</f>
        <v>0</v>
      </c>
      <c r="U267" s="190">
        <f t="shared" si="723"/>
        <v>0</v>
      </c>
      <c r="V267" s="190">
        <f t="shared" si="723"/>
        <v>0</v>
      </c>
      <c r="W267" s="190">
        <f t="shared" ref="W267" si="726">SUM(W268:W311)</f>
        <v>0</v>
      </c>
      <c r="X267" s="190">
        <f t="shared" si="723"/>
        <v>0</v>
      </c>
      <c r="Y267" s="190">
        <f t="shared" ref="Y267:Z267" si="727">SUM(Y268:Y311)</f>
        <v>0</v>
      </c>
      <c r="Z267" s="190">
        <f t="shared" si="727"/>
        <v>0</v>
      </c>
      <c r="AA267" s="190">
        <f t="shared" si="723"/>
        <v>0</v>
      </c>
      <c r="AB267" s="190">
        <f t="shared" si="723"/>
        <v>3500</v>
      </c>
      <c r="AC267" s="190">
        <f t="shared" si="723"/>
        <v>0</v>
      </c>
      <c r="AD267" s="190">
        <f t="shared" si="723"/>
        <v>0</v>
      </c>
      <c r="AE267" s="190">
        <f t="shared" si="628"/>
        <v>3500</v>
      </c>
      <c r="AF267" s="190">
        <f>SUM(AF268:AF311)</f>
        <v>0</v>
      </c>
      <c r="AG267" s="190">
        <f>SUM(AG268:AG311)</f>
        <v>0</v>
      </c>
      <c r="AH267" s="190">
        <f>SUM(AH268:AH311)</f>
        <v>0</v>
      </c>
      <c r="AI267" s="190">
        <f t="shared" si="629"/>
        <v>0</v>
      </c>
      <c r="AJ267" s="190">
        <f>SUM(AJ268:AJ311)</f>
        <v>0</v>
      </c>
      <c r="AK267" s="190">
        <f>SUM(AK268:AK311)</f>
        <v>0</v>
      </c>
      <c r="AL267" s="190">
        <f>SUM(AL268:AL311)</f>
        <v>0</v>
      </c>
      <c r="AM267" s="190">
        <f t="shared" si="630"/>
        <v>0</v>
      </c>
      <c r="AN267" s="190">
        <f>SUM(AN268:AN311)</f>
        <v>0</v>
      </c>
      <c r="AO267" s="190">
        <f>SUM(AO268:AO311)</f>
        <v>0</v>
      </c>
      <c r="AP267" s="190">
        <f>SUM(AP268:AP311)</f>
        <v>0</v>
      </c>
      <c r="AQ267" s="190">
        <f t="shared" si="631"/>
        <v>0</v>
      </c>
      <c r="AR267" s="190">
        <f t="shared" si="632"/>
        <v>3500</v>
      </c>
    </row>
    <row r="268" spans="2:44" x14ac:dyDescent="0.25">
      <c r="B268" s="179" t="s">
        <v>852</v>
      </c>
      <c r="C268" s="180" t="s">
        <v>853</v>
      </c>
      <c r="D2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1">
        <f t="shared" si="622"/>
        <v>0</v>
      </c>
      <c r="G268" s="181"/>
      <c r="H268" s="181">
        <f t="shared" si="623"/>
        <v>0</v>
      </c>
      <c r="I268" s="181"/>
      <c r="J268" s="181">
        <f t="shared" si="624"/>
        <v>0</v>
      </c>
      <c r="K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1">
        <f t="shared" si="628"/>
        <v>0</v>
      </c>
      <c r="AF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1">
        <f t="shared" si="629"/>
        <v>0</v>
      </c>
      <c r="AJ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1">
        <f t="shared" si="630"/>
        <v>0</v>
      </c>
      <c r="AN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1">
        <f t="shared" si="631"/>
        <v>0</v>
      </c>
      <c r="AR268" s="181">
        <f t="shared" si="632"/>
        <v>0</v>
      </c>
    </row>
    <row r="269" spans="2:44" x14ac:dyDescent="0.25">
      <c r="B269" s="179" t="s">
        <v>321</v>
      </c>
      <c r="C269" s="180" t="s">
        <v>854</v>
      </c>
      <c r="D2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1">
        <f t="shared" ref="F269:F300" si="728">D269+E269</f>
        <v>0</v>
      </c>
      <c r="G269" s="181"/>
      <c r="H269" s="181">
        <f t="shared" ref="H269:H300" si="729">F269-G269</f>
        <v>0</v>
      </c>
      <c r="I269" s="181"/>
      <c r="J269" s="181">
        <f t="shared" ref="J269:J300" si="730">F269-I269</f>
        <v>0</v>
      </c>
      <c r="K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1">
        <f t="shared" ref="AE269:AE300" si="731">AB269+AC269+AD269</f>
        <v>0</v>
      </c>
      <c r="AF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1">
        <f t="shared" ref="AI269:AI300" si="732">AF269+AG269+AH269</f>
        <v>0</v>
      </c>
      <c r="AJ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1">
        <f t="shared" ref="AM269:AM300" si="733">AJ269+AK269+AL269</f>
        <v>0</v>
      </c>
      <c r="AN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1">
        <f t="shared" ref="AQ269:AQ300" si="734">AN269+AO269+AP269</f>
        <v>0</v>
      </c>
      <c r="AR269" s="181">
        <f t="shared" ref="AR269:AR300" si="735">AE269+AI269+AM269+AQ269</f>
        <v>0</v>
      </c>
    </row>
    <row r="270" spans="2:44" x14ac:dyDescent="0.25">
      <c r="B270" s="179" t="s">
        <v>855</v>
      </c>
      <c r="C270" s="180" t="s">
        <v>856</v>
      </c>
      <c r="D2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1">
        <f t="shared" si="728"/>
        <v>0</v>
      </c>
      <c r="G270" s="181"/>
      <c r="H270" s="181">
        <f t="shared" si="729"/>
        <v>0</v>
      </c>
      <c r="I270" s="181"/>
      <c r="J270" s="181">
        <f t="shared" si="730"/>
        <v>0</v>
      </c>
      <c r="K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1">
        <f t="shared" si="731"/>
        <v>0</v>
      </c>
      <c r="AF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1">
        <f t="shared" si="732"/>
        <v>0</v>
      </c>
      <c r="AJ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1">
        <f t="shared" si="733"/>
        <v>0</v>
      </c>
      <c r="AN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1">
        <f t="shared" si="734"/>
        <v>0</v>
      </c>
      <c r="AR270" s="181">
        <f t="shared" si="735"/>
        <v>0</v>
      </c>
    </row>
    <row r="271" spans="2:44" x14ac:dyDescent="0.25">
      <c r="B271" s="179" t="s">
        <v>857</v>
      </c>
      <c r="C271" s="180" t="s">
        <v>858</v>
      </c>
      <c r="D2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1">
        <f t="shared" si="728"/>
        <v>0</v>
      </c>
      <c r="G271" s="181"/>
      <c r="H271" s="181">
        <f t="shared" si="729"/>
        <v>0</v>
      </c>
      <c r="I271" s="181"/>
      <c r="J271" s="181">
        <f t="shared" si="730"/>
        <v>0</v>
      </c>
      <c r="K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1">
        <f t="shared" si="731"/>
        <v>0</v>
      </c>
      <c r="AF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1">
        <f t="shared" si="732"/>
        <v>0</v>
      </c>
      <c r="AJ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1">
        <f t="shared" si="733"/>
        <v>0</v>
      </c>
      <c r="AN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1">
        <f t="shared" si="734"/>
        <v>0</v>
      </c>
      <c r="AR271" s="181">
        <f t="shared" si="735"/>
        <v>0</v>
      </c>
    </row>
    <row r="272" spans="2:44" x14ac:dyDescent="0.25">
      <c r="B272" s="179" t="s">
        <v>859</v>
      </c>
      <c r="C272" s="180" t="s">
        <v>860</v>
      </c>
      <c r="D2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1">
        <f t="shared" si="728"/>
        <v>0</v>
      </c>
      <c r="G272" s="181"/>
      <c r="H272" s="181">
        <f t="shared" si="729"/>
        <v>0</v>
      </c>
      <c r="I272" s="181"/>
      <c r="J272" s="181">
        <f t="shared" si="730"/>
        <v>0</v>
      </c>
      <c r="K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1">
        <f t="shared" si="731"/>
        <v>0</v>
      </c>
      <c r="AF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1">
        <f t="shared" si="732"/>
        <v>0</v>
      </c>
      <c r="AJ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1">
        <f t="shared" si="733"/>
        <v>0</v>
      </c>
      <c r="AN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1">
        <f t="shared" si="734"/>
        <v>0</v>
      </c>
      <c r="AR272" s="181">
        <f t="shared" si="735"/>
        <v>0</v>
      </c>
    </row>
    <row r="273" spans="2:44" x14ac:dyDescent="0.25">
      <c r="B273" s="179" t="s">
        <v>861</v>
      </c>
      <c r="C273" s="180" t="s">
        <v>862</v>
      </c>
      <c r="D2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1">
        <f t="shared" si="728"/>
        <v>0</v>
      </c>
      <c r="G273" s="181"/>
      <c r="H273" s="181">
        <f t="shared" si="729"/>
        <v>0</v>
      </c>
      <c r="I273" s="181"/>
      <c r="J273" s="181">
        <f t="shared" si="730"/>
        <v>0</v>
      </c>
      <c r="K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1">
        <f t="shared" si="731"/>
        <v>0</v>
      </c>
      <c r="AF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1">
        <f t="shared" si="732"/>
        <v>0</v>
      </c>
      <c r="AJ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1">
        <f t="shared" si="733"/>
        <v>0</v>
      </c>
      <c r="AN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1">
        <f t="shared" si="734"/>
        <v>0</v>
      </c>
      <c r="AR273" s="181">
        <f t="shared" si="735"/>
        <v>0</v>
      </c>
    </row>
    <row r="274" spans="2:44" x14ac:dyDescent="0.25">
      <c r="B274" s="179" t="s">
        <v>863</v>
      </c>
      <c r="C274" s="180" t="s">
        <v>864</v>
      </c>
      <c r="D2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1">
        <f t="shared" si="728"/>
        <v>0</v>
      </c>
      <c r="G274" s="181"/>
      <c r="H274" s="181">
        <f t="shared" si="729"/>
        <v>0</v>
      </c>
      <c r="I274" s="181"/>
      <c r="J274" s="181">
        <f t="shared" si="730"/>
        <v>0</v>
      </c>
      <c r="K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1">
        <f t="shared" si="731"/>
        <v>0</v>
      </c>
      <c r="AF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1">
        <f t="shared" si="732"/>
        <v>0</v>
      </c>
      <c r="AJ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1">
        <f t="shared" si="733"/>
        <v>0</v>
      </c>
      <c r="AN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1">
        <f t="shared" si="734"/>
        <v>0</v>
      </c>
      <c r="AR274" s="181">
        <f t="shared" si="735"/>
        <v>0</v>
      </c>
    </row>
    <row r="275" spans="2:44" x14ac:dyDescent="0.25">
      <c r="B275" s="179" t="s">
        <v>865</v>
      </c>
      <c r="C275" s="180" t="s">
        <v>866</v>
      </c>
      <c r="D2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1">
        <f t="shared" si="728"/>
        <v>0</v>
      </c>
      <c r="G275" s="181"/>
      <c r="H275" s="181">
        <f t="shared" si="729"/>
        <v>0</v>
      </c>
      <c r="I275" s="181"/>
      <c r="J275" s="181">
        <f t="shared" si="730"/>
        <v>0</v>
      </c>
      <c r="K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1">
        <f t="shared" si="731"/>
        <v>0</v>
      </c>
      <c r="AF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1">
        <f t="shared" si="732"/>
        <v>0</v>
      </c>
      <c r="AJ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1">
        <f t="shared" si="733"/>
        <v>0</v>
      </c>
      <c r="AN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1">
        <f t="shared" si="734"/>
        <v>0</v>
      </c>
      <c r="AR275" s="181">
        <f t="shared" si="735"/>
        <v>0</v>
      </c>
    </row>
    <row r="276" spans="2:44" x14ac:dyDescent="0.25">
      <c r="B276" s="179" t="s">
        <v>322</v>
      </c>
      <c r="C276" s="180" t="s">
        <v>867</v>
      </c>
      <c r="D2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1">
        <f t="shared" si="728"/>
        <v>0</v>
      </c>
      <c r="G276" s="181"/>
      <c r="H276" s="181">
        <f t="shared" si="729"/>
        <v>0</v>
      </c>
      <c r="I276" s="181"/>
      <c r="J276" s="181">
        <f t="shared" si="730"/>
        <v>0</v>
      </c>
      <c r="K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1">
        <f t="shared" si="731"/>
        <v>0</v>
      </c>
      <c r="AF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1">
        <f t="shared" si="732"/>
        <v>0</v>
      </c>
      <c r="AJ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1">
        <f t="shared" si="733"/>
        <v>0</v>
      </c>
      <c r="AN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1">
        <f t="shared" si="734"/>
        <v>0</v>
      </c>
      <c r="AR276" s="181">
        <f t="shared" si="735"/>
        <v>0</v>
      </c>
    </row>
    <row r="277" spans="2:44" x14ac:dyDescent="0.25">
      <c r="B277" s="179" t="s">
        <v>868</v>
      </c>
      <c r="C277" s="180" t="s">
        <v>869</v>
      </c>
      <c r="D2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1">
        <f t="shared" si="728"/>
        <v>0</v>
      </c>
      <c r="G277" s="181"/>
      <c r="H277" s="181">
        <f t="shared" si="729"/>
        <v>0</v>
      </c>
      <c r="I277" s="181"/>
      <c r="J277" s="181">
        <f t="shared" si="730"/>
        <v>0</v>
      </c>
      <c r="K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1">
        <f t="shared" si="731"/>
        <v>0</v>
      </c>
      <c r="AF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1">
        <f t="shared" si="732"/>
        <v>0</v>
      </c>
      <c r="AJ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1">
        <f t="shared" si="733"/>
        <v>0</v>
      </c>
      <c r="AN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1">
        <f t="shared" si="734"/>
        <v>0</v>
      </c>
      <c r="AR277" s="181">
        <f t="shared" si="735"/>
        <v>0</v>
      </c>
    </row>
    <row r="278" spans="2:44" x14ac:dyDescent="0.25">
      <c r="B278" s="179" t="s">
        <v>870</v>
      </c>
      <c r="C278" s="180" t="s">
        <v>871</v>
      </c>
      <c r="D2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3500</v>
      </c>
      <c r="E2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1">
        <f t="shared" si="728"/>
        <v>3500</v>
      </c>
      <c r="G278" s="181"/>
      <c r="H278" s="181">
        <f t="shared" si="729"/>
        <v>3500</v>
      </c>
      <c r="I278" s="181"/>
      <c r="J278" s="181">
        <f t="shared" si="730"/>
        <v>3500</v>
      </c>
      <c r="K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3500</v>
      </c>
      <c r="M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v>
      </c>
      <c r="AC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1">
        <f t="shared" si="731"/>
        <v>3500</v>
      </c>
      <c r="AF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1">
        <f t="shared" si="732"/>
        <v>0</v>
      </c>
      <c r="AJ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1">
        <f t="shared" si="733"/>
        <v>0</v>
      </c>
      <c r="AN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1">
        <f t="shared" si="734"/>
        <v>0</v>
      </c>
      <c r="AR278" s="181">
        <f t="shared" si="735"/>
        <v>3500</v>
      </c>
    </row>
    <row r="279" spans="2:44" x14ac:dyDescent="0.25">
      <c r="B279" s="179" t="s">
        <v>872</v>
      </c>
      <c r="C279" s="180" t="s">
        <v>873</v>
      </c>
      <c r="D2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1">
        <f t="shared" si="728"/>
        <v>0</v>
      </c>
      <c r="G279" s="181"/>
      <c r="H279" s="181">
        <f t="shared" si="729"/>
        <v>0</v>
      </c>
      <c r="I279" s="181"/>
      <c r="J279" s="181">
        <f t="shared" si="730"/>
        <v>0</v>
      </c>
      <c r="K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1">
        <f t="shared" si="731"/>
        <v>0</v>
      </c>
      <c r="AF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1">
        <f t="shared" si="732"/>
        <v>0</v>
      </c>
      <c r="AJ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1">
        <f t="shared" si="733"/>
        <v>0</v>
      </c>
      <c r="AN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1">
        <f t="shared" si="734"/>
        <v>0</v>
      </c>
      <c r="AR279" s="181">
        <f t="shared" si="735"/>
        <v>0</v>
      </c>
    </row>
    <row r="280" spans="2:44" x14ac:dyDescent="0.25">
      <c r="B280" s="179" t="s">
        <v>874</v>
      </c>
      <c r="C280" s="180" t="s">
        <v>875</v>
      </c>
      <c r="D2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1">
        <f t="shared" si="728"/>
        <v>0</v>
      </c>
      <c r="G280" s="181"/>
      <c r="H280" s="181">
        <f t="shared" si="729"/>
        <v>0</v>
      </c>
      <c r="I280" s="181"/>
      <c r="J280" s="181">
        <f t="shared" si="730"/>
        <v>0</v>
      </c>
      <c r="K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1">
        <f t="shared" si="731"/>
        <v>0</v>
      </c>
      <c r="AF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1">
        <f t="shared" si="732"/>
        <v>0</v>
      </c>
      <c r="AJ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1">
        <f t="shared" si="733"/>
        <v>0</v>
      </c>
      <c r="AN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1">
        <f t="shared" si="734"/>
        <v>0</v>
      </c>
      <c r="AR280" s="181">
        <f t="shared" si="735"/>
        <v>0</v>
      </c>
    </row>
    <row r="281" spans="2:44" x14ac:dyDescent="0.25">
      <c r="B281" s="179" t="s">
        <v>876</v>
      </c>
      <c r="C281" s="180" t="s">
        <v>877</v>
      </c>
      <c r="D2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1">
        <f t="shared" si="728"/>
        <v>0</v>
      </c>
      <c r="G281" s="181"/>
      <c r="H281" s="181">
        <f t="shared" si="729"/>
        <v>0</v>
      </c>
      <c r="I281" s="181"/>
      <c r="J281" s="181">
        <f t="shared" si="730"/>
        <v>0</v>
      </c>
      <c r="K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1">
        <f t="shared" si="731"/>
        <v>0</v>
      </c>
      <c r="AF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1">
        <f t="shared" si="732"/>
        <v>0</v>
      </c>
      <c r="AJ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1">
        <f t="shared" si="733"/>
        <v>0</v>
      </c>
      <c r="AN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1">
        <f t="shared" si="734"/>
        <v>0</v>
      </c>
      <c r="AR281" s="181">
        <f t="shared" si="735"/>
        <v>0</v>
      </c>
    </row>
    <row r="282" spans="2:44" x14ac:dyDescent="0.25">
      <c r="B282" s="179" t="s">
        <v>878</v>
      </c>
      <c r="C282" s="180" t="s">
        <v>879</v>
      </c>
      <c r="D2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1">
        <f t="shared" si="728"/>
        <v>0</v>
      </c>
      <c r="G282" s="181"/>
      <c r="H282" s="181">
        <f t="shared" si="729"/>
        <v>0</v>
      </c>
      <c r="I282" s="181"/>
      <c r="J282" s="181">
        <f t="shared" si="730"/>
        <v>0</v>
      </c>
      <c r="K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1">
        <f t="shared" si="731"/>
        <v>0</v>
      </c>
      <c r="AF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1">
        <f t="shared" si="732"/>
        <v>0</v>
      </c>
      <c r="AJ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1">
        <f t="shared" si="733"/>
        <v>0</v>
      </c>
      <c r="AN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1">
        <f t="shared" si="734"/>
        <v>0</v>
      </c>
      <c r="AR282" s="181">
        <f t="shared" si="735"/>
        <v>0</v>
      </c>
    </row>
    <row r="283" spans="2:44" x14ac:dyDescent="0.25">
      <c r="B283" s="179" t="s">
        <v>880</v>
      </c>
      <c r="C283" s="180" t="s">
        <v>881</v>
      </c>
      <c r="D2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1">
        <f t="shared" si="728"/>
        <v>0</v>
      </c>
      <c r="G283" s="181"/>
      <c r="H283" s="181">
        <f t="shared" si="729"/>
        <v>0</v>
      </c>
      <c r="I283" s="181"/>
      <c r="J283" s="181">
        <f t="shared" si="730"/>
        <v>0</v>
      </c>
      <c r="K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1">
        <f t="shared" si="731"/>
        <v>0</v>
      </c>
      <c r="AF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1">
        <f t="shared" si="732"/>
        <v>0</v>
      </c>
      <c r="AJ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1">
        <f t="shared" si="733"/>
        <v>0</v>
      </c>
      <c r="AN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1">
        <f t="shared" si="734"/>
        <v>0</v>
      </c>
      <c r="AR283" s="181">
        <f t="shared" si="735"/>
        <v>0</v>
      </c>
    </row>
    <row r="284" spans="2:44" x14ac:dyDescent="0.25">
      <c r="B284" s="179" t="s">
        <v>882</v>
      </c>
      <c r="C284" s="180" t="s">
        <v>883</v>
      </c>
      <c r="D2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1">
        <f t="shared" si="728"/>
        <v>0</v>
      </c>
      <c r="G284" s="181"/>
      <c r="H284" s="181">
        <f t="shared" si="729"/>
        <v>0</v>
      </c>
      <c r="I284" s="181"/>
      <c r="J284" s="181">
        <f t="shared" si="730"/>
        <v>0</v>
      </c>
      <c r="K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1">
        <f t="shared" si="731"/>
        <v>0</v>
      </c>
      <c r="AF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1">
        <f t="shared" si="732"/>
        <v>0</v>
      </c>
      <c r="AJ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1">
        <f t="shared" si="733"/>
        <v>0</v>
      </c>
      <c r="AN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1">
        <f t="shared" si="734"/>
        <v>0</v>
      </c>
      <c r="AR284" s="181">
        <f t="shared" si="735"/>
        <v>0</v>
      </c>
    </row>
    <row r="285" spans="2:44" x14ac:dyDescent="0.25">
      <c r="B285" s="179" t="s">
        <v>323</v>
      </c>
      <c r="C285" s="180" t="s">
        <v>884</v>
      </c>
      <c r="D2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1">
        <f t="shared" si="728"/>
        <v>0</v>
      </c>
      <c r="G285" s="181"/>
      <c r="H285" s="181">
        <f t="shared" si="729"/>
        <v>0</v>
      </c>
      <c r="I285" s="181"/>
      <c r="J285" s="181">
        <f t="shared" si="730"/>
        <v>0</v>
      </c>
      <c r="K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1">
        <f t="shared" si="731"/>
        <v>0</v>
      </c>
      <c r="AF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1">
        <f t="shared" si="732"/>
        <v>0</v>
      </c>
      <c r="AJ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1">
        <f t="shared" si="733"/>
        <v>0</v>
      </c>
      <c r="AN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1">
        <f t="shared" si="734"/>
        <v>0</v>
      </c>
      <c r="AR285" s="181">
        <f t="shared" si="735"/>
        <v>0</v>
      </c>
    </row>
    <row r="286" spans="2:44" x14ac:dyDescent="0.25">
      <c r="B286" s="179" t="s">
        <v>885</v>
      </c>
      <c r="C286" s="180" t="s">
        <v>886</v>
      </c>
      <c r="D2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1">
        <f t="shared" si="728"/>
        <v>0</v>
      </c>
      <c r="G286" s="181"/>
      <c r="H286" s="181">
        <f t="shared" si="729"/>
        <v>0</v>
      </c>
      <c r="I286" s="181"/>
      <c r="J286" s="181">
        <f t="shared" si="730"/>
        <v>0</v>
      </c>
      <c r="K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1">
        <f t="shared" si="731"/>
        <v>0</v>
      </c>
      <c r="AF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1">
        <f t="shared" si="732"/>
        <v>0</v>
      </c>
      <c r="AJ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1">
        <f t="shared" si="733"/>
        <v>0</v>
      </c>
      <c r="AN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1">
        <f t="shared" si="734"/>
        <v>0</v>
      </c>
      <c r="AR286" s="181">
        <f t="shared" si="735"/>
        <v>0</v>
      </c>
    </row>
    <row r="287" spans="2:44" x14ac:dyDescent="0.25">
      <c r="B287" s="179" t="s">
        <v>887</v>
      </c>
      <c r="C287" s="180" t="s">
        <v>888</v>
      </c>
      <c r="D2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1">
        <f t="shared" si="728"/>
        <v>0</v>
      </c>
      <c r="G287" s="181"/>
      <c r="H287" s="181">
        <f t="shared" si="729"/>
        <v>0</v>
      </c>
      <c r="I287" s="181"/>
      <c r="J287" s="181">
        <f t="shared" si="730"/>
        <v>0</v>
      </c>
      <c r="K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1">
        <f t="shared" si="731"/>
        <v>0</v>
      </c>
      <c r="AF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1">
        <f t="shared" si="732"/>
        <v>0</v>
      </c>
      <c r="AJ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1">
        <f t="shared" si="733"/>
        <v>0</v>
      </c>
      <c r="AN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1">
        <f t="shared" si="734"/>
        <v>0</v>
      </c>
      <c r="AR287" s="181">
        <f t="shared" si="735"/>
        <v>0</v>
      </c>
    </row>
    <row r="288" spans="2:44" x14ac:dyDescent="0.25">
      <c r="B288" s="179" t="s">
        <v>889</v>
      </c>
      <c r="C288" s="180" t="s">
        <v>890</v>
      </c>
      <c r="D2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1">
        <f t="shared" si="728"/>
        <v>0</v>
      </c>
      <c r="G288" s="181"/>
      <c r="H288" s="181">
        <f t="shared" si="729"/>
        <v>0</v>
      </c>
      <c r="I288" s="181"/>
      <c r="J288" s="181">
        <f t="shared" si="730"/>
        <v>0</v>
      </c>
      <c r="K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1">
        <f t="shared" si="731"/>
        <v>0</v>
      </c>
      <c r="AF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1">
        <f t="shared" si="732"/>
        <v>0</v>
      </c>
      <c r="AJ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1">
        <f t="shared" si="733"/>
        <v>0</v>
      </c>
      <c r="AN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1">
        <f t="shared" si="734"/>
        <v>0</v>
      </c>
      <c r="AR288" s="181">
        <f t="shared" si="735"/>
        <v>0</v>
      </c>
    </row>
    <row r="289" spans="2:44" x14ac:dyDescent="0.25">
      <c r="B289" s="179" t="s">
        <v>891</v>
      </c>
      <c r="C289" s="180" t="s">
        <v>884</v>
      </c>
      <c r="D28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1">
        <f t="shared" si="728"/>
        <v>0</v>
      </c>
      <c r="G289" s="181"/>
      <c r="H289" s="181">
        <f t="shared" si="729"/>
        <v>0</v>
      </c>
      <c r="I289" s="181"/>
      <c r="J289" s="181">
        <f t="shared" si="730"/>
        <v>0</v>
      </c>
      <c r="K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1">
        <f t="shared" si="731"/>
        <v>0</v>
      </c>
      <c r="AF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1">
        <f t="shared" si="732"/>
        <v>0</v>
      </c>
      <c r="AJ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1">
        <f t="shared" si="733"/>
        <v>0</v>
      </c>
      <c r="AN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1">
        <f t="shared" si="734"/>
        <v>0</v>
      </c>
      <c r="AR289" s="181">
        <f t="shared" si="735"/>
        <v>0</v>
      </c>
    </row>
    <row r="290" spans="2:44" x14ac:dyDescent="0.25">
      <c r="B290" s="179" t="s">
        <v>892</v>
      </c>
      <c r="C290" s="180" t="s">
        <v>893</v>
      </c>
      <c r="D2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1">
        <f t="shared" si="728"/>
        <v>0</v>
      </c>
      <c r="G290" s="181"/>
      <c r="H290" s="181">
        <f t="shared" si="729"/>
        <v>0</v>
      </c>
      <c r="I290" s="181"/>
      <c r="J290" s="181">
        <f t="shared" si="730"/>
        <v>0</v>
      </c>
      <c r="K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1">
        <f t="shared" si="731"/>
        <v>0</v>
      </c>
      <c r="AF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1">
        <f t="shared" si="732"/>
        <v>0</v>
      </c>
      <c r="AJ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1">
        <f t="shared" si="733"/>
        <v>0</v>
      </c>
      <c r="AN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1">
        <f t="shared" si="734"/>
        <v>0</v>
      </c>
      <c r="AR290" s="181">
        <f t="shared" si="735"/>
        <v>0</v>
      </c>
    </row>
    <row r="291" spans="2:44" x14ac:dyDescent="0.25">
      <c r="B291" s="179" t="s">
        <v>894</v>
      </c>
      <c r="C291" s="180" t="s">
        <v>895</v>
      </c>
      <c r="D2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1">
        <f t="shared" si="728"/>
        <v>0</v>
      </c>
      <c r="G291" s="181"/>
      <c r="H291" s="181">
        <f t="shared" si="729"/>
        <v>0</v>
      </c>
      <c r="I291" s="181"/>
      <c r="J291" s="181">
        <f t="shared" si="730"/>
        <v>0</v>
      </c>
      <c r="K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1">
        <f t="shared" si="731"/>
        <v>0</v>
      </c>
      <c r="AF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1">
        <f t="shared" si="732"/>
        <v>0</v>
      </c>
      <c r="AJ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1">
        <f t="shared" si="733"/>
        <v>0</v>
      </c>
      <c r="AN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1">
        <f t="shared" si="734"/>
        <v>0</v>
      </c>
      <c r="AR291" s="181">
        <f t="shared" si="735"/>
        <v>0</v>
      </c>
    </row>
    <row r="292" spans="2:44" x14ac:dyDescent="0.25">
      <c r="B292" s="179" t="s">
        <v>896</v>
      </c>
      <c r="C292" s="180" t="s">
        <v>897</v>
      </c>
      <c r="D2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1">
        <f t="shared" si="728"/>
        <v>0</v>
      </c>
      <c r="G292" s="181"/>
      <c r="H292" s="181">
        <f t="shared" si="729"/>
        <v>0</v>
      </c>
      <c r="I292" s="181"/>
      <c r="J292" s="181">
        <f t="shared" si="730"/>
        <v>0</v>
      </c>
      <c r="K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1">
        <f t="shared" si="731"/>
        <v>0</v>
      </c>
      <c r="AF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1">
        <f t="shared" si="732"/>
        <v>0</v>
      </c>
      <c r="AJ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1">
        <f t="shared" si="733"/>
        <v>0</v>
      </c>
      <c r="AN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1">
        <f t="shared" si="734"/>
        <v>0</v>
      </c>
      <c r="AR292" s="181">
        <f t="shared" si="735"/>
        <v>0</v>
      </c>
    </row>
    <row r="293" spans="2:44" x14ac:dyDescent="0.25">
      <c r="B293" s="179" t="s">
        <v>898</v>
      </c>
      <c r="C293" s="180" t="s">
        <v>899</v>
      </c>
      <c r="D2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1">
        <f t="shared" si="728"/>
        <v>0</v>
      </c>
      <c r="G293" s="181"/>
      <c r="H293" s="181">
        <f t="shared" si="729"/>
        <v>0</v>
      </c>
      <c r="I293" s="181"/>
      <c r="J293" s="181">
        <f t="shared" si="730"/>
        <v>0</v>
      </c>
      <c r="K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1">
        <f t="shared" si="731"/>
        <v>0</v>
      </c>
      <c r="AF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1">
        <f t="shared" si="732"/>
        <v>0</v>
      </c>
      <c r="AJ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1">
        <f t="shared" si="733"/>
        <v>0</v>
      </c>
      <c r="AN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1">
        <f t="shared" si="734"/>
        <v>0</v>
      </c>
      <c r="AR293" s="181">
        <f t="shared" si="735"/>
        <v>0</v>
      </c>
    </row>
    <row r="294" spans="2:44" x14ac:dyDescent="0.25">
      <c r="B294" s="179" t="s">
        <v>900</v>
      </c>
      <c r="C294" s="180" t="s">
        <v>901</v>
      </c>
      <c r="D2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1">
        <f t="shared" si="728"/>
        <v>0</v>
      </c>
      <c r="G294" s="181"/>
      <c r="H294" s="181">
        <f t="shared" si="729"/>
        <v>0</v>
      </c>
      <c r="I294" s="181"/>
      <c r="J294" s="181">
        <f t="shared" si="730"/>
        <v>0</v>
      </c>
      <c r="K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1">
        <f t="shared" si="731"/>
        <v>0</v>
      </c>
      <c r="AF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1">
        <f t="shared" si="732"/>
        <v>0</v>
      </c>
      <c r="AJ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1">
        <f t="shared" si="733"/>
        <v>0</v>
      </c>
      <c r="AN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1">
        <f t="shared" si="734"/>
        <v>0</v>
      </c>
      <c r="AR294" s="181">
        <f t="shared" si="735"/>
        <v>0</v>
      </c>
    </row>
    <row r="295" spans="2:44" x14ac:dyDescent="0.25">
      <c r="B295" s="179" t="s">
        <v>902</v>
      </c>
      <c r="C295" s="180" t="s">
        <v>903</v>
      </c>
      <c r="D2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1">
        <f t="shared" si="728"/>
        <v>0</v>
      </c>
      <c r="G295" s="181"/>
      <c r="H295" s="181">
        <f t="shared" si="729"/>
        <v>0</v>
      </c>
      <c r="I295" s="181"/>
      <c r="J295" s="181">
        <f t="shared" si="730"/>
        <v>0</v>
      </c>
      <c r="K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1">
        <f t="shared" si="731"/>
        <v>0</v>
      </c>
      <c r="AF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1">
        <f t="shared" si="732"/>
        <v>0</v>
      </c>
      <c r="AJ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1">
        <f t="shared" si="733"/>
        <v>0</v>
      </c>
      <c r="AN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1">
        <f t="shared" si="734"/>
        <v>0</v>
      </c>
      <c r="AR295" s="181">
        <f t="shared" si="735"/>
        <v>0</v>
      </c>
    </row>
    <row r="296" spans="2:44" x14ac:dyDescent="0.25">
      <c r="B296" s="179" t="s">
        <v>904</v>
      </c>
      <c r="C296" s="180" t="s">
        <v>905</v>
      </c>
      <c r="D2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1">
        <f t="shared" si="728"/>
        <v>0</v>
      </c>
      <c r="G296" s="181"/>
      <c r="H296" s="181">
        <f t="shared" si="729"/>
        <v>0</v>
      </c>
      <c r="I296" s="181"/>
      <c r="J296" s="181">
        <f t="shared" si="730"/>
        <v>0</v>
      </c>
      <c r="K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1">
        <f t="shared" si="731"/>
        <v>0</v>
      </c>
      <c r="AF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1">
        <f t="shared" si="732"/>
        <v>0</v>
      </c>
      <c r="AJ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1">
        <f t="shared" si="733"/>
        <v>0</v>
      </c>
      <c r="AN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1">
        <f t="shared" si="734"/>
        <v>0</v>
      </c>
      <c r="AR296" s="181">
        <f t="shared" si="735"/>
        <v>0</v>
      </c>
    </row>
    <row r="297" spans="2:44" x14ac:dyDescent="0.25">
      <c r="B297" s="179" t="s">
        <v>906</v>
      </c>
      <c r="C297" s="180" t="s">
        <v>907</v>
      </c>
      <c r="D2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1">
        <f t="shared" si="728"/>
        <v>0</v>
      </c>
      <c r="G297" s="181"/>
      <c r="H297" s="181">
        <f t="shared" si="729"/>
        <v>0</v>
      </c>
      <c r="I297" s="181"/>
      <c r="J297" s="181">
        <f t="shared" si="730"/>
        <v>0</v>
      </c>
      <c r="K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1">
        <f t="shared" si="731"/>
        <v>0</v>
      </c>
      <c r="AF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1">
        <f t="shared" si="732"/>
        <v>0</v>
      </c>
      <c r="AJ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1">
        <f t="shared" si="733"/>
        <v>0</v>
      </c>
      <c r="AN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1">
        <f t="shared" si="734"/>
        <v>0</v>
      </c>
      <c r="AR297" s="181">
        <f t="shared" si="735"/>
        <v>0</v>
      </c>
    </row>
    <row r="298" spans="2:44" x14ac:dyDescent="0.25">
      <c r="B298" s="179" t="s">
        <v>908</v>
      </c>
      <c r="C298" s="180" t="s">
        <v>909</v>
      </c>
      <c r="D2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1">
        <f t="shared" si="728"/>
        <v>0</v>
      </c>
      <c r="G298" s="181"/>
      <c r="H298" s="181">
        <f t="shared" si="729"/>
        <v>0</v>
      </c>
      <c r="I298" s="181"/>
      <c r="J298" s="181">
        <f t="shared" si="730"/>
        <v>0</v>
      </c>
      <c r="K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1">
        <f t="shared" si="731"/>
        <v>0</v>
      </c>
      <c r="AF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1">
        <f t="shared" si="732"/>
        <v>0</v>
      </c>
      <c r="AJ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1">
        <f t="shared" si="733"/>
        <v>0</v>
      </c>
      <c r="AN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1">
        <f t="shared" si="734"/>
        <v>0</v>
      </c>
      <c r="AR298" s="181">
        <f t="shared" si="735"/>
        <v>0</v>
      </c>
    </row>
    <row r="299" spans="2:44" x14ac:dyDescent="0.25">
      <c r="B299" s="179" t="s">
        <v>910</v>
      </c>
      <c r="C299" s="180" t="s">
        <v>911</v>
      </c>
      <c r="D2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1">
        <f t="shared" si="728"/>
        <v>0</v>
      </c>
      <c r="G299" s="181"/>
      <c r="H299" s="181">
        <f t="shared" si="729"/>
        <v>0</v>
      </c>
      <c r="I299" s="181"/>
      <c r="J299" s="181">
        <f t="shared" si="730"/>
        <v>0</v>
      </c>
      <c r="K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1">
        <f t="shared" si="731"/>
        <v>0</v>
      </c>
      <c r="AF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1">
        <f t="shared" si="732"/>
        <v>0</v>
      </c>
      <c r="AJ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1">
        <f t="shared" si="733"/>
        <v>0</v>
      </c>
      <c r="AN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1">
        <f t="shared" si="734"/>
        <v>0</v>
      </c>
      <c r="AR299" s="181">
        <f t="shared" si="735"/>
        <v>0</v>
      </c>
    </row>
    <row r="300" spans="2:44" x14ac:dyDescent="0.25">
      <c r="B300" s="179" t="s">
        <v>912</v>
      </c>
      <c r="C300" s="180" t="s">
        <v>913</v>
      </c>
      <c r="D3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1">
        <f t="shared" si="728"/>
        <v>0</v>
      </c>
      <c r="G300" s="181"/>
      <c r="H300" s="181">
        <f t="shared" si="729"/>
        <v>0</v>
      </c>
      <c r="I300" s="181"/>
      <c r="J300" s="181">
        <f t="shared" si="730"/>
        <v>0</v>
      </c>
      <c r="K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1">
        <f t="shared" si="731"/>
        <v>0</v>
      </c>
      <c r="AF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1">
        <f t="shared" si="732"/>
        <v>0</v>
      </c>
      <c r="AJ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1">
        <f t="shared" si="733"/>
        <v>0</v>
      </c>
      <c r="AN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1">
        <f t="shared" si="734"/>
        <v>0</v>
      </c>
      <c r="AR300" s="181">
        <f t="shared" si="735"/>
        <v>0</v>
      </c>
    </row>
    <row r="301" spans="2:44" x14ac:dyDescent="0.25">
      <c r="B301" s="179" t="s">
        <v>914</v>
      </c>
      <c r="C301" s="180" t="s">
        <v>915</v>
      </c>
      <c r="D3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1">
        <f t="shared" si="622"/>
        <v>0</v>
      </c>
      <c r="G301" s="181"/>
      <c r="H301" s="181">
        <f t="shared" si="623"/>
        <v>0</v>
      </c>
      <c r="I301" s="181"/>
      <c r="J301" s="181">
        <f t="shared" si="624"/>
        <v>0</v>
      </c>
      <c r="K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1">
        <f t="shared" si="628"/>
        <v>0</v>
      </c>
      <c r="AF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1">
        <f t="shared" si="629"/>
        <v>0</v>
      </c>
      <c r="AJ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1">
        <f t="shared" si="630"/>
        <v>0</v>
      </c>
      <c r="AN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1">
        <f t="shared" si="631"/>
        <v>0</v>
      </c>
      <c r="AR301" s="181">
        <f t="shared" si="632"/>
        <v>0</v>
      </c>
    </row>
    <row r="302" spans="2:44" x14ac:dyDescent="0.25">
      <c r="B302" s="179" t="s">
        <v>916</v>
      </c>
      <c r="C302" s="180" t="s">
        <v>917</v>
      </c>
      <c r="D3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1">
        <f t="shared" si="622"/>
        <v>0</v>
      </c>
      <c r="G302" s="181"/>
      <c r="H302" s="181">
        <f t="shared" si="623"/>
        <v>0</v>
      </c>
      <c r="I302" s="181"/>
      <c r="J302" s="181">
        <f t="shared" si="624"/>
        <v>0</v>
      </c>
      <c r="K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1">
        <f t="shared" si="628"/>
        <v>0</v>
      </c>
      <c r="AF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1">
        <f t="shared" si="629"/>
        <v>0</v>
      </c>
      <c r="AJ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1">
        <f t="shared" si="630"/>
        <v>0</v>
      </c>
      <c r="AN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1">
        <f t="shared" si="631"/>
        <v>0</v>
      </c>
      <c r="AR302" s="181">
        <f t="shared" si="632"/>
        <v>0</v>
      </c>
    </row>
    <row r="303" spans="2:44" x14ac:dyDescent="0.25">
      <c r="B303" s="179" t="s">
        <v>918</v>
      </c>
      <c r="C303" s="180" t="s">
        <v>919</v>
      </c>
      <c r="D3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1">
        <f t="shared" si="622"/>
        <v>0</v>
      </c>
      <c r="G303" s="181"/>
      <c r="H303" s="181">
        <f t="shared" si="623"/>
        <v>0</v>
      </c>
      <c r="I303" s="181"/>
      <c r="J303" s="181">
        <f t="shared" si="624"/>
        <v>0</v>
      </c>
      <c r="K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1">
        <f t="shared" si="628"/>
        <v>0</v>
      </c>
      <c r="AF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1">
        <f t="shared" si="629"/>
        <v>0</v>
      </c>
      <c r="AJ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1">
        <f t="shared" si="630"/>
        <v>0</v>
      </c>
      <c r="AN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1">
        <f t="shared" si="631"/>
        <v>0</v>
      </c>
      <c r="AR303" s="181">
        <f t="shared" si="632"/>
        <v>0</v>
      </c>
    </row>
    <row r="304" spans="2:44" x14ac:dyDescent="0.25">
      <c r="B304" s="179" t="s">
        <v>920</v>
      </c>
      <c r="C304" s="180" t="s">
        <v>921</v>
      </c>
      <c r="D3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1">
        <f t="shared" si="622"/>
        <v>0</v>
      </c>
      <c r="G304" s="181"/>
      <c r="H304" s="181">
        <f t="shared" si="623"/>
        <v>0</v>
      </c>
      <c r="I304" s="181"/>
      <c r="J304" s="181">
        <f t="shared" si="624"/>
        <v>0</v>
      </c>
      <c r="K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1">
        <f t="shared" si="628"/>
        <v>0</v>
      </c>
      <c r="AF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1">
        <f t="shared" si="629"/>
        <v>0</v>
      </c>
      <c r="AJ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1">
        <f t="shared" si="630"/>
        <v>0</v>
      </c>
      <c r="AN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1">
        <f t="shared" si="631"/>
        <v>0</v>
      </c>
      <c r="AR304" s="181">
        <f t="shared" si="632"/>
        <v>0</v>
      </c>
    </row>
    <row r="305" spans="2:44" x14ac:dyDescent="0.25">
      <c r="B305" s="179" t="s">
        <v>922</v>
      </c>
      <c r="C305" s="180" t="s">
        <v>923</v>
      </c>
      <c r="D3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1">
        <f t="shared" si="622"/>
        <v>0</v>
      </c>
      <c r="G305" s="181"/>
      <c r="H305" s="181">
        <f t="shared" si="623"/>
        <v>0</v>
      </c>
      <c r="I305" s="181"/>
      <c r="J305" s="181">
        <f t="shared" si="624"/>
        <v>0</v>
      </c>
      <c r="K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1">
        <f t="shared" si="628"/>
        <v>0</v>
      </c>
      <c r="AF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1">
        <f t="shared" si="629"/>
        <v>0</v>
      </c>
      <c r="AJ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1">
        <f t="shared" si="630"/>
        <v>0</v>
      </c>
      <c r="AN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1">
        <f t="shared" si="631"/>
        <v>0</v>
      </c>
      <c r="AR305" s="181">
        <f t="shared" si="632"/>
        <v>0</v>
      </c>
    </row>
    <row r="306" spans="2:44" x14ac:dyDescent="0.25">
      <c r="B306" s="179" t="s">
        <v>924</v>
      </c>
      <c r="C306" s="180" t="s">
        <v>925</v>
      </c>
      <c r="D3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1">
        <f t="shared" si="622"/>
        <v>0</v>
      </c>
      <c r="G306" s="181"/>
      <c r="H306" s="181">
        <f t="shared" si="623"/>
        <v>0</v>
      </c>
      <c r="I306" s="181"/>
      <c r="J306" s="181">
        <f t="shared" si="624"/>
        <v>0</v>
      </c>
      <c r="K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1">
        <f t="shared" si="628"/>
        <v>0</v>
      </c>
      <c r="AF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1">
        <f t="shared" si="629"/>
        <v>0</v>
      </c>
      <c r="AJ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1">
        <f t="shared" si="630"/>
        <v>0</v>
      </c>
      <c r="AN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1">
        <f t="shared" si="631"/>
        <v>0</v>
      </c>
      <c r="AR306" s="181">
        <f t="shared" si="632"/>
        <v>0</v>
      </c>
    </row>
    <row r="307" spans="2:44" x14ac:dyDescent="0.25">
      <c r="B307" s="179" t="s">
        <v>926</v>
      </c>
      <c r="C307" s="180" t="s">
        <v>927</v>
      </c>
      <c r="D3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1">
        <f t="shared" si="622"/>
        <v>0</v>
      </c>
      <c r="G307" s="181"/>
      <c r="H307" s="181">
        <f t="shared" si="623"/>
        <v>0</v>
      </c>
      <c r="I307" s="181"/>
      <c r="J307" s="181">
        <f t="shared" si="624"/>
        <v>0</v>
      </c>
      <c r="K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1">
        <f t="shared" si="628"/>
        <v>0</v>
      </c>
      <c r="AF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1">
        <f t="shared" si="629"/>
        <v>0</v>
      </c>
      <c r="AJ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1">
        <f t="shared" si="630"/>
        <v>0</v>
      </c>
      <c r="AN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1">
        <f t="shared" si="631"/>
        <v>0</v>
      </c>
      <c r="AR307" s="181">
        <f t="shared" si="632"/>
        <v>0</v>
      </c>
    </row>
    <row r="308" spans="2:44" x14ac:dyDescent="0.25">
      <c r="B308" s="179" t="s">
        <v>928</v>
      </c>
      <c r="C308" s="180" t="s">
        <v>929</v>
      </c>
      <c r="D3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1">
        <f t="shared" si="622"/>
        <v>0</v>
      </c>
      <c r="G308" s="181"/>
      <c r="H308" s="181">
        <f t="shared" si="623"/>
        <v>0</v>
      </c>
      <c r="I308" s="181"/>
      <c r="J308" s="181">
        <f t="shared" si="624"/>
        <v>0</v>
      </c>
      <c r="K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1">
        <f t="shared" si="628"/>
        <v>0</v>
      </c>
      <c r="AF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1">
        <f t="shared" si="629"/>
        <v>0</v>
      </c>
      <c r="AJ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1">
        <f t="shared" si="630"/>
        <v>0</v>
      </c>
      <c r="AN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1">
        <f t="shared" si="631"/>
        <v>0</v>
      </c>
      <c r="AR308" s="181">
        <f t="shared" si="632"/>
        <v>0</v>
      </c>
    </row>
    <row r="309" spans="2:44" x14ac:dyDescent="0.25">
      <c r="B309" s="179" t="s">
        <v>930</v>
      </c>
      <c r="C309" s="180" t="s">
        <v>931</v>
      </c>
      <c r="D3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1">
        <f t="shared" ref="F309:F311" si="736">D309+E309</f>
        <v>0</v>
      </c>
      <c r="G309" s="181"/>
      <c r="H309" s="181">
        <f t="shared" ref="H309:H311" si="737">F309-G309</f>
        <v>0</v>
      </c>
      <c r="I309" s="181"/>
      <c r="J309" s="181">
        <f t="shared" ref="J309:J311" si="738">F309-I309</f>
        <v>0</v>
      </c>
      <c r="K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1">
        <f t="shared" ref="AE309:AE311" si="739">AB309+AC309+AD309</f>
        <v>0</v>
      </c>
      <c r="AF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1">
        <f t="shared" ref="AI309:AI311" si="740">AF309+AG309+AH309</f>
        <v>0</v>
      </c>
      <c r="AJ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1">
        <f t="shared" ref="AM309:AM311" si="741">AJ309+AK309+AL309</f>
        <v>0</v>
      </c>
      <c r="AN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1">
        <f t="shared" ref="AQ309:AQ311" si="742">AN309+AO309+AP309</f>
        <v>0</v>
      </c>
      <c r="AR309" s="181">
        <f t="shared" ref="AR309:AR311" si="743">AE309+AI309+AM309+AQ309</f>
        <v>0</v>
      </c>
    </row>
    <row r="310" spans="2:44" x14ac:dyDescent="0.25">
      <c r="B310" s="179" t="s">
        <v>932</v>
      </c>
      <c r="C310" s="180" t="s">
        <v>933</v>
      </c>
      <c r="D3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1">
        <f t="shared" si="736"/>
        <v>0</v>
      </c>
      <c r="G310" s="181"/>
      <c r="H310" s="181">
        <f t="shared" si="737"/>
        <v>0</v>
      </c>
      <c r="I310" s="181"/>
      <c r="J310" s="181">
        <f t="shared" si="738"/>
        <v>0</v>
      </c>
      <c r="K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1">
        <f t="shared" si="739"/>
        <v>0</v>
      </c>
      <c r="AF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1">
        <f t="shared" si="740"/>
        <v>0</v>
      </c>
      <c r="AJ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1">
        <f t="shared" si="741"/>
        <v>0</v>
      </c>
      <c r="AN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1">
        <f t="shared" si="742"/>
        <v>0</v>
      </c>
      <c r="AR310" s="181">
        <f t="shared" si="743"/>
        <v>0</v>
      </c>
    </row>
    <row r="311" spans="2:44" x14ac:dyDescent="0.25">
      <c r="B311" s="179" t="s">
        <v>934</v>
      </c>
      <c r="C311" s="180" t="s">
        <v>935</v>
      </c>
      <c r="D3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1">
        <f t="shared" si="736"/>
        <v>0</v>
      </c>
      <c r="G311" s="181"/>
      <c r="H311" s="181">
        <f t="shared" si="737"/>
        <v>0</v>
      </c>
      <c r="I311" s="181"/>
      <c r="J311" s="181">
        <f t="shared" si="738"/>
        <v>0</v>
      </c>
      <c r="K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1">
        <f t="shared" si="739"/>
        <v>0</v>
      </c>
      <c r="AF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1">
        <f t="shared" si="740"/>
        <v>0</v>
      </c>
      <c r="AJ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1">
        <f t="shared" si="741"/>
        <v>0</v>
      </c>
      <c r="AN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1">
        <f t="shared" si="742"/>
        <v>0</v>
      </c>
      <c r="AR311" s="181">
        <f t="shared" si="743"/>
        <v>0</v>
      </c>
    </row>
    <row r="312" spans="2:44" x14ac:dyDescent="0.25">
      <c r="B312" s="188" t="s">
        <v>324</v>
      </c>
      <c r="C312" s="189" t="s">
        <v>198</v>
      </c>
      <c r="D312" s="190">
        <f>SUM(D313:D326)</f>
        <v>108065</v>
      </c>
      <c r="E312" s="190">
        <f>SUM(E313:E326)</f>
        <v>138725</v>
      </c>
      <c r="F312" s="190">
        <f t="shared" si="622"/>
        <v>246790</v>
      </c>
      <c r="G312" s="190">
        <f>SUM(G313:G326)</f>
        <v>0</v>
      </c>
      <c r="H312" s="190">
        <f t="shared" si="623"/>
        <v>246790</v>
      </c>
      <c r="I312" s="190">
        <f>SUM(I313:I326)</f>
        <v>0</v>
      </c>
      <c r="J312" s="190">
        <f t="shared" si="624"/>
        <v>246790</v>
      </c>
      <c r="K312" s="190">
        <f t="shared" ref="K312:AD312" si="744">SUM(K313:K326)</f>
        <v>10882</v>
      </c>
      <c r="L312" s="190">
        <f t="shared" si="744"/>
        <v>4149.3333333333339</v>
      </c>
      <c r="M312" s="190">
        <f t="shared" si="744"/>
        <v>5219</v>
      </c>
      <c r="N312" s="190">
        <f t="shared" si="744"/>
        <v>500</v>
      </c>
      <c r="O312" s="190">
        <f t="shared" si="744"/>
        <v>102550</v>
      </c>
      <c r="P312" s="190">
        <f t="shared" ref="P312:Q312" si="745">SUM(P313:P326)</f>
        <v>975</v>
      </c>
      <c r="Q312" s="190">
        <f t="shared" si="745"/>
        <v>580</v>
      </c>
      <c r="R312" s="190">
        <f t="shared" si="744"/>
        <v>0</v>
      </c>
      <c r="S312" s="190">
        <f t="shared" si="744"/>
        <v>0</v>
      </c>
      <c r="T312" s="190">
        <f t="shared" ref="T312" si="746">SUM(T313:T326)</f>
        <v>0</v>
      </c>
      <c r="U312" s="190">
        <f t="shared" si="744"/>
        <v>118500</v>
      </c>
      <c r="V312" s="190">
        <f t="shared" si="744"/>
        <v>0</v>
      </c>
      <c r="W312" s="190">
        <f t="shared" ref="W312" si="747">SUM(W313:W326)</f>
        <v>0</v>
      </c>
      <c r="X312" s="190">
        <f t="shared" si="744"/>
        <v>0</v>
      </c>
      <c r="Y312" s="190">
        <f t="shared" ref="Y312:Z312" si="748">SUM(Y313:Y326)</f>
        <v>0</v>
      </c>
      <c r="Z312" s="190">
        <f t="shared" si="748"/>
        <v>0</v>
      </c>
      <c r="AA312" s="190">
        <f t="shared" si="744"/>
        <v>2634.666666666667</v>
      </c>
      <c r="AB312" s="190">
        <f t="shared" si="744"/>
        <v>5444</v>
      </c>
      <c r="AC312" s="190">
        <f t="shared" si="744"/>
        <v>114246</v>
      </c>
      <c r="AD312" s="190">
        <f t="shared" si="744"/>
        <v>114500</v>
      </c>
      <c r="AE312" s="190">
        <f t="shared" si="628"/>
        <v>234190</v>
      </c>
      <c r="AF312" s="190">
        <f>SUM(AF313:AF326)</f>
        <v>0</v>
      </c>
      <c r="AG312" s="190">
        <f>SUM(AG313:AG326)</f>
        <v>725</v>
      </c>
      <c r="AH312" s="190">
        <f>SUM(AH313:AH326)</f>
        <v>2250</v>
      </c>
      <c r="AI312" s="190">
        <f t="shared" si="629"/>
        <v>2975</v>
      </c>
      <c r="AJ312" s="190">
        <f>SUM(AJ313:AJ326)</f>
        <v>0</v>
      </c>
      <c r="AK312" s="190">
        <f>SUM(AK313:AK326)</f>
        <v>0</v>
      </c>
      <c r="AL312" s="190">
        <f>SUM(AL313:AL326)</f>
        <v>5275</v>
      </c>
      <c r="AM312" s="190">
        <f t="shared" si="630"/>
        <v>5275</v>
      </c>
      <c r="AN312" s="190">
        <f>SUM(AN313:AN326)</f>
        <v>4350</v>
      </c>
      <c r="AO312" s="190">
        <f>SUM(AO313:AO326)</f>
        <v>0</v>
      </c>
      <c r="AP312" s="190">
        <f>SUM(AP313:AP326)</f>
        <v>0</v>
      </c>
      <c r="AQ312" s="190">
        <f t="shared" si="631"/>
        <v>4350</v>
      </c>
      <c r="AR312" s="190">
        <f t="shared" si="632"/>
        <v>246790</v>
      </c>
    </row>
    <row r="313" spans="2:44" x14ac:dyDescent="0.25">
      <c r="B313" s="179" t="s">
        <v>936</v>
      </c>
      <c r="C313" s="180" t="s">
        <v>937</v>
      </c>
      <c r="D3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1">
        <f t="shared" si="622"/>
        <v>0</v>
      </c>
      <c r="G313" s="181"/>
      <c r="H313" s="181">
        <f t="shared" si="623"/>
        <v>0</v>
      </c>
      <c r="I313" s="181"/>
      <c r="J313" s="181">
        <f t="shared" si="624"/>
        <v>0</v>
      </c>
      <c r="K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1">
        <f t="shared" si="628"/>
        <v>0</v>
      </c>
      <c r="AF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1">
        <f t="shared" si="629"/>
        <v>0</v>
      </c>
      <c r="AJ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1">
        <f t="shared" si="630"/>
        <v>0</v>
      </c>
      <c r="AN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1">
        <f t="shared" si="631"/>
        <v>0</v>
      </c>
      <c r="AR313" s="181">
        <f t="shared" si="632"/>
        <v>0</v>
      </c>
    </row>
    <row r="314" spans="2:44" x14ac:dyDescent="0.25">
      <c r="B314" s="179" t="s">
        <v>325</v>
      </c>
      <c r="C314" s="180" t="s">
        <v>938</v>
      </c>
      <c r="D3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E3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v>
      </c>
      <c r="F314" s="181">
        <f t="shared" si="622"/>
        <v>101500</v>
      </c>
      <c r="G314" s="181"/>
      <c r="H314" s="181">
        <f t="shared" si="623"/>
        <v>101500</v>
      </c>
      <c r="I314" s="181"/>
      <c r="J314" s="181">
        <f t="shared" si="624"/>
        <v>101500</v>
      </c>
      <c r="K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v>
      </c>
      <c r="L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P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101500</v>
      </c>
      <c r="AD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1">
        <f t="shared" si="628"/>
        <v>101500</v>
      </c>
      <c r="AF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1">
        <f t="shared" si="629"/>
        <v>0</v>
      </c>
      <c r="AJ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1">
        <f t="shared" si="630"/>
        <v>0</v>
      </c>
      <c r="AN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1">
        <f t="shared" si="631"/>
        <v>0</v>
      </c>
      <c r="AR314" s="181">
        <f t="shared" si="632"/>
        <v>101500</v>
      </c>
    </row>
    <row r="315" spans="2:44" x14ac:dyDescent="0.25">
      <c r="B315" s="179" t="s">
        <v>939</v>
      </c>
      <c r="C315" s="180" t="s">
        <v>940</v>
      </c>
      <c r="D3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7265</v>
      </c>
      <c r="E3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7375</v>
      </c>
      <c r="F315" s="181">
        <f t="shared" si="622"/>
        <v>14640</v>
      </c>
      <c r="G315" s="181"/>
      <c r="H315" s="181">
        <f t="shared" si="623"/>
        <v>14640</v>
      </c>
      <c r="I315" s="181"/>
      <c r="J315" s="181">
        <f t="shared" si="624"/>
        <v>14640</v>
      </c>
      <c r="K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1532</v>
      </c>
      <c r="L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1649.3333333333335</v>
      </c>
      <c r="M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4719</v>
      </c>
      <c r="N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2550</v>
      </c>
      <c r="P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975</v>
      </c>
      <c r="Q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580</v>
      </c>
      <c r="R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2634.666666666667</v>
      </c>
      <c r="AB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144</v>
      </c>
      <c r="AC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6396</v>
      </c>
      <c r="AD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1">
        <f t="shared" si="628"/>
        <v>6540</v>
      </c>
      <c r="AF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725</v>
      </c>
      <c r="AH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2250</v>
      </c>
      <c r="AI315" s="181">
        <f t="shared" si="629"/>
        <v>2975</v>
      </c>
      <c r="AJ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1275</v>
      </c>
      <c r="AM315" s="181">
        <f t="shared" si="630"/>
        <v>1275</v>
      </c>
      <c r="AN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3850</v>
      </c>
      <c r="AO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1">
        <f t="shared" si="631"/>
        <v>3850</v>
      </c>
      <c r="AR315" s="181">
        <f t="shared" si="632"/>
        <v>14640</v>
      </c>
    </row>
    <row r="316" spans="2:44" x14ac:dyDescent="0.25">
      <c r="B316" s="179" t="s">
        <v>941</v>
      </c>
      <c r="C316" s="180" t="s">
        <v>942</v>
      </c>
      <c r="D3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1">
        <f t="shared" si="622"/>
        <v>0</v>
      </c>
      <c r="G316" s="181"/>
      <c r="H316" s="181">
        <f t="shared" si="623"/>
        <v>0</v>
      </c>
      <c r="I316" s="181"/>
      <c r="J316" s="181">
        <f t="shared" si="624"/>
        <v>0</v>
      </c>
      <c r="K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1">
        <f t="shared" si="628"/>
        <v>0</v>
      </c>
      <c r="AF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1">
        <f t="shared" si="629"/>
        <v>0</v>
      </c>
      <c r="AJ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1">
        <f t="shared" si="630"/>
        <v>0</v>
      </c>
      <c r="AN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1">
        <f t="shared" si="631"/>
        <v>0</v>
      </c>
      <c r="AR316" s="181">
        <f t="shared" si="632"/>
        <v>0</v>
      </c>
    </row>
    <row r="317" spans="2:44" x14ac:dyDescent="0.25">
      <c r="B317" s="179" t="s">
        <v>943</v>
      </c>
      <c r="C317" s="180" t="s">
        <v>944</v>
      </c>
      <c r="D3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103500</v>
      </c>
      <c r="F317" s="181">
        <f t="shared" si="622"/>
        <v>103500</v>
      </c>
      <c r="G317" s="181"/>
      <c r="H317" s="181">
        <f t="shared" si="623"/>
        <v>103500</v>
      </c>
      <c r="I317" s="181"/>
      <c r="J317" s="181">
        <f t="shared" si="624"/>
        <v>103500</v>
      </c>
      <c r="K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103500</v>
      </c>
      <c r="V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103500</v>
      </c>
      <c r="AE317" s="181">
        <f t="shared" si="628"/>
        <v>103500</v>
      </c>
      <c r="AF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1">
        <f t="shared" si="629"/>
        <v>0</v>
      </c>
      <c r="AJ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1">
        <f t="shared" si="630"/>
        <v>0</v>
      </c>
      <c r="AN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1">
        <f t="shared" si="631"/>
        <v>0</v>
      </c>
      <c r="AR317" s="181">
        <f t="shared" si="632"/>
        <v>103500</v>
      </c>
    </row>
    <row r="318" spans="2:44" x14ac:dyDescent="0.25">
      <c r="B318" s="179" t="s">
        <v>945</v>
      </c>
      <c r="C318" s="180" t="s">
        <v>946</v>
      </c>
      <c r="D3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1">
        <f t="shared" ref="F318:F319" si="749">D318+E318</f>
        <v>0</v>
      </c>
      <c r="G318" s="181"/>
      <c r="H318" s="181">
        <f t="shared" ref="H318:H319" si="750">F318-G318</f>
        <v>0</v>
      </c>
      <c r="I318" s="181"/>
      <c r="J318" s="181">
        <f t="shared" ref="J318:J319" si="751">F318-I318</f>
        <v>0</v>
      </c>
      <c r="K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1">
        <f t="shared" ref="AE318:AE319" si="752">AB318+AC318+AD318</f>
        <v>0</v>
      </c>
      <c r="AF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1">
        <f t="shared" ref="AI318:AI319" si="753">AF318+AG318+AH318</f>
        <v>0</v>
      </c>
      <c r="AJ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1">
        <f t="shared" ref="AM318:AM319" si="754">AJ318+AK318+AL318</f>
        <v>0</v>
      </c>
      <c r="AN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1">
        <f t="shared" ref="AQ318:AQ319" si="755">AN318+AO318+AP318</f>
        <v>0</v>
      </c>
      <c r="AR318" s="181">
        <f t="shared" ref="AR318:AR319" si="756">AE318+AI318+AM318+AQ318</f>
        <v>0</v>
      </c>
    </row>
    <row r="319" spans="2:44" x14ac:dyDescent="0.25">
      <c r="B319" s="179" t="s">
        <v>326</v>
      </c>
      <c r="C319" s="180" t="s">
        <v>947</v>
      </c>
      <c r="D3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1">
        <f t="shared" si="749"/>
        <v>0</v>
      </c>
      <c r="G319" s="181"/>
      <c r="H319" s="181">
        <f t="shared" si="750"/>
        <v>0</v>
      </c>
      <c r="I319" s="181"/>
      <c r="J319" s="181">
        <f t="shared" si="751"/>
        <v>0</v>
      </c>
      <c r="K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1">
        <f t="shared" si="752"/>
        <v>0</v>
      </c>
      <c r="AF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1">
        <f t="shared" si="753"/>
        <v>0</v>
      </c>
      <c r="AJ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1">
        <f t="shared" si="754"/>
        <v>0</v>
      </c>
      <c r="AN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1">
        <f t="shared" si="755"/>
        <v>0</v>
      </c>
      <c r="AR319" s="181">
        <f t="shared" si="756"/>
        <v>0</v>
      </c>
    </row>
    <row r="320" spans="2:44" x14ac:dyDescent="0.25">
      <c r="B320" s="179" t="s">
        <v>948</v>
      </c>
      <c r="C320" s="180" t="s">
        <v>949</v>
      </c>
      <c r="D3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1">
        <f t="shared" ref="F320:F323" si="757">D320+E320</f>
        <v>0</v>
      </c>
      <c r="G320" s="181"/>
      <c r="H320" s="181">
        <f t="shared" ref="H320:H323" si="758">F320-G320</f>
        <v>0</v>
      </c>
      <c r="I320" s="181"/>
      <c r="J320" s="181">
        <f t="shared" ref="J320:J323" si="759">F320-I320</f>
        <v>0</v>
      </c>
      <c r="K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1">
        <f t="shared" ref="AE320:AE323" si="760">AB320+AC320+AD320</f>
        <v>0</v>
      </c>
      <c r="AF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1">
        <f t="shared" ref="AI320:AI323" si="761">AF320+AG320+AH320</f>
        <v>0</v>
      </c>
      <c r="AJ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1">
        <f t="shared" ref="AM320:AM323" si="762">AJ320+AK320+AL320</f>
        <v>0</v>
      </c>
      <c r="AN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1">
        <f t="shared" ref="AQ320:AQ323" si="763">AN320+AO320+AP320</f>
        <v>0</v>
      </c>
      <c r="AR320" s="181">
        <f t="shared" ref="AR320:AR323" si="764">AE320+AI320+AM320+AQ320</f>
        <v>0</v>
      </c>
    </row>
    <row r="321" spans="2:44" x14ac:dyDescent="0.25">
      <c r="B321" s="179" t="s">
        <v>950</v>
      </c>
      <c r="C321" s="180" t="s">
        <v>951</v>
      </c>
      <c r="D3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1">
        <f t="shared" si="757"/>
        <v>0</v>
      </c>
      <c r="G321" s="181"/>
      <c r="H321" s="181">
        <f t="shared" si="758"/>
        <v>0</v>
      </c>
      <c r="I321" s="181"/>
      <c r="J321" s="181">
        <f t="shared" si="759"/>
        <v>0</v>
      </c>
      <c r="K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1">
        <f t="shared" si="760"/>
        <v>0</v>
      </c>
      <c r="AF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1">
        <f t="shared" si="761"/>
        <v>0</v>
      </c>
      <c r="AJ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1">
        <f t="shared" si="762"/>
        <v>0</v>
      </c>
      <c r="AN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1">
        <f t="shared" si="763"/>
        <v>0</v>
      </c>
      <c r="AR321" s="181">
        <f t="shared" si="764"/>
        <v>0</v>
      </c>
    </row>
    <row r="322" spans="2:44" x14ac:dyDescent="0.25">
      <c r="B322" s="179" t="s">
        <v>952</v>
      </c>
      <c r="C322" s="180" t="s">
        <v>953</v>
      </c>
      <c r="D3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v>
      </c>
      <c r="E3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25850</v>
      </c>
      <c r="F322" s="181">
        <f t="shared" si="757"/>
        <v>26650</v>
      </c>
      <c r="G322" s="181"/>
      <c r="H322" s="181">
        <f t="shared" si="758"/>
        <v>26650</v>
      </c>
      <c r="I322" s="181"/>
      <c r="J322" s="181">
        <f t="shared" si="759"/>
        <v>26650</v>
      </c>
      <c r="K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7850</v>
      </c>
      <c r="L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v>
      </c>
      <c r="M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v>
      </c>
      <c r="O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V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5300</v>
      </c>
      <c r="AC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6350</v>
      </c>
      <c r="AD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11000</v>
      </c>
      <c r="AE322" s="181">
        <f t="shared" si="760"/>
        <v>22650</v>
      </c>
      <c r="AF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1">
        <f t="shared" si="761"/>
        <v>0</v>
      </c>
      <c r="AJ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v>
      </c>
      <c r="AM322" s="181">
        <f t="shared" si="762"/>
        <v>4000</v>
      </c>
      <c r="AN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1">
        <f t="shared" si="763"/>
        <v>0</v>
      </c>
      <c r="AR322" s="181">
        <f t="shared" si="764"/>
        <v>26650</v>
      </c>
    </row>
    <row r="323" spans="2:44" x14ac:dyDescent="0.25">
      <c r="B323" s="179" t="s">
        <v>954</v>
      </c>
      <c r="C323" s="180" t="s">
        <v>955</v>
      </c>
      <c r="D3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1">
        <f t="shared" si="757"/>
        <v>0</v>
      </c>
      <c r="G323" s="181"/>
      <c r="H323" s="181">
        <f t="shared" si="758"/>
        <v>0</v>
      </c>
      <c r="I323" s="181"/>
      <c r="J323" s="181">
        <f t="shared" si="759"/>
        <v>0</v>
      </c>
      <c r="K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1">
        <f t="shared" si="760"/>
        <v>0</v>
      </c>
      <c r="AF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1">
        <f t="shared" si="761"/>
        <v>0</v>
      </c>
      <c r="AJ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1">
        <f t="shared" si="762"/>
        <v>0</v>
      </c>
      <c r="AN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1">
        <f t="shared" si="763"/>
        <v>0</v>
      </c>
      <c r="AR323" s="181">
        <f t="shared" si="764"/>
        <v>0</v>
      </c>
    </row>
    <row r="324" spans="2:44" x14ac:dyDescent="0.25">
      <c r="B324" s="179" t="s">
        <v>956</v>
      </c>
      <c r="C324" s="180" t="s">
        <v>957</v>
      </c>
      <c r="D3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1">
        <f t="shared" si="622"/>
        <v>0</v>
      </c>
      <c r="G324" s="181"/>
      <c r="H324" s="181">
        <f t="shared" si="623"/>
        <v>0</v>
      </c>
      <c r="I324" s="181"/>
      <c r="J324" s="181">
        <f t="shared" si="624"/>
        <v>0</v>
      </c>
      <c r="K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1">
        <f t="shared" si="628"/>
        <v>0</v>
      </c>
      <c r="AF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1">
        <f t="shared" si="629"/>
        <v>0</v>
      </c>
      <c r="AJ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1">
        <f t="shared" si="630"/>
        <v>0</v>
      </c>
      <c r="AN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1">
        <f t="shared" si="631"/>
        <v>0</v>
      </c>
      <c r="AR324" s="181">
        <f t="shared" si="632"/>
        <v>0</v>
      </c>
    </row>
    <row r="325" spans="2:44" x14ac:dyDescent="0.25">
      <c r="B325" s="179" t="s">
        <v>958</v>
      </c>
      <c r="C325" s="180" t="s">
        <v>959</v>
      </c>
      <c r="D3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v>
      </c>
      <c r="F325" s="181">
        <f t="shared" ref="F325" si="765">D325+E325</f>
        <v>500</v>
      </c>
      <c r="G325" s="181"/>
      <c r="H325" s="181">
        <f t="shared" ref="H325" si="766">F325-G325</f>
        <v>500</v>
      </c>
      <c r="I325" s="181"/>
      <c r="J325" s="181">
        <f t="shared" ref="J325" si="767">F325-I325</f>
        <v>500</v>
      </c>
      <c r="K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v>
      </c>
      <c r="N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1">
        <f t="shared" ref="AE325" si="768">AB325+AC325+AD325</f>
        <v>0</v>
      </c>
      <c r="AF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1">
        <f t="shared" ref="AI325" si="769">AF325+AG325+AH325</f>
        <v>0</v>
      </c>
      <c r="AJ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1">
        <f t="shared" ref="AM325" si="770">AJ325+AK325+AL325</f>
        <v>0</v>
      </c>
      <c r="AN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v>
      </c>
      <c r="AO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1">
        <f t="shared" ref="AQ325" si="771">AN325+AO325+AP325</f>
        <v>500</v>
      </c>
      <c r="AR325" s="181">
        <f t="shared" ref="AR325" si="772">AE325+AI325+AM325+AQ325</f>
        <v>500</v>
      </c>
    </row>
    <row r="326" spans="2:44" x14ac:dyDescent="0.25">
      <c r="B326" s="179" t="s">
        <v>960</v>
      </c>
      <c r="C326" s="180" t="s">
        <v>961</v>
      </c>
      <c r="D3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1">
        <f t="shared" ref="F326" si="773">D326+E326</f>
        <v>0</v>
      </c>
      <c r="G326" s="181"/>
      <c r="H326" s="181">
        <f t="shared" ref="H326" si="774">F326-G326</f>
        <v>0</v>
      </c>
      <c r="I326" s="181"/>
      <c r="J326" s="181">
        <f t="shared" ref="J326" si="775">F326-I326</f>
        <v>0</v>
      </c>
      <c r="K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1">
        <f t="shared" ref="AE326" si="776">AB326+AC326+AD326</f>
        <v>0</v>
      </c>
      <c r="AF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1">
        <f t="shared" ref="AI326" si="777">AF326+AG326+AH326</f>
        <v>0</v>
      </c>
      <c r="AJ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1">
        <f t="shared" ref="AM326" si="778">AJ326+AK326+AL326</f>
        <v>0</v>
      </c>
      <c r="AN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1">
        <f t="shared" ref="AQ326" si="779">AN326+AO326+AP326</f>
        <v>0</v>
      </c>
      <c r="AR326" s="181">
        <f t="shared" ref="AR326" si="780">AE326+AI326+AM326+AQ326</f>
        <v>0</v>
      </c>
    </row>
    <row r="327" spans="2:44" x14ac:dyDescent="0.25">
      <c r="B327" s="176" t="s">
        <v>328</v>
      </c>
      <c r="C327" s="177" t="s">
        <v>200</v>
      </c>
      <c r="D327" s="178">
        <f>D328+D345+D383+D389</f>
        <v>67000</v>
      </c>
      <c r="E327" s="178">
        <f>E328+E345+E383+E389</f>
        <v>97469480</v>
      </c>
      <c r="F327" s="178">
        <f t="shared" si="622"/>
        <v>97536480</v>
      </c>
      <c r="G327" s="178">
        <f>G328+G345+G383+G389</f>
        <v>0</v>
      </c>
      <c r="H327" s="178">
        <f t="shared" si="623"/>
        <v>97536480</v>
      </c>
      <c r="I327" s="178">
        <f>I328+I345+I383+I389</f>
        <v>0</v>
      </c>
      <c r="J327" s="178">
        <f t="shared" si="624"/>
        <v>97536480</v>
      </c>
      <c r="K327" s="178">
        <f t="shared" ref="K327:AD327" si="781">K328+K345+K383+K389</f>
        <v>0</v>
      </c>
      <c r="L327" s="178">
        <f t="shared" si="781"/>
        <v>45000</v>
      </c>
      <c r="M327" s="178">
        <f t="shared" si="781"/>
        <v>0</v>
      </c>
      <c r="N327" s="178">
        <f t="shared" si="781"/>
        <v>86500</v>
      </c>
      <c r="O327" s="178">
        <f t="shared" si="781"/>
        <v>130000</v>
      </c>
      <c r="P327" s="178">
        <f t="shared" si="781"/>
        <v>0</v>
      </c>
      <c r="Q327" s="178">
        <f t="shared" si="781"/>
        <v>0</v>
      </c>
      <c r="R327" s="178">
        <f t="shared" si="781"/>
        <v>0</v>
      </c>
      <c r="S327" s="178">
        <f t="shared" si="781"/>
        <v>0</v>
      </c>
      <c r="T327" s="178">
        <f t="shared" ref="T327" si="782">T328+T345+T383+T389</f>
        <v>0</v>
      </c>
      <c r="U327" s="178">
        <f t="shared" si="781"/>
        <v>95502980</v>
      </c>
      <c r="V327" s="178">
        <f t="shared" si="781"/>
        <v>0</v>
      </c>
      <c r="W327" s="178">
        <f t="shared" si="781"/>
        <v>0</v>
      </c>
      <c r="X327" s="178">
        <f t="shared" si="781"/>
        <v>0</v>
      </c>
      <c r="Y327" s="178">
        <f t="shared" ref="Y327:Z327" si="783">Y328+Y345+Y383+Y389</f>
        <v>0</v>
      </c>
      <c r="Z327" s="178">
        <f t="shared" si="783"/>
        <v>0</v>
      </c>
      <c r="AA327" s="178">
        <f t="shared" si="781"/>
        <v>1750000</v>
      </c>
      <c r="AB327" s="178">
        <f t="shared" si="781"/>
        <v>2470000</v>
      </c>
      <c r="AC327" s="178">
        <f t="shared" si="781"/>
        <v>81372800</v>
      </c>
      <c r="AD327" s="178">
        <f t="shared" si="781"/>
        <v>757800</v>
      </c>
      <c r="AE327" s="178">
        <f t="shared" si="628"/>
        <v>84600600</v>
      </c>
      <c r="AF327" s="178">
        <f>AF328+AF345+AF383+AF389</f>
        <v>50000</v>
      </c>
      <c r="AG327" s="178">
        <f>AG328+AG345+AG383+AG389</f>
        <v>45000</v>
      </c>
      <c r="AH327" s="178">
        <f>AH328+AH345+AH383+AH389</f>
        <v>11604680</v>
      </c>
      <c r="AI327" s="178">
        <f t="shared" si="629"/>
        <v>11699680</v>
      </c>
      <c r="AJ327" s="178">
        <f>AJ328+AJ345+AJ383+AJ389</f>
        <v>645000</v>
      </c>
      <c r="AK327" s="178">
        <f>AK328+AK345+AK383+AK389</f>
        <v>0</v>
      </c>
      <c r="AL327" s="178">
        <f>AL328+AL345+AL383+AL389</f>
        <v>0</v>
      </c>
      <c r="AM327" s="178">
        <f t="shared" si="630"/>
        <v>645000</v>
      </c>
      <c r="AN327" s="178">
        <f>AN328+AN345+AN383+AN389</f>
        <v>0</v>
      </c>
      <c r="AO327" s="178">
        <f>AO328+AO345+AO383+AO389</f>
        <v>2000</v>
      </c>
      <c r="AP327" s="178">
        <f>AP328+AP345+AP383+AP389</f>
        <v>589200</v>
      </c>
      <c r="AQ327" s="178">
        <f t="shared" si="631"/>
        <v>591200</v>
      </c>
      <c r="AR327" s="178">
        <f t="shared" si="632"/>
        <v>97536480</v>
      </c>
    </row>
    <row r="328" spans="2:44" x14ac:dyDescent="0.25">
      <c r="B328" s="188" t="s">
        <v>329</v>
      </c>
      <c r="C328" s="189" t="s">
        <v>201</v>
      </c>
      <c r="D328" s="190">
        <f>SUM(D329:D344)</f>
        <v>0</v>
      </c>
      <c r="E328" s="190">
        <f>SUM(E329:E344)</f>
        <v>55000000</v>
      </c>
      <c r="F328" s="190">
        <f t="shared" si="622"/>
        <v>55000000</v>
      </c>
      <c r="G328" s="190">
        <f>SUM(G329:G344)</f>
        <v>0</v>
      </c>
      <c r="H328" s="190">
        <f t="shared" si="623"/>
        <v>55000000</v>
      </c>
      <c r="I328" s="190">
        <f>SUM(I329:I344)</f>
        <v>0</v>
      </c>
      <c r="J328" s="190">
        <f t="shared" si="624"/>
        <v>55000000</v>
      </c>
      <c r="K328" s="190">
        <f t="shared" ref="K328:AD328" si="784">SUM(K329:K344)</f>
        <v>0</v>
      </c>
      <c r="L328" s="190">
        <f t="shared" si="784"/>
        <v>0</v>
      </c>
      <c r="M328" s="190">
        <f t="shared" si="784"/>
        <v>0</v>
      </c>
      <c r="N328" s="190">
        <f t="shared" si="784"/>
        <v>0</v>
      </c>
      <c r="O328" s="190">
        <f t="shared" si="784"/>
        <v>0</v>
      </c>
      <c r="P328" s="190">
        <f t="shared" si="784"/>
        <v>0</v>
      </c>
      <c r="Q328" s="190">
        <f t="shared" si="784"/>
        <v>0</v>
      </c>
      <c r="R328" s="190">
        <f t="shared" si="784"/>
        <v>0</v>
      </c>
      <c r="S328" s="190">
        <f t="shared" si="784"/>
        <v>0</v>
      </c>
      <c r="T328" s="190">
        <f t="shared" ref="T328" si="785">SUM(T329:T344)</f>
        <v>0</v>
      </c>
      <c r="U328" s="190">
        <f t="shared" si="784"/>
        <v>55000000</v>
      </c>
      <c r="V328" s="190">
        <f t="shared" si="784"/>
        <v>0</v>
      </c>
      <c r="W328" s="190">
        <f t="shared" si="784"/>
        <v>0</v>
      </c>
      <c r="X328" s="190">
        <f t="shared" si="784"/>
        <v>0</v>
      </c>
      <c r="Y328" s="190">
        <f t="shared" ref="Y328:Z328" si="786">SUM(Y329:Y344)</f>
        <v>0</v>
      </c>
      <c r="Z328" s="190">
        <f t="shared" si="786"/>
        <v>0</v>
      </c>
      <c r="AA328" s="190">
        <f t="shared" si="784"/>
        <v>0</v>
      </c>
      <c r="AB328" s="190">
        <f t="shared" si="784"/>
        <v>0</v>
      </c>
      <c r="AC328" s="190">
        <f t="shared" si="784"/>
        <v>55000000</v>
      </c>
      <c r="AD328" s="190">
        <f t="shared" si="784"/>
        <v>0</v>
      </c>
      <c r="AE328" s="190">
        <f t="shared" si="628"/>
        <v>55000000</v>
      </c>
      <c r="AF328" s="190">
        <f>SUM(AF329:AF344)</f>
        <v>0</v>
      </c>
      <c r="AG328" s="190">
        <f>SUM(AG329:AG344)</f>
        <v>0</v>
      </c>
      <c r="AH328" s="190">
        <f>SUM(AH329:AH344)</f>
        <v>0</v>
      </c>
      <c r="AI328" s="190">
        <f t="shared" si="629"/>
        <v>0</v>
      </c>
      <c r="AJ328" s="190">
        <f>SUM(AJ329:AJ344)</f>
        <v>0</v>
      </c>
      <c r="AK328" s="190">
        <f>SUM(AK329:AK344)</f>
        <v>0</v>
      </c>
      <c r="AL328" s="190">
        <f>SUM(AL329:AL344)</f>
        <v>0</v>
      </c>
      <c r="AM328" s="190">
        <f t="shared" si="630"/>
        <v>0</v>
      </c>
      <c r="AN328" s="190">
        <f>SUM(AN329:AN344)</f>
        <v>0</v>
      </c>
      <c r="AO328" s="190">
        <f>SUM(AO329:AO344)</f>
        <v>0</v>
      </c>
      <c r="AP328" s="190">
        <f>SUM(AP329:AP344)</f>
        <v>0</v>
      </c>
      <c r="AQ328" s="190">
        <f t="shared" si="631"/>
        <v>0</v>
      </c>
      <c r="AR328" s="190">
        <f t="shared" si="632"/>
        <v>55000000</v>
      </c>
    </row>
    <row r="329" spans="2:44" x14ac:dyDescent="0.25">
      <c r="B329" s="179" t="s">
        <v>330</v>
      </c>
      <c r="C329" s="180" t="s">
        <v>202</v>
      </c>
      <c r="D3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1">
        <f t="shared" si="622"/>
        <v>0</v>
      </c>
      <c r="G329" s="181"/>
      <c r="H329" s="181">
        <f t="shared" si="623"/>
        <v>0</v>
      </c>
      <c r="I329" s="181"/>
      <c r="J329" s="181">
        <f t="shared" si="624"/>
        <v>0</v>
      </c>
      <c r="K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1">
        <f t="shared" si="628"/>
        <v>0</v>
      </c>
      <c r="AF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1">
        <f t="shared" si="629"/>
        <v>0</v>
      </c>
      <c r="AJ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1">
        <f t="shared" si="630"/>
        <v>0</v>
      </c>
      <c r="AN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1">
        <f t="shared" si="631"/>
        <v>0</v>
      </c>
      <c r="AR329" s="181">
        <f t="shared" si="632"/>
        <v>0</v>
      </c>
    </row>
    <row r="330" spans="2:44" x14ac:dyDescent="0.25">
      <c r="B330" s="179" t="s">
        <v>344</v>
      </c>
      <c r="C330" s="180" t="s">
        <v>212</v>
      </c>
      <c r="D3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1">
        <f>D330+E330</f>
        <v>0</v>
      </c>
      <c r="G330" s="181"/>
      <c r="H330" s="181">
        <f>F330-G330</f>
        <v>0</v>
      </c>
      <c r="I330" s="181"/>
      <c r="J330" s="181">
        <f>F330-I330</f>
        <v>0</v>
      </c>
      <c r="K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1">
        <f>AB330+AC330+AD330</f>
        <v>0</v>
      </c>
      <c r="AF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1">
        <f>AF330+AG330+AH330</f>
        <v>0</v>
      </c>
      <c r="AJ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1">
        <f>AJ330+AK330+AL330</f>
        <v>0</v>
      </c>
      <c r="AN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1">
        <f>AN330+AO330+AP330</f>
        <v>0</v>
      </c>
      <c r="AR330" s="181">
        <f>AE330+AI330+AM330+AQ330</f>
        <v>0</v>
      </c>
    </row>
    <row r="331" spans="2:44" x14ac:dyDescent="0.25">
      <c r="B331" s="179" t="s">
        <v>962</v>
      </c>
      <c r="C331" s="180" t="s">
        <v>963</v>
      </c>
      <c r="D3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1">
        <f>D331+E331</f>
        <v>0</v>
      </c>
      <c r="G331" s="181"/>
      <c r="H331" s="181">
        <f>F331-G331</f>
        <v>0</v>
      </c>
      <c r="I331" s="181"/>
      <c r="J331" s="181">
        <f>F331-I331</f>
        <v>0</v>
      </c>
      <c r="K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1">
        <f>AB331+AC331+AD331</f>
        <v>0</v>
      </c>
      <c r="AF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1">
        <f>AF331+AG331+AH331</f>
        <v>0</v>
      </c>
      <c r="AJ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1">
        <f>AJ331+AK331+AL331</f>
        <v>0</v>
      </c>
      <c r="AN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1">
        <f>AN331+AO331+AP331</f>
        <v>0</v>
      </c>
      <c r="AR331" s="181">
        <f>AE331+AI331+AM331+AQ331</f>
        <v>0</v>
      </c>
    </row>
    <row r="332" spans="2:44" x14ac:dyDescent="0.25">
      <c r="B332" s="179" t="s">
        <v>964</v>
      </c>
      <c r="C332" s="180" t="s">
        <v>965</v>
      </c>
      <c r="D3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1">
        <f t="shared" ref="F332:F334" si="787">D332+E332</f>
        <v>0</v>
      </c>
      <c r="G332" s="181"/>
      <c r="H332" s="181">
        <f t="shared" ref="H332:H334" si="788">F332-G332</f>
        <v>0</v>
      </c>
      <c r="I332" s="181"/>
      <c r="J332" s="181">
        <f t="shared" ref="J332:J334" si="789">F332-I332</f>
        <v>0</v>
      </c>
      <c r="K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1">
        <f t="shared" ref="AE332:AE334" si="790">AB332+AC332+AD332</f>
        <v>0</v>
      </c>
      <c r="AF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1">
        <f t="shared" ref="AI332:AI334" si="791">AF332+AG332+AH332</f>
        <v>0</v>
      </c>
      <c r="AJ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1">
        <f t="shared" ref="AM332:AM334" si="792">AJ332+AK332+AL332</f>
        <v>0</v>
      </c>
      <c r="AN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1">
        <f t="shared" ref="AQ332:AQ334" si="793">AN332+AO332+AP332</f>
        <v>0</v>
      </c>
      <c r="AR332" s="181">
        <f t="shared" ref="AR332:AR334" si="794">AE332+AI332+AM332+AQ332</f>
        <v>0</v>
      </c>
    </row>
    <row r="333" spans="2:44" x14ac:dyDescent="0.25">
      <c r="B333" s="179" t="s">
        <v>966</v>
      </c>
      <c r="C333" s="180" t="s">
        <v>967</v>
      </c>
      <c r="D3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1">
        <f t="shared" si="787"/>
        <v>0</v>
      </c>
      <c r="G333" s="181"/>
      <c r="H333" s="181">
        <f t="shared" si="788"/>
        <v>0</v>
      </c>
      <c r="I333" s="181"/>
      <c r="J333" s="181">
        <f t="shared" si="789"/>
        <v>0</v>
      </c>
      <c r="K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1">
        <f t="shared" si="790"/>
        <v>0</v>
      </c>
      <c r="AF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1">
        <f t="shared" si="791"/>
        <v>0</v>
      </c>
      <c r="AJ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1">
        <f t="shared" si="792"/>
        <v>0</v>
      </c>
      <c r="AN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1">
        <f t="shared" si="793"/>
        <v>0</v>
      </c>
      <c r="AR333" s="181">
        <f t="shared" si="794"/>
        <v>0</v>
      </c>
    </row>
    <row r="334" spans="2:44" x14ac:dyDescent="0.25">
      <c r="B334" s="179" t="s">
        <v>968</v>
      </c>
      <c r="C334" s="180" t="s">
        <v>969</v>
      </c>
      <c r="D3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1">
        <f t="shared" si="787"/>
        <v>0</v>
      </c>
      <c r="G334" s="181"/>
      <c r="H334" s="181">
        <f t="shared" si="788"/>
        <v>0</v>
      </c>
      <c r="I334" s="181"/>
      <c r="J334" s="181">
        <f t="shared" si="789"/>
        <v>0</v>
      </c>
      <c r="K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1">
        <f t="shared" si="790"/>
        <v>0</v>
      </c>
      <c r="AF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1">
        <f t="shared" si="791"/>
        <v>0</v>
      </c>
      <c r="AJ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1">
        <f t="shared" si="792"/>
        <v>0</v>
      </c>
      <c r="AN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1">
        <f t="shared" si="793"/>
        <v>0</v>
      </c>
      <c r="AR334" s="181">
        <f t="shared" si="794"/>
        <v>0</v>
      </c>
    </row>
    <row r="335" spans="2:44" x14ac:dyDescent="0.25">
      <c r="B335" s="179" t="s">
        <v>345</v>
      </c>
      <c r="C335" s="180" t="s">
        <v>213</v>
      </c>
      <c r="D3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1">
        <f>D335+E335</f>
        <v>0</v>
      </c>
      <c r="G335" s="181"/>
      <c r="H335" s="181">
        <f>F335-G335</f>
        <v>0</v>
      </c>
      <c r="I335" s="181"/>
      <c r="J335" s="181">
        <f>F335-I335</f>
        <v>0</v>
      </c>
      <c r="K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1">
        <f>AB335+AC335+AD335</f>
        <v>0</v>
      </c>
      <c r="AF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1">
        <f>AF335+AG335+AH335</f>
        <v>0</v>
      </c>
      <c r="AJ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1">
        <f>AJ335+AK335+AL335</f>
        <v>0</v>
      </c>
      <c r="AN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1">
        <f>AN335+AO335+AP335</f>
        <v>0</v>
      </c>
      <c r="AR335" s="181">
        <f>AE335+AI335+AM335+AQ335</f>
        <v>0</v>
      </c>
    </row>
    <row r="336" spans="2:44" x14ac:dyDescent="0.25">
      <c r="B336" s="179" t="s">
        <v>970</v>
      </c>
      <c r="C336" s="180" t="s">
        <v>971</v>
      </c>
      <c r="D3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55000000</v>
      </c>
      <c r="F336" s="181">
        <f t="shared" ref="F336:F337" si="795">D336+E336</f>
        <v>55000000</v>
      </c>
      <c r="G336" s="181"/>
      <c r="H336" s="181">
        <f t="shared" ref="H336:H337" si="796">F336-G336</f>
        <v>55000000</v>
      </c>
      <c r="I336" s="181"/>
      <c r="J336" s="181">
        <f t="shared" ref="J336:J337" si="797">F336-I336</f>
        <v>55000000</v>
      </c>
      <c r="K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55000000</v>
      </c>
      <c r="V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55000000</v>
      </c>
      <c r="AD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1">
        <f t="shared" ref="AE336:AE337" si="798">AB336+AC336+AD336</f>
        <v>55000000</v>
      </c>
      <c r="AF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1">
        <f t="shared" ref="AI336:AI337" si="799">AF336+AG336+AH336</f>
        <v>0</v>
      </c>
      <c r="AJ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1">
        <f t="shared" ref="AM336:AM337" si="800">AJ336+AK336+AL336</f>
        <v>0</v>
      </c>
      <c r="AN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1">
        <f t="shared" ref="AQ336:AQ337" si="801">AN336+AO336+AP336</f>
        <v>0</v>
      </c>
      <c r="AR336" s="181">
        <f t="shared" ref="AR336:AR337" si="802">AE336+AI336+AM336+AQ336</f>
        <v>55000000</v>
      </c>
    </row>
    <row r="337" spans="2:44" x14ac:dyDescent="0.25">
      <c r="B337" s="179" t="s">
        <v>346</v>
      </c>
      <c r="C337" s="180" t="s">
        <v>214</v>
      </c>
      <c r="D3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1">
        <f t="shared" si="795"/>
        <v>0</v>
      </c>
      <c r="G337" s="181"/>
      <c r="H337" s="181">
        <f t="shared" si="796"/>
        <v>0</v>
      </c>
      <c r="I337" s="181"/>
      <c r="J337" s="181">
        <f t="shared" si="797"/>
        <v>0</v>
      </c>
      <c r="K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1">
        <f t="shared" si="798"/>
        <v>0</v>
      </c>
      <c r="AF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1">
        <f t="shared" si="799"/>
        <v>0</v>
      </c>
      <c r="AJ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1">
        <f t="shared" si="800"/>
        <v>0</v>
      </c>
      <c r="AN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1">
        <f t="shared" si="801"/>
        <v>0</v>
      </c>
      <c r="AR337" s="181">
        <f t="shared" si="802"/>
        <v>0</v>
      </c>
    </row>
    <row r="338" spans="2:44" x14ac:dyDescent="0.25">
      <c r="B338" s="179" t="s">
        <v>972</v>
      </c>
      <c r="C338" s="180" t="s">
        <v>973</v>
      </c>
      <c r="D3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1">
        <f>D338+E338</f>
        <v>0</v>
      </c>
      <c r="G338" s="181"/>
      <c r="H338" s="181">
        <f>F338-G338</f>
        <v>0</v>
      </c>
      <c r="I338" s="181"/>
      <c r="J338" s="181">
        <f>F338-I338</f>
        <v>0</v>
      </c>
      <c r="K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1">
        <f>AB338+AC338+AD338</f>
        <v>0</v>
      </c>
      <c r="AF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1">
        <f>AF338+AG338+AH338</f>
        <v>0</v>
      </c>
      <c r="AJ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1">
        <f>AJ338+AK338+AL338</f>
        <v>0</v>
      </c>
      <c r="AN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1">
        <f>AN338+AO338+AP338</f>
        <v>0</v>
      </c>
      <c r="AR338" s="181">
        <f>AE338+AI338+AM338+AQ338</f>
        <v>0</v>
      </c>
    </row>
    <row r="339" spans="2:44" x14ac:dyDescent="0.25">
      <c r="B339" s="179" t="s">
        <v>331</v>
      </c>
      <c r="C339" s="180" t="s">
        <v>203</v>
      </c>
      <c r="D3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1">
        <f>D339+E339</f>
        <v>0</v>
      </c>
      <c r="G339" s="181"/>
      <c r="H339" s="181">
        <f>F339-G339</f>
        <v>0</v>
      </c>
      <c r="I339" s="181"/>
      <c r="J339" s="181">
        <f>F339-I339</f>
        <v>0</v>
      </c>
      <c r="K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1">
        <f>AB339+AC339+AD339</f>
        <v>0</v>
      </c>
      <c r="AF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1">
        <f>AF339+AG339+AH339</f>
        <v>0</v>
      </c>
      <c r="AJ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1">
        <f>AJ339+AK339+AL339</f>
        <v>0</v>
      </c>
      <c r="AN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1">
        <f>AN339+AO339+AP339</f>
        <v>0</v>
      </c>
      <c r="AR339" s="181">
        <f>AE339+AI339+AM339+AQ339</f>
        <v>0</v>
      </c>
    </row>
    <row r="340" spans="2:44" x14ac:dyDescent="0.25">
      <c r="B340" s="179" t="s">
        <v>974</v>
      </c>
      <c r="C340" s="180" t="s">
        <v>975</v>
      </c>
      <c r="D3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1">
        <f t="shared" ref="F340" si="803">D340+E340</f>
        <v>0</v>
      </c>
      <c r="G340" s="181"/>
      <c r="H340" s="181">
        <f t="shared" ref="H340" si="804">F340-G340</f>
        <v>0</v>
      </c>
      <c r="I340" s="181"/>
      <c r="J340" s="181">
        <f t="shared" ref="J340" si="805">F340-I340</f>
        <v>0</v>
      </c>
      <c r="K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1">
        <f t="shared" ref="AE340" si="806">AB340+AC340+AD340</f>
        <v>0</v>
      </c>
      <c r="AF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1">
        <f t="shared" ref="AI340" si="807">AF340+AG340+AH340</f>
        <v>0</v>
      </c>
      <c r="AJ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1">
        <f t="shared" ref="AM340" si="808">AJ340+AK340+AL340</f>
        <v>0</v>
      </c>
      <c r="AN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1">
        <f t="shared" ref="AQ340" si="809">AN340+AO340+AP340</f>
        <v>0</v>
      </c>
      <c r="AR340" s="181">
        <f t="shared" ref="AR340" si="810">AE340+AI340+AM340+AQ340</f>
        <v>0</v>
      </c>
    </row>
    <row r="341" spans="2:44" x14ac:dyDescent="0.25">
      <c r="B341" s="179" t="s">
        <v>347</v>
      </c>
      <c r="C341" s="180" t="s">
        <v>215</v>
      </c>
      <c r="D3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1">
        <f>D341+E341</f>
        <v>0</v>
      </c>
      <c r="G341" s="181"/>
      <c r="H341" s="181">
        <f>F341-G341</f>
        <v>0</v>
      </c>
      <c r="I341" s="181"/>
      <c r="J341" s="181">
        <f>F341-I341</f>
        <v>0</v>
      </c>
      <c r="K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1">
        <f>AB341+AC341+AD341</f>
        <v>0</v>
      </c>
      <c r="AF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1">
        <f>AF341+AG341+AH341</f>
        <v>0</v>
      </c>
      <c r="AJ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1">
        <f>AJ341+AK341+AL341</f>
        <v>0</v>
      </c>
      <c r="AN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1">
        <f>AN341+AO341+AP341</f>
        <v>0</v>
      </c>
      <c r="AR341" s="181">
        <f>AE341+AI341+AM341+AQ341</f>
        <v>0</v>
      </c>
    </row>
    <row r="342" spans="2:44" x14ac:dyDescent="0.25">
      <c r="B342" s="179" t="s">
        <v>976</v>
      </c>
      <c r="C342" s="180" t="s">
        <v>977</v>
      </c>
      <c r="D3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1">
        <f>D342+E342</f>
        <v>0</v>
      </c>
      <c r="G342" s="181"/>
      <c r="H342" s="181">
        <f>F342-G342</f>
        <v>0</v>
      </c>
      <c r="I342" s="181"/>
      <c r="J342" s="181">
        <f>F342-I342</f>
        <v>0</v>
      </c>
      <c r="K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1">
        <f>AB342+AC342+AD342</f>
        <v>0</v>
      </c>
      <c r="AF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1">
        <f>AF342+AG342+AH342</f>
        <v>0</v>
      </c>
      <c r="AJ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1">
        <f>AJ342+AK342+AL342</f>
        <v>0</v>
      </c>
      <c r="AN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1">
        <f>AN342+AO342+AP342</f>
        <v>0</v>
      </c>
      <c r="AR342" s="181">
        <f>AE342+AI342+AM342+AQ342</f>
        <v>0</v>
      </c>
    </row>
    <row r="343" spans="2:44" x14ac:dyDescent="0.25">
      <c r="B343" s="179" t="s">
        <v>978</v>
      </c>
      <c r="C343" s="180" t="s">
        <v>979</v>
      </c>
      <c r="D3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1">
        <f t="shared" ref="F343" si="811">D343+E343</f>
        <v>0</v>
      </c>
      <c r="G343" s="181"/>
      <c r="H343" s="181">
        <f t="shared" ref="H343" si="812">F343-G343</f>
        <v>0</v>
      </c>
      <c r="I343" s="181"/>
      <c r="J343" s="181">
        <f t="shared" ref="J343" si="813">F343-I343</f>
        <v>0</v>
      </c>
      <c r="K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1">
        <f t="shared" ref="AE343" si="814">AB343+AC343+AD343</f>
        <v>0</v>
      </c>
      <c r="AF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1">
        <f t="shared" ref="AI343" si="815">AF343+AG343+AH343</f>
        <v>0</v>
      </c>
      <c r="AJ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1">
        <f t="shared" ref="AM343" si="816">AJ343+AK343+AL343</f>
        <v>0</v>
      </c>
      <c r="AN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1">
        <f t="shared" ref="AQ343" si="817">AN343+AO343+AP343</f>
        <v>0</v>
      </c>
      <c r="AR343" s="181">
        <f t="shared" ref="AR343" si="818">AE343+AI343+AM343+AQ343</f>
        <v>0</v>
      </c>
    </row>
    <row r="344" spans="2:44" x14ac:dyDescent="0.25">
      <c r="B344" s="179" t="s">
        <v>348</v>
      </c>
      <c r="C344" s="180" t="s">
        <v>216</v>
      </c>
      <c r="D3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1">
        <f>D344+E344</f>
        <v>0</v>
      </c>
      <c r="G344" s="181"/>
      <c r="H344" s="181">
        <f>F344-G344</f>
        <v>0</v>
      </c>
      <c r="I344" s="181"/>
      <c r="J344" s="181">
        <f>F344-I344</f>
        <v>0</v>
      </c>
      <c r="K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1">
        <f>AB344+AC344+AD344</f>
        <v>0</v>
      </c>
      <c r="AF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1">
        <f>AF344+AG344+AH344</f>
        <v>0</v>
      </c>
      <c r="AJ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1">
        <f>AJ344+AK344+AL344</f>
        <v>0</v>
      </c>
      <c r="AN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1">
        <f>AN344+AO344+AP344</f>
        <v>0</v>
      </c>
      <c r="AR344" s="181">
        <f>AE344+AI344+AM344+AQ344</f>
        <v>0</v>
      </c>
    </row>
    <row r="345" spans="2:44" x14ac:dyDescent="0.25">
      <c r="B345" s="188" t="s">
        <v>332</v>
      </c>
      <c r="C345" s="189" t="s">
        <v>204</v>
      </c>
      <c r="D345" s="190">
        <f>SUM(D346:D382)</f>
        <v>67000</v>
      </c>
      <c r="E345" s="190">
        <f>SUM(E346:E382)</f>
        <v>19824480</v>
      </c>
      <c r="F345" s="190">
        <f t="shared" si="622"/>
        <v>19891480</v>
      </c>
      <c r="G345" s="190">
        <f>SUM(G346:G382)</f>
        <v>0</v>
      </c>
      <c r="H345" s="190">
        <f t="shared" si="623"/>
        <v>19891480</v>
      </c>
      <c r="I345" s="190">
        <f>SUM(I346:I382)</f>
        <v>0</v>
      </c>
      <c r="J345" s="190">
        <f t="shared" si="624"/>
        <v>19891480</v>
      </c>
      <c r="K345" s="190">
        <f t="shared" ref="K345:AD345" si="819">SUM(K346:K382)</f>
        <v>0</v>
      </c>
      <c r="L345" s="190">
        <f t="shared" si="819"/>
        <v>45000</v>
      </c>
      <c r="M345" s="190">
        <f t="shared" si="819"/>
        <v>0</v>
      </c>
      <c r="N345" s="190">
        <f t="shared" si="819"/>
        <v>86500</v>
      </c>
      <c r="O345" s="190">
        <f t="shared" si="819"/>
        <v>130000</v>
      </c>
      <c r="P345" s="190">
        <f t="shared" si="819"/>
        <v>0</v>
      </c>
      <c r="Q345" s="190">
        <f t="shared" si="819"/>
        <v>0</v>
      </c>
      <c r="R345" s="190">
        <f t="shared" si="819"/>
        <v>0</v>
      </c>
      <c r="S345" s="190">
        <f t="shared" si="819"/>
        <v>0</v>
      </c>
      <c r="T345" s="190">
        <f t="shared" ref="T345" si="820">SUM(T346:T382)</f>
        <v>0</v>
      </c>
      <c r="U345" s="190">
        <f t="shared" si="819"/>
        <v>17857980</v>
      </c>
      <c r="V345" s="190">
        <f t="shared" si="819"/>
        <v>0</v>
      </c>
      <c r="W345" s="190">
        <f t="shared" si="819"/>
        <v>0</v>
      </c>
      <c r="X345" s="190">
        <f t="shared" si="819"/>
        <v>0</v>
      </c>
      <c r="Y345" s="190">
        <f t="shared" ref="Y345:Z345" si="821">SUM(Y346:Y382)</f>
        <v>0</v>
      </c>
      <c r="Z345" s="190">
        <f t="shared" si="821"/>
        <v>0</v>
      </c>
      <c r="AA345" s="190">
        <f t="shared" si="819"/>
        <v>1750000</v>
      </c>
      <c r="AB345" s="190">
        <f t="shared" si="819"/>
        <v>2470000</v>
      </c>
      <c r="AC345" s="190">
        <f t="shared" si="819"/>
        <v>4372800</v>
      </c>
      <c r="AD345" s="190">
        <f t="shared" si="819"/>
        <v>732800</v>
      </c>
      <c r="AE345" s="190">
        <f t="shared" si="628"/>
        <v>7575600</v>
      </c>
      <c r="AF345" s="190">
        <f>SUM(AF346:AF382)</f>
        <v>50000</v>
      </c>
      <c r="AG345" s="190">
        <f>SUM(AG346:AG382)</f>
        <v>45000</v>
      </c>
      <c r="AH345" s="190">
        <f>SUM(AH346:AH382)</f>
        <v>11604680</v>
      </c>
      <c r="AI345" s="190">
        <f t="shared" si="629"/>
        <v>11699680</v>
      </c>
      <c r="AJ345" s="190">
        <f>SUM(AJ346:AJ382)</f>
        <v>25000</v>
      </c>
      <c r="AK345" s="190">
        <f>SUM(AK346:AK382)</f>
        <v>0</v>
      </c>
      <c r="AL345" s="190">
        <f>SUM(AL346:AL382)</f>
        <v>0</v>
      </c>
      <c r="AM345" s="190">
        <f t="shared" si="630"/>
        <v>25000</v>
      </c>
      <c r="AN345" s="190">
        <f>SUM(AN346:AN382)</f>
        <v>0</v>
      </c>
      <c r="AO345" s="190">
        <f>SUM(AO346:AO382)</f>
        <v>2000</v>
      </c>
      <c r="AP345" s="190">
        <f>SUM(AP346:AP382)</f>
        <v>589200</v>
      </c>
      <c r="AQ345" s="190">
        <f t="shared" si="631"/>
        <v>591200</v>
      </c>
      <c r="AR345" s="190">
        <f t="shared" si="632"/>
        <v>19891480</v>
      </c>
    </row>
    <row r="346" spans="2:44" x14ac:dyDescent="0.25">
      <c r="B346" s="179" t="s">
        <v>333</v>
      </c>
      <c r="C346" s="180" t="s">
        <v>205</v>
      </c>
      <c r="D3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1">
        <f t="shared" si="622"/>
        <v>0</v>
      </c>
      <c r="G346" s="181"/>
      <c r="H346" s="181">
        <f t="shared" si="623"/>
        <v>0</v>
      </c>
      <c r="I346" s="181"/>
      <c r="J346" s="181">
        <f t="shared" si="624"/>
        <v>0</v>
      </c>
      <c r="K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1">
        <f t="shared" si="628"/>
        <v>0</v>
      </c>
      <c r="AF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1">
        <f t="shared" si="629"/>
        <v>0</v>
      </c>
      <c r="AJ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1">
        <f t="shared" si="630"/>
        <v>0</v>
      </c>
      <c r="AN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1">
        <f t="shared" si="631"/>
        <v>0</v>
      </c>
      <c r="AR346" s="181">
        <f t="shared" si="632"/>
        <v>0</v>
      </c>
    </row>
    <row r="347" spans="2:44" x14ac:dyDescent="0.25">
      <c r="B347" s="179" t="s">
        <v>980</v>
      </c>
      <c r="C347" s="180" t="s">
        <v>981</v>
      </c>
      <c r="D3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1">
        <f t="shared" si="622"/>
        <v>0</v>
      </c>
      <c r="G347" s="181"/>
      <c r="H347" s="181">
        <f t="shared" si="623"/>
        <v>0</v>
      </c>
      <c r="I347" s="181"/>
      <c r="J347" s="181">
        <f t="shared" si="624"/>
        <v>0</v>
      </c>
      <c r="K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1">
        <f t="shared" si="628"/>
        <v>0</v>
      </c>
      <c r="AF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1">
        <f t="shared" si="629"/>
        <v>0</v>
      </c>
      <c r="AJ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1">
        <f t="shared" si="630"/>
        <v>0</v>
      </c>
      <c r="AN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1">
        <f t="shared" si="631"/>
        <v>0</v>
      </c>
      <c r="AR347" s="181">
        <f t="shared" si="632"/>
        <v>0</v>
      </c>
    </row>
    <row r="348" spans="2:44" x14ac:dyDescent="0.25">
      <c r="B348" s="179" t="s">
        <v>982</v>
      </c>
      <c r="C348" s="180" t="s">
        <v>981</v>
      </c>
      <c r="D3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644800</v>
      </c>
      <c r="F348" s="181">
        <f t="shared" si="622"/>
        <v>644800</v>
      </c>
      <c r="G348" s="181"/>
      <c r="H348" s="181">
        <f t="shared" si="623"/>
        <v>644800</v>
      </c>
      <c r="I348" s="181"/>
      <c r="J348" s="181">
        <f t="shared" si="624"/>
        <v>644800</v>
      </c>
      <c r="K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644800</v>
      </c>
      <c r="V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52800</v>
      </c>
      <c r="AD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122800</v>
      </c>
      <c r="AE348" s="181">
        <f t="shared" si="628"/>
        <v>175600</v>
      </c>
      <c r="AF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1">
        <f t="shared" si="629"/>
        <v>0</v>
      </c>
      <c r="AJ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1">
        <f t="shared" si="630"/>
        <v>0</v>
      </c>
      <c r="AN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469200</v>
      </c>
      <c r="AQ348" s="181">
        <f t="shared" si="631"/>
        <v>469200</v>
      </c>
      <c r="AR348" s="181">
        <f t="shared" si="632"/>
        <v>644800</v>
      </c>
    </row>
    <row r="349" spans="2:44" x14ac:dyDescent="0.25">
      <c r="B349" s="179" t="s">
        <v>983</v>
      </c>
      <c r="C349" s="180" t="s">
        <v>984</v>
      </c>
      <c r="D3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v>
      </c>
      <c r="E3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24000</v>
      </c>
      <c r="F349" s="181">
        <f t="shared" si="622"/>
        <v>28000</v>
      </c>
      <c r="G349" s="181"/>
      <c r="H349" s="181">
        <f t="shared" si="623"/>
        <v>28000</v>
      </c>
      <c r="I349" s="181"/>
      <c r="J349" s="181">
        <f t="shared" si="624"/>
        <v>28000</v>
      </c>
      <c r="K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24000</v>
      </c>
      <c r="V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28000</v>
      </c>
      <c r="AE349" s="181">
        <f t="shared" si="628"/>
        <v>28000</v>
      </c>
      <c r="AF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1">
        <f t="shared" si="629"/>
        <v>0</v>
      </c>
      <c r="AJ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1">
        <f t="shared" si="630"/>
        <v>0</v>
      </c>
      <c r="AN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1">
        <f t="shared" si="631"/>
        <v>0</v>
      </c>
      <c r="AR349" s="181">
        <f t="shared" si="632"/>
        <v>28000</v>
      </c>
    </row>
    <row r="350" spans="2:44" x14ac:dyDescent="0.25">
      <c r="B350" s="179" t="s">
        <v>985</v>
      </c>
      <c r="C350" s="180" t="s">
        <v>984</v>
      </c>
      <c r="D3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267000</v>
      </c>
      <c r="F350" s="181">
        <f t="shared" si="622"/>
        <v>267000</v>
      </c>
      <c r="G350" s="181"/>
      <c r="H350" s="181">
        <f t="shared" si="623"/>
        <v>267000</v>
      </c>
      <c r="I350" s="181"/>
      <c r="J350" s="181">
        <f t="shared" si="624"/>
        <v>267000</v>
      </c>
      <c r="K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267000</v>
      </c>
      <c r="V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120000</v>
      </c>
      <c r="AE350" s="181">
        <f t="shared" si="628"/>
        <v>120000</v>
      </c>
      <c r="AF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1">
        <f t="shared" si="629"/>
        <v>0</v>
      </c>
      <c r="AJ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v>
      </c>
      <c r="AK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1">
        <f t="shared" si="630"/>
        <v>25000</v>
      </c>
      <c r="AN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P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120000</v>
      </c>
      <c r="AQ350" s="181">
        <f t="shared" si="631"/>
        <v>122000</v>
      </c>
      <c r="AR350" s="181">
        <f t="shared" si="632"/>
        <v>267000</v>
      </c>
    </row>
    <row r="351" spans="2:44" x14ac:dyDescent="0.25">
      <c r="B351" s="179" t="s">
        <v>986</v>
      </c>
      <c r="C351" s="180" t="s">
        <v>987</v>
      </c>
      <c r="D3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1">
        <f t="shared" si="622"/>
        <v>0</v>
      </c>
      <c r="G351" s="181"/>
      <c r="H351" s="181">
        <f t="shared" si="623"/>
        <v>0</v>
      </c>
      <c r="I351" s="181"/>
      <c r="J351" s="181">
        <f t="shared" si="624"/>
        <v>0</v>
      </c>
      <c r="K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1">
        <f t="shared" si="628"/>
        <v>0</v>
      </c>
      <c r="AF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1">
        <f t="shared" si="629"/>
        <v>0</v>
      </c>
      <c r="AJ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1">
        <f t="shared" si="630"/>
        <v>0</v>
      </c>
      <c r="AN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1">
        <f t="shared" si="631"/>
        <v>0</v>
      </c>
      <c r="AR351" s="181">
        <f t="shared" si="632"/>
        <v>0</v>
      </c>
    </row>
    <row r="352" spans="2:44" x14ac:dyDescent="0.25">
      <c r="B352" s="179" t="s">
        <v>988</v>
      </c>
      <c r="C352" s="180" t="s">
        <v>989</v>
      </c>
      <c r="D3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1">
        <f t="shared" si="622"/>
        <v>0</v>
      </c>
      <c r="G352" s="181"/>
      <c r="H352" s="181">
        <f t="shared" si="623"/>
        <v>0</v>
      </c>
      <c r="I352" s="181"/>
      <c r="J352" s="181">
        <f t="shared" si="624"/>
        <v>0</v>
      </c>
      <c r="K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1">
        <f t="shared" si="628"/>
        <v>0</v>
      </c>
      <c r="AF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1">
        <f t="shared" si="629"/>
        <v>0</v>
      </c>
      <c r="AJ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1">
        <f t="shared" si="630"/>
        <v>0</v>
      </c>
      <c r="AN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1">
        <f t="shared" si="631"/>
        <v>0</v>
      </c>
      <c r="AR352" s="181">
        <f t="shared" si="632"/>
        <v>0</v>
      </c>
    </row>
    <row r="353" spans="2:44" x14ac:dyDescent="0.25">
      <c r="B353" s="179" t="s">
        <v>990</v>
      </c>
      <c r="C353" s="180" t="s">
        <v>991</v>
      </c>
      <c r="D3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1">
        <f t="shared" si="622"/>
        <v>0</v>
      </c>
      <c r="G353" s="181"/>
      <c r="H353" s="181">
        <f t="shared" si="623"/>
        <v>0</v>
      </c>
      <c r="I353" s="181"/>
      <c r="J353" s="181">
        <f t="shared" si="624"/>
        <v>0</v>
      </c>
      <c r="K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1">
        <f t="shared" si="628"/>
        <v>0</v>
      </c>
      <c r="AF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1">
        <f t="shared" si="629"/>
        <v>0</v>
      </c>
      <c r="AJ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1">
        <f t="shared" si="630"/>
        <v>0</v>
      </c>
      <c r="AN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1">
        <f t="shared" si="631"/>
        <v>0</v>
      </c>
      <c r="AR353" s="181">
        <f t="shared" si="632"/>
        <v>0</v>
      </c>
    </row>
    <row r="354" spans="2:44" x14ac:dyDescent="0.25">
      <c r="B354" s="179" t="s">
        <v>992</v>
      </c>
      <c r="C354" s="180" t="s">
        <v>993</v>
      </c>
      <c r="D3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1">
        <f t="shared" si="622"/>
        <v>0</v>
      </c>
      <c r="G354" s="181"/>
      <c r="H354" s="181">
        <f t="shared" si="623"/>
        <v>0</v>
      </c>
      <c r="I354" s="181"/>
      <c r="J354" s="181">
        <f t="shared" si="624"/>
        <v>0</v>
      </c>
      <c r="K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1">
        <f t="shared" si="628"/>
        <v>0</v>
      </c>
      <c r="AF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1">
        <f t="shared" si="629"/>
        <v>0</v>
      </c>
      <c r="AJ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1">
        <f t="shared" si="630"/>
        <v>0</v>
      </c>
      <c r="AN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1">
        <f t="shared" si="631"/>
        <v>0</v>
      </c>
      <c r="AR354" s="181">
        <f t="shared" si="632"/>
        <v>0</v>
      </c>
    </row>
    <row r="355" spans="2:44" x14ac:dyDescent="0.25">
      <c r="B355" s="179" t="s">
        <v>994</v>
      </c>
      <c r="C355" s="180" t="s">
        <v>995</v>
      </c>
      <c r="D3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4000000</v>
      </c>
      <c r="F355" s="181">
        <f t="shared" si="622"/>
        <v>4000000</v>
      </c>
      <c r="G355" s="181"/>
      <c r="H355" s="181">
        <f t="shared" si="623"/>
        <v>4000000</v>
      </c>
      <c r="I355" s="181"/>
      <c r="J355" s="181">
        <f t="shared" si="624"/>
        <v>4000000</v>
      </c>
      <c r="K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4000000</v>
      </c>
      <c r="V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4000000</v>
      </c>
      <c r="AD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1">
        <f t="shared" si="628"/>
        <v>4000000</v>
      </c>
      <c r="AF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1">
        <f t="shared" si="629"/>
        <v>0</v>
      </c>
      <c r="AJ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1">
        <f t="shared" si="630"/>
        <v>0</v>
      </c>
      <c r="AN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1">
        <f t="shared" si="631"/>
        <v>0</v>
      </c>
      <c r="AR355" s="181">
        <f t="shared" si="632"/>
        <v>4000000</v>
      </c>
    </row>
    <row r="356" spans="2:44" x14ac:dyDescent="0.25">
      <c r="B356" s="179" t="s">
        <v>334</v>
      </c>
      <c r="C356" s="180" t="s">
        <v>996</v>
      </c>
      <c r="D3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1">
        <f t="shared" si="622"/>
        <v>0</v>
      </c>
      <c r="G356" s="181"/>
      <c r="H356" s="181">
        <f t="shared" si="623"/>
        <v>0</v>
      </c>
      <c r="I356" s="181"/>
      <c r="J356" s="181">
        <f t="shared" si="624"/>
        <v>0</v>
      </c>
      <c r="K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1">
        <f t="shared" si="628"/>
        <v>0</v>
      </c>
      <c r="AF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1">
        <f t="shared" si="629"/>
        <v>0</v>
      </c>
      <c r="AJ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1">
        <f t="shared" si="630"/>
        <v>0</v>
      </c>
      <c r="AN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1">
        <f t="shared" si="631"/>
        <v>0</v>
      </c>
      <c r="AR356" s="181">
        <f t="shared" si="632"/>
        <v>0</v>
      </c>
    </row>
    <row r="357" spans="2:44" x14ac:dyDescent="0.25">
      <c r="B357" s="179" t="s">
        <v>997</v>
      </c>
      <c r="C357" s="180" t="s">
        <v>996</v>
      </c>
      <c r="D3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13000</v>
      </c>
      <c r="E3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336000</v>
      </c>
      <c r="F357" s="181">
        <f t="shared" si="622"/>
        <v>349000</v>
      </c>
      <c r="G357" s="181"/>
      <c r="H357" s="181">
        <f t="shared" si="623"/>
        <v>349000</v>
      </c>
      <c r="I357" s="181"/>
      <c r="J357" s="181">
        <f t="shared" si="624"/>
        <v>349000</v>
      </c>
      <c r="K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39000</v>
      </c>
      <c r="O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297000</v>
      </c>
      <c r="V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349000</v>
      </c>
      <c r="AE357" s="181">
        <f t="shared" si="628"/>
        <v>349000</v>
      </c>
      <c r="AF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1">
        <f t="shared" si="629"/>
        <v>0</v>
      </c>
      <c r="AJ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1">
        <f t="shared" si="630"/>
        <v>0</v>
      </c>
      <c r="AN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1">
        <f t="shared" si="631"/>
        <v>0</v>
      </c>
      <c r="AR357" s="181">
        <f t="shared" si="632"/>
        <v>349000</v>
      </c>
    </row>
    <row r="358" spans="2:44" x14ac:dyDescent="0.25">
      <c r="B358" s="179" t="s">
        <v>998</v>
      </c>
      <c r="C358" s="180" t="s">
        <v>999</v>
      </c>
      <c r="D3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1">
        <f t="shared" si="622"/>
        <v>0</v>
      </c>
      <c r="G358" s="181"/>
      <c r="H358" s="181">
        <f t="shared" si="623"/>
        <v>0</v>
      </c>
      <c r="I358" s="181"/>
      <c r="J358" s="181">
        <f t="shared" si="624"/>
        <v>0</v>
      </c>
      <c r="K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1">
        <f t="shared" si="628"/>
        <v>0</v>
      </c>
      <c r="AF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1">
        <f t="shared" si="629"/>
        <v>0</v>
      </c>
      <c r="AJ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1">
        <f t="shared" si="630"/>
        <v>0</v>
      </c>
      <c r="AN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1">
        <f t="shared" si="631"/>
        <v>0</v>
      </c>
      <c r="AR358" s="181">
        <f t="shared" si="632"/>
        <v>0</v>
      </c>
    </row>
    <row r="359" spans="2:44" x14ac:dyDescent="0.25">
      <c r="B359" s="179" t="s">
        <v>1000</v>
      </c>
      <c r="C359" s="180" t="s">
        <v>1001</v>
      </c>
      <c r="D3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1">
        <f t="shared" si="622"/>
        <v>0</v>
      </c>
      <c r="G359" s="181"/>
      <c r="H359" s="181">
        <f t="shared" si="623"/>
        <v>0</v>
      </c>
      <c r="I359" s="181"/>
      <c r="J359" s="181">
        <f t="shared" si="624"/>
        <v>0</v>
      </c>
      <c r="K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1">
        <f t="shared" si="628"/>
        <v>0</v>
      </c>
      <c r="AF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1">
        <f t="shared" si="629"/>
        <v>0</v>
      </c>
      <c r="AJ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1">
        <f t="shared" si="630"/>
        <v>0</v>
      </c>
      <c r="AN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1">
        <f t="shared" si="631"/>
        <v>0</v>
      </c>
      <c r="AR359" s="181">
        <f t="shared" si="632"/>
        <v>0</v>
      </c>
    </row>
    <row r="360" spans="2:44" x14ac:dyDescent="0.25">
      <c r="B360" s="179" t="s">
        <v>335</v>
      </c>
      <c r="C360" s="180" t="s">
        <v>1002</v>
      </c>
      <c r="D3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1">
        <f t="shared" si="622"/>
        <v>0</v>
      </c>
      <c r="G360" s="181"/>
      <c r="H360" s="181">
        <f t="shared" si="623"/>
        <v>0</v>
      </c>
      <c r="I360" s="181"/>
      <c r="J360" s="181">
        <f t="shared" si="624"/>
        <v>0</v>
      </c>
      <c r="K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1">
        <f t="shared" si="628"/>
        <v>0</v>
      </c>
      <c r="AF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1">
        <f t="shared" si="629"/>
        <v>0</v>
      </c>
      <c r="AJ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1">
        <f t="shared" si="630"/>
        <v>0</v>
      </c>
      <c r="AN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1">
        <f t="shared" si="631"/>
        <v>0</v>
      </c>
      <c r="AR360" s="181">
        <f t="shared" si="632"/>
        <v>0</v>
      </c>
    </row>
    <row r="361" spans="2:44" x14ac:dyDescent="0.25">
      <c r="B361" s="179" t="s">
        <v>1003</v>
      </c>
      <c r="C361" s="180" t="s">
        <v>1002</v>
      </c>
      <c r="D3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1">
        <f t="shared" si="622"/>
        <v>0</v>
      </c>
      <c r="G361" s="181"/>
      <c r="H361" s="181">
        <f t="shared" si="623"/>
        <v>0</v>
      </c>
      <c r="I361" s="181"/>
      <c r="J361" s="181">
        <f t="shared" si="624"/>
        <v>0</v>
      </c>
      <c r="K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1">
        <f t="shared" si="628"/>
        <v>0</v>
      </c>
      <c r="AF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1">
        <f t="shared" si="629"/>
        <v>0</v>
      </c>
      <c r="AJ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1">
        <f t="shared" si="630"/>
        <v>0</v>
      </c>
      <c r="AN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1">
        <f t="shared" si="631"/>
        <v>0</v>
      </c>
      <c r="AR361" s="181">
        <f t="shared" si="632"/>
        <v>0</v>
      </c>
    </row>
    <row r="362" spans="2:44" x14ac:dyDescent="0.25">
      <c r="B362" s="179" t="s">
        <v>1004</v>
      </c>
      <c r="C362" s="180" t="s">
        <v>1005</v>
      </c>
      <c r="D3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1">
        <f t="shared" si="622"/>
        <v>0</v>
      </c>
      <c r="G362" s="181"/>
      <c r="H362" s="181">
        <f t="shared" si="623"/>
        <v>0</v>
      </c>
      <c r="I362" s="181"/>
      <c r="J362" s="181">
        <f t="shared" si="624"/>
        <v>0</v>
      </c>
      <c r="K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1">
        <f t="shared" si="628"/>
        <v>0</v>
      </c>
      <c r="AF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1">
        <f t="shared" si="629"/>
        <v>0</v>
      </c>
      <c r="AJ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1">
        <f t="shared" si="630"/>
        <v>0</v>
      </c>
      <c r="AN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1">
        <f t="shared" si="631"/>
        <v>0</v>
      </c>
      <c r="AR362" s="181">
        <f t="shared" si="632"/>
        <v>0</v>
      </c>
    </row>
    <row r="363" spans="2:44" x14ac:dyDescent="0.25">
      <c r="B363" s="179" t="s">
        <v>1006</v>
      </c>
      <c r="C363" s="180" t="s">
        <v>1007</v>
      </c>
      <c r="D3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1">
        <f t="shared" ref="F363:F378" si="822">D363+E363</f>
        <v>0</v>
      </c>
      <c r="G363" s="181"/>
      <c r="H363" s="181">
        <f t="shared" ref="H363:H378" si="823">F363-G363</f>
        <v>0</v>
      </c>
      <c r="I363" s="181"/>
      <c r="J363" s="181">
        <f t="shared" ref="J363:J378" si="824">F363-I363</f>
        <v>0</v>
      </c>
      <c r="K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1">
        <f t="shared" ref="AE363:AE378" si="825">AB363+AC363+AD363</f>
        <v>0</v>
      </c>
      <c r="AF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1">
        <f t="shared" ref="AI363:AI378" si="826">AF363+AG363+AH363</f>
        <v>0</v>
      </c>
      <c r="AJ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1">
        <f t="shared" ref="AM363:AM378" si="827">AJ363+AK363+AL363</f>
        <v>0</v>
      </c>
      <c r="AN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1">
        <f t="shared" ref="AQ363:AQ378" si="828">AN363+AO363+AP363</f>
        <v>0</v>
      </c>
      <c r="AR363" s="181">
        <f t="shared" ref="AR363:AR378" si="829">AE363+AI363+AM363+AQ363</f>
        <v>0</v>
      </c>
    </row>
    <row r="364" spans="2:44" x14ac:dyDescent="0.25">
      <c r="B364" s="179" t="s">
        <v>1008</v>
      </c>
      <c r="C364" s="180" t="s">
        <v>1009</v>
      </c>
      <c r="D3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1">
        <f t="shared" si="822"/>
        <v>0</v>
      </c>
      <c r="G364" s="181"/>
      <c r="H364" s="181">
        <f t="shared" si="823"/>
        <v>0</v>
      </c>
      <c r="I364" s="181"/>
      <c r="J364" s="181">
        <f t="shared" si="824"/>
        <v>0</v>
      </c>
      <c r="K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1">
        <f t="shared" si="825"/>
        <v>0</v>
      </c>
      <c r="AF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1">
        <f t="shared" si="826"/>
        <v>0</v>
      </c>
      <c r="AJ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1">
        <f t="shared" si="827"/>
        <v>0</v>
      </c>
      <c r="AN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1">
        <f t="shared" si="828"/>
        <v>0</v>
      </c>
      <c r="AR364" s="181">
        <f t="shared" si="829"/>
        <v>0</v>
      </c>
    </row>
    <row r="365" spans="2:44" x14ac:dyDescent="0.25">
      <c r="B365" s="179" t="s">
        <v>336</v>
      </c>
      <c r="C365" s="180" t="s">
        <v>1010</v>
      </c>
      <c r="D3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1">
        <f t="shared" si="822"/>
        <v>0</v>
      </c>
      <c r="G365" s="181"/>
      <c r="H365" s="181">
        <f t="shared" si="823"/>
        <v>0</v>
      </c>
      <c r="I365" s="181"/>
      <c r="J365" s="181">
        <f t="shared" si="824"/>
        <v>0</v>
      </c>
      <c r="K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1">
        <f t="shared" si="825"/>
        <v>0</v>
      </c>
      <c r="AF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1">
        <f t="shared" si="826"/>
        <v>0</v>
      </c>
      <c r="AJ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1">
        <f t="shared" si="827"/>
        <v>0</v>
      </c>
      <c r="AN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1">
        <f t="shared" si="828"/>
        <v>0</v>
      </c>
      <c r="AR365" s="181">
        <f t="shared" si="829"/>
        <v>0</v>
      </c>
    </row>
    <row r="366" spans="2:44" x14ac:dyDescent="0.25">
      <c r="B366" s="179" t="s">
        <v>1011</v>
      </c>
      <c r="C366" s="180" t="s">
        <v>1012</v>
      </c>
      <c r="D3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E3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2818000</v>
      </c>
      <c r="F366" s="181">
        <f t="shared" si="822"/>
        <v>2868000</v>
      </c>
      <c r="G366" s="181"/>
      <c r="H366" s="181">
        <f t="shared" si="823"/>
        <v>2868000</v>
      </c>
      <c r="I366" s="181"/>
      <c r="J366" s="181">
        <f t="shared" si="824"/>
        <v>2868000</v>
      </c>
      <c r="K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45000</v>
      </c>
      <c r="M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47500</v>
      </c>
      <c r="O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1020500</v>
      </c>
      <c r="V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1750000</v>
      </c>
      <c r="AB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2470000</v>
      </c>
      <c r="AC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240000</v>
      </c>
      <c r="AD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113000</v>
      </c>
      <c r="AE366" s="181">
        <f t="shared" si="825"/>
        <v>2823000</v>
      </c>
      <c r="AF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45000</v>
      </c>
      <c r="AH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1">
        <f t="shared" si="826"/>
        <v>45000</v>
      </c>
      <c r="AJ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1">
        <f t="shared" si="827"/>
        <v>0</v>
      </c>
      <c r="AN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1">
        <f t="shared" si="828"/>
        <v>0</v>
      </c>
      <c r="AR366" s="181">
        <f t="shared" si="829"/>
        <v>2868000</v>
      </c>
    </row>
    <row r="367" spans="2:44" x14ac:dyDescent="0.25">
      <c r="B367" s="179" t="s">
        <v>1013</v>
      </c>
      <c r="C367" s="180" t="s">
        <v>1014</v>
      </c>
      <c r="D3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1">
        <f t="shared" si="822"/>
        <v>0</v>
      </c>
      <c r="G367" s="181"/>
      <c r="H367" s="181">
        <f t="shared" si="823"/>
        <v>0</v>
      </c>
      <c r="I367" s="181"/>
      <c r="J367" s="181">
        <f t="shared" si="824"/>
        <v>0</v>
      </c>
      <c r="K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1">
        <f t="shared" si="825"/>
        <v>0</v>
      </c>
      <c r="AF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1">
        <f t="shared" si="826"/>
        <v>0</v>
      </c>
      <c r="AJ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1">
        <f t="shared" si="827"/>
        <v>0</v>
      </c>
      <c r="AN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1">
        <f t="shared" si="828"/>
        <v>0</v>
      </c>
      <c r="AR367" s="181">
        <f t="shared" si="829"/>
        <v>0</v>
      </c>
    </row>
    <row r="368" spans="2:44" x14ac:dyDescent="0.25">
      <c r="B368" s="179" t="s">
        <v>1015</v>
      </c>
      <c r="C368" s="180" t="s">
        <v>1016</v>
      </c>
      <c r="D3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1">
        <f t="shared" si="822"/>
        <v>0</v>
      </c>
      <c r="G368" s="181"/>
      <c r="H368" s="181">
        <f t="shared" si="823"/>
        <v>0</v>
      </c>
      <c r="I368" s="181"/>
      <c r="J368" s="181">
        <f t="shared" si="824"/>
        <v>0</v>
      </c>
      <c r="K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1">
        <f t="shared" si="825"/>
        <v>0</v>
      </c>
      <c r="AF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1">
        <f t="shared" si="826"/>
        <v>0</v>
      </c>
      <c r="AJ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1">
        <f t="shared" si="827"/>
        <v>0</v>
      </c>
      <c r="AN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1">
        <f t="shared" si="828"/>
        <v>0</v>
      </c>
      <c r="AR368" s="181">
        <f t="shared" si="829"/>
        <v>0</v>
      </c>
    </row>
    <row r="369" spans="2:44" x14ac:dyDescent="0.25">
      <c r="B369" s="179" t="s">
        <v>1017</v>
      </c>
      <c r="C369" s="180" t="s">
        <v>1018</v>
      </c>
      <c r="D3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1">
        <f t="shared" si="822"/>
        <v>0</v>
      </c>
      <c r="G369" s="181"/>
      <c r="H369" s="181">
        <f t="shared" si="823"/>
        <v>0</v>
      </c>
      <c r="I369" s="181"/>
      <c r="J369" s="181">
        <f t="shared" si="824"/>
        <v>0</v>
      </c>
      <c r="K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1">
        <f t="shared" si="825"/>
        <v>0</v>
      </c>
      <c r="AF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1">
        <f t="shared" si="826"/>
        <v>0</v>
      </c>
      <c r="AJ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1">
        <f t="shared" si="827"/>
        <v>0</v>
      </c>
      <c r="AN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1">
        <f t="shared" si="828"/>
        <v>0</v>
      </c>
      <c r="AR369" s="181">
        <f t="shared" si="829"/>
        <v>0</v>
      </c>
    </row>
    <row r="370" spans="2:44" x14ac:dyDescent="0.25">
      <c r="B370" s="179" t="s">
        <v>337</v>
      </c>
      <c r="C370" s="180" t="s">
        <v>1019</v>
      </c>
      <c r="D3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1">
        <f t="shared" si="822"/>
        <v>0</v>
      </c>
      <c r="G370" s="181"/>
      <c r="H370" s="181">
        <f t="shared" si="823"/>
        <v>0</v>
      </c>
      <c r="I370" s="181"/>
      <c r="J370" s="181">
        <f t="shared" si="824"/>
        <v>0</v>
      </c>
      <c r="K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1">
        <f t="shared" si="825"/>
        <v>0</v>
      </c>
      <c r="AF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1">
        <f t="shared" si="826"/>
        <v>0</v>
      </c>
      <c r="AJ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1">
        <f t="shared" si="827"/>
        <v>0</v>
      </c>
      <c r="AN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1">
        <f t="shared" si="828"/>
        <v>0</v>
      </c>
      <c r="AR370" s="181">
        <f t="shared" si="829"/>
        <v>0</v>
      </c>
    </row>
    <row r="371" spans="2:44" x14ac:dyDescent="0.25">
      <c r="B371" s="179" t="s">
        <v>1020</v>
      </c>
      <c r="C371" s="180" t="s">
        <v>1021</v>
      </c>
      <c r="D3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11604680</v>
      </c>
      <c r="F371" s="181">
        <f t="shared" si="822"/>
        <v>11604680</v>
      </c>
      <c r="G371" s="181"/>
      <c r="H371" s="181">
        <f t="shared" si="823"/>
        <v>11604680</v>
      </c>
      <c r="I371" s="181"/>
      <c r="J371" s="181">
        <f t="shared" si="824"/>
        <v>11604680</v>
      </c>
      <c r="K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11604680</v>
      </c>
      <c r="V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1">
        <f t="shared" si="825"/>
        <v>0</v>
      </c>
      <c r="AF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11604680</v>
      </c>
      <c r="AI371" s="181">
        <f t="shared" si="826"/>
        <v>11604680</v>
      </c>
      <c r="AJ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1">
        <f t="shared" si="827"/>
        <v>0</v>
      </c>
      <c r="AN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1">
        <f t="shared" si="828"/>
        <v>0</v>
      </c>
      <c r="AR371" s="181">
        <f t="shared" si="829"/>
        <v>11604680</v>
      </c>
    </row>
    <row r="372" spans="2:44" x14ac:dyDescent="0.25">
      <c r="B372" s="179" t="s">
        <v>1022</v>
      </c>
      <c r="C372" s="180" t="s">
        <v>1023</v>
      </c>
      <c r="D3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1">
        <f t="shared" si="822"/>
        <v>0</v>
      </c>
      <c r="G372" s="181"/>
      <c r="H372" s="181">
        <f t="shared" si="823"/>
        <v>0</v>
      </c>
      <c r="I372" s="181"/>
      <c r="J372" s="181">
        <f t="shared" si="824"/>
        <v>0</v>
      </c>
      <c r="K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1">
        <f t="shared" si="825"/>
        <v>0</v>
      </c>
      <c r="AF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1">
        <f t="shared" si="826"/>
        <v>0</v>
      </c>
      <c r="AJ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1">
        <f t="shared" si="827"/>
        <v>0</v>
      </c>
      <c r="AN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1">
        <f t="shared" si="828"/>
        <v>0</v>
      </c>
      <c r="AR372" s="181">
        <f t="shared" si="829"/>
        <v>0</v>
      </c>
    </row>
    <row r="373" spans="2:44" x14ac:dyDescent="0.25">
      <c r="B373" s="179" t="s">
        <v>1024</v>
      </c>
      <c r="C373" s="180" t="s">
        <v>1025</v>
      </c>
      <c r="D3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1">
        <f t="shared" si="822"/>
        <v>0</v>
      </c>
      <c r="G373" s="181"/>
      <c r="H373" s="181">
        <f t="shared" si="823"/>
        <v>0</v>
      </c>
      <c r="I373" s="181"/>
      <c r="J373" s="181">
        <f t="shared" si="824"/>
        <v>0</v>
      </c>
      <c r="K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1">
        <f t="shared" si="825"/>
        <v>0</v>
      </c>
      <c r="AF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1">
        <f t="shared" si="826"/>
        <v>0</v>
      </c>
      <c r="AJ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1">
        <f t="shared" si="827"/>
        <v>0</v>
      </c>
      <c r="AN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1">
        <f t="shared" si="828"/>
        <v>0</v>
      </c>
      <c r="AR373" s="181">
        <f t="shared" si="829"/>
        <v>0</v>
      </c>
    </row>
    <row r="374" spans="2:44" x14ac:dyDescent="0.25">
      <c r="B374" s="179" t="s">
        <v>1026</v>
      </c>
      <c r="C374" s="180" t="s">
        <v>1027</v>
      </c>
      <c r="D3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1">
        <f t="shared" si="822"/>
        <v>0</v>
      </c>
      <c r="G374" s="181"/>
      <c r="H374" s="181">
        <f t="shared" si="823"/>
        <v>0</v>
      </c>
      <c r="I374" s="181"/>
      <c r="J374" s="181">
        <f t="shared" si="824"/>
        <v>0</v>
      </c>
      <c r="K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1">
        <f t="shared" si="825"/>
        <v>0</v>
      </c>
      <c r="AF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1">
        <f t="shared" si="826"/>
        <v>0</v>
      </c>
      <c r="AJ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1">
        <f t="shared" si="827"/>
        <v>0</v>
      </c>
      <c r="AN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1">
        <f t="shared" si="828"/>
        <v>0</v>
      </c>
      <c r="AR374" s="181">
        <f t="shared" si="829"/>
        <v>0</v>
      </c>
    </row>
    <row r="375" spans="2:44" x14ac:dyDescent="0.25">
      <c r="B375" s="179" t="s">
        <v>1028</v>
      </c>
      <c r="C375" s="180" t="s">
        <v>1029</v>
      </c>
      <c r="D3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1">
        <f t="shared" si="822"/>
        <v>0</v>
      </c>
      <c r="G375" s="181"/>
      <c r="H375" s="181">
        <f t="shared" si="823"/>
        <v>0</v>
      </c>
      <c r="I375" s="181"/>
      <c r="J375" s="181">
        <f t="shared" si="824"/>
        <v>0</v>
      </c>
      <c r="K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1">
        <f t="shared" si="825"/>
        <v>0</v>
      </c>
      <c r="AF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1">
        <f t="shared" si="826"/>
        <v>0</v>
      </c>
      <c r="AJ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1">
        <f t="shared" si="827"/>
        <v>0</v>
      </c>
      <c r="AN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1">
        <f t="shared" si="828"/>
        <v>0</v>
      </c>
      <c r="AR375" s="181">
        <f t="shared" si="829"/>
        <v>0</v>
      </c>
    </row>
    <row r="376" spans="2:44" x14ac:dyDescent="0.25">
      <c r="B376" s="179" t="s">
        <v>1030</v>
      </c>
      <c r="C376" s="180" t="s">
        <v>1031</v>
      </c>
      <c r="D3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130000</v>
      </c>
      <c r="F376" s="181">
        <f t="shared" si="822"/>
        <v>130000</v>
      </c>
      <c r="G376" s="181"/>
      <c r="H376" s="181">
        <f t="shared" si="823"/>
        <v>130000</v>
      </c>
      <c r="I376" s="181"/>
      <c r="J376" s="181">
        <f t="shared" si="824"/>
        <v>130000</v>
      </c>
      <c r="K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130000</v>
      </c>
      <c r="P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80000</v>
      </c>
      <c r="AD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1">
        <f t="shared" si="825"/>
        <v>80000</v>
      </c>
      <c r="AF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G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1">
        <f t="shared" si="826"/>
        <v>50000</v>
      </c>
      <c r="AJ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1">
        <f t="shared" si="827"/>
        <v>0</v>
      </c>
      <c r="AN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1">
        <f t="shared" si="828"/>
        <v>0</v>
      </c>
      <c r="AR376" s="181">
        <f t="shared" si="829"/>
        <v>130000</v>
      </c>
    </row>
    <row r="377" spans="2:44" x14ac:dyDescent="0.25">
      <c r="B377" s="179" t="s">
        <v>1032</v>
      </c>
      <c r="C377" s="180" t="s">
        <v>1033</v>
      </c>
      <c r="D3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1">
        <f t="shared" si="822"/>
        <v>0</v>
      </c>
      <c r="G377" s="181"/>
      <c r="H377" s="181">
        <f t="shared" si="823"/>
        <v>0</v>
      </c>
      <c r="I377" s="181"/>
      <c r="J377" s="181">
        <f t="shared" si="824"/>
        <v>0</v>
      </c>
      <c r="K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1">
        <f t="shared" si="825"/>
        <v>0</v>
      </c>
      <c r="AF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1">
        <f t="shared" si="826"/>
        <v>0</v>
      </c>
      <c r="AJ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1">
        <f t="shared" si="827"/>
        <v>0</v>
      </c>
      <c r="AN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1">
        <f t="shared" si="828"/>
        <v>0</v>
      </c>
      <c r="AR377" s="181">
        <f t="shared" si="829"/>
        <v>0</v>
      </c>
    </row>
    <row r="378" spans="2:44" x14ac:dyDescent="0.25">
      <c r="B378" s="179" t="s">
        <v>1034</v>
      </c>
      <c r="C378" s="180" t="s">
        <v>1035</v>
      </c>
      <c r="D3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1">
        <f t="shared" si="822"/>
        <v>0</v>
      </c>
      <c r="G378" s="181"/>
      <c r="H378" s="181">
        <f t="shared" si="823"/>
        <v>0</v>
      </c>
      <c r="I378" s="181"/>
      <c r="J378" s="181">
        <f t="shared" si="824"/>
        <v>0</v>
      </c>
      <c r="K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1">
        <f t="shared" si="825"/>
        <v>0</v>
      </c>
      <c r="AF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1">
        <f t="shared" si="826"/>
        <v>0</v>
      </c>
      <c r="AJ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1">
        <f t="shared" si="827"/>
        <v>0</v>
      </c>
      <c r="AN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1">
        <f t="shared" si="828"/>
        <v>0</v>
      </c>
      <c r="AR378" s="181">
        <f t="shared" si="829"/>
        <v>0</v>
      </c>
    </row>
    <row r="379" spans="2:44" x14ac:dyDescent="0.25">
      <c r="B379" s="179" t="s">
        <v>1036</v>
      </c>
      <c r="C379" s="180" t="s">
        <v>1037</v>
      </c>
      <c r="D3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1">
        <f t="shared" si="622"/>
        <v>0</v>
      </c>
      <c r="G379" s="181"/>
      <c r="H379" s="181">
        <f t="shared" si="623"/>
        <v>0</v>
      </c>
      <c r="I379" s="181"/>
      <c r="J379" s="181">
        <f t="shared" si="624"/>
        <v>0</v>
      </c>
      <c r="K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1">
        <f t="shared" si="628"/>
        <v>0</v>
      </c>
      <c r="AF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1">
        <f t="shared" si="629"/>
        <v>0</v>
      </c>
      <c r="AJ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1">
        <f t="shared" si="630"/>
        <v>0</v>
      </c>
      <c r="AN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1">
        <f t="shared" si="631"/>
        <v>0</v>
      </c>
      <c r="AR379" s="181">
        <f t="shared" si="632"/>
        <v>0</v>
      </c>
    </row>
    <row r="380" spans="2:44" x14ac:dyDescent="0.25">
      <c r="B380" s="179" t="s">
        <v>1038</v>
      </c>
      <c r="C380" s="180" t="s">
        <v>1039</v>
      </c>
      <c r="D3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1">
        <f t="shared" si="622"/>
        <v>0</v>
      </c>
      <c r="G380" s="181"/>
      <c r="H380" s="181">
        <f t="shared" si="623"/>
        <v>0</v>
      </c>
      <c r="I380" s="181"/>
      <c r="J380" s="181">
        <f t="shared" si="624"/>
        <v>0</v>
      </c>
      <c r="K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1">
        <f t="shared" si="628"/>
        <v>0</v>
      </c>
      <c r="AF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1">
        <f t="shared" si="629"/>
        <v>0</v>
      </c>
      <c r="AJ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1">
        <f t="shared" si="630"/>
        <v>0</v>
      </c>
      <c r="AN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1">
        <f t="shared" si="631"/>
        <v>0</v>
      </c>
      <c r="AR380" s="181">
        <f t="shared" si="632"/>
        <v>0</v>
      </c>
    </row>
    <row r="381" spans="2:44" x14ac:dyDescent="0.25">
      <c r="B381" s="179" t="s">
        <v>1040</v>
      </c>
      <c r="C381" s="180" t="s">
        <v>1039</v>
      </c>
      <c r="D3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1">
        <f t="shared" si="622"/>
        <v>0</v>
      </c>
      <c r="G381" s="181"/>
      <c r="H381" s="181">
        <f t="shared" si="623"/>
        <v>0</v>
      </c>
      <c r="I381" s="181"/>
      <c r="J381" s="181">
        <f t="shared" si="624"/>
        <v>0</v>
      </c>
      <c r="K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1">
        <f t="shared" si="628"/>
        <v>0</v>
      </c>
      <c r="AF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1">
        <f t="shared" si="629"/>
        <v>0</v>
      </c>
      <c r="AJ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1">
        <f t="shared" si="630"/>
        <v>0</v>
      </c>
      <c r="AN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1">
        <f t="shared" si="631"/>
        <v>0</v>
      </c>
      <c r="AR381" s="181">
        <f t="shared" si="632"/>
        <v>0</v>
      </c>
    </row>
    <row r="382" spans="2:44" x14ac:dyDescent="0.25">
      <c r="B382" s="179" t="s">
        <v>1041</v>
      </c>
      <c r="C382" s="180" t="s">
        <v>1042</v>
      </c>
      <c r="D3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1">
        <f t="shared" si="622"/>
        <v>0</v>
      </c>
      <c r="G382" s="181"/>
      <c r="H382" s="181">
        <f t="shared" si="623"/>
        <v>0</v>
      </c>
      <c r="I382" s="181"/>
      <c r="J382" s="181">
        <f t="shared" si="624"/>
        <v>0</v>
      </c>
      <c r="K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1">
        <f t="shared" si="628"/>
        <v>0</v>
      </c>
      <c r="AF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1">
        <f t="shared" si="629"/>
        <v>0</v>
      </c>
      <c r="AJ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1">
        <f t="shared" si="630"/>
        <v>0</v>
      </c>
      <c r="AN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1">
        <f t="shared" si="631"/>
        <v>0</v>
      </c>
      <c r="AR382" s="181">
        <f t="shared" si="632"/>
        <v>0</v>
      </c>
    </row>
    <row r="383" spans="2:44" x14ac:dyDescent="0.25">
      <c r="B383" s="188" t="s">
        <v>338</v>
      </c>
      <c r="C383" s="189" t="s">
        <v>206</v>
      </c>
      <c r="D383" s="190">
        <f>SUM(D384:D388)</f>
        <v>0</v>
      </c>
      <c r="E383" s="190">
        <f>SUM(E384:E388)</f>
        <v>645000</v>
      </c>
      <c r="F383" s="190">
        <f t="shared" ref="F383:F498" si="830">D383+E383</f>
        <v>645000</v>
      </c>
      <c r="G383" s="190">
        <f>SUM(G384:G388)</f>
        <v>0</v>
      </c>
      <c r="H383" s="190">
        <f t="shared" si="623"/>
        <v>645000</v>
      </c>
      <c r="I383" s="190">
        <f>SUM(I384:I388)</f>
        <v>0</v>
      </c>
      <c r="J383" s="190">
        <f t="shared" si="624"/>
        <v>645000</v>
      </c>
      <c r="K383" s="190">
        <f t="shared" ref="K383:AD383" si="831">SUM(K384:K388)</f>
        <v>0</v>
      </c>
      <c r="L383" s="190">
        <f t="shared" si="831"/>
        <v>0</v>
      </c>
      <c r="M383" s="190">
        <f t="shared" si="831"/>
        <v>0</v>
      </c>
      <c r="N383" s="190">
        <f t="shared" si="831"/>
        <v>0</v>
      </c>
      <c r="O383" s="190">
        <f t="shared" si="831"/>
        <v>0</v>
      </c>
      <c r="P383" s="190">
        <f t="shared" ref="P383:Q383" si="832">SUM(P384:P388)</f>
        <v>0</v>
      </c>
      <c r="Q383" s="190">
        <f t="shared" si="832"/>
        <v>0</v>
      </c>
      <c r="R383" s="190">
        <f t="shared" si="831"/>
        <v>0</v>
      </c>
      <c r="S383" s="190">
        <f t="shared" si="831"/>
        <v>0</v>
      </c>
      <c r="T383" s="190">
        <f t="shared" ref="T383" si="833">SUM(T384:T388)</f>
        <v>0</v>
      </c>
      <c r="U383" s="190">
        <f t="shared" si="831"/>
        <v>645000</v>
      </c>
      <c r="V383" s="190">
        <f t="shared" si="831"/>
        <v>0</v>
      </c>
      <c r="W383" s="190">
        <f t="shared" ref="W383" si="834">SUM(W384:W388)</f>
        <v>0</v>
      </c>
      <c r="X383" s="190">
        <f t="shared" si="831"/>
        <v>0</v>
      </c>
      <c r="Y383" s="190">
        <f t="shared" ref="Y383:Z383" si="835">SUM(Y384:Y388)</f>
        <v>0</v>
      </c>
      <c r="Z383" s="190">
        <f t="shared" si="835"/>
        <v>0</v>
      </c>
      <c r="AA383" s="190">
        <f t="shared" si="831"/>
        <v>0</v>
      </c>
      <c r="AB383" s="190">
        <f t="shared" si="831"/>
        <v>0</v>
      </c>
      <c r="AC383" s="190">
        <f t="shared" si="831"/>
        <v>0</v>
      </c>
      <c r="AD383" s="190">
        <f t="shared" si="831"/>
        <v>25000</v>
      </c>
      <c r="AE383" s="190">
        <f t="shared" si="628"/>
        <v>25000</v>
      </c>
      <c r="AF383" s="190">
        <f>SUM(AF384:AF388)</f>
        <v>0</v>
      </c>
      <c r="AG383" s="190">
        <f>SUM(AG384:AG388)</f>
        <v>0</v>
      </c>
      <c r="AH383" s="190">
        <f>SUM(AH384:AH388)</f>
        <v>0</v>
      </c>
      <c r="AI383" s="190">
        <f t="shared" si="629"/>
        <v>0</v>
      </c>
      <c r="AJ383" s="190">
        <f>SUM(AJ384:AJ388)</f>
        <v>620000</v>
      </c>
      <c r="AK383" s="190">
        <f>SUM(AK384:AK388)</f>
        <v>0</v>
      </c>
      <c r="AL383" s="190">
        <f>SUM(AL384:AL388)</f>
        <v>0</v>
      </c>
      <c r="AM383" s="190">
        <f t="shared" si="630"/>
        <v>620000</v>
      </c>
      <c r="AN383" s="190">
        <f>SUM(AN384:AN388)</f>
        <v>0</v>
      </c>
      <c r="AO383" s="190">
        <f>SUM(AO384:AO388)</f>
        <v>0</v>
      </c>
      <c r="AP383" s="190">
        <f>SUM(AP384:AP388)</f>
        <v>0</v>
      </c>
      <c r="AQ383" s="190">
        <f t="shared" si="631"/>
        <v>0</v>
      </c>
      <c r="AR383" s="190">
        <f t="shared" si="632"/>
        <v>645000</v>
      </c>
    </row>
    <row r="384" spans="2:44" x14ac:dyDescent="0.25">
      <c r="B384" s="179" t="s">
        <v>339</v>
      </c>
      <c r="C384" s="180" t="s">
        <v>207</v>
      </c>
      <c r="D3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1">
        <f t="shared" si="830"/>
        <v>0</v>
      </c>
      <c r="G384" s="181"/>
      <c r="H384" s="181">
        <f t="shared" si="623"/>
        <v>0</v>
      </c>
      <c r="I384" s="181"/>
      <c r="J384" s="181">
        <f t="shared" si="624"/>
        <v>0</v>
      </c>
      <c r="K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1">
        <f t="shared" si="628"/>
        <v>0</v>
      </c>
      <c r="AF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1">
        <f t="shared" si="629"/>
        <v>0</v>
      </c>
      <c r="AJ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1">
        <f t="shared" si="630"/>
        <v>0</v>
      </c>
      <c r="AN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1">
        <f t="shared" si="631"/>
        <v>0</v>
      </c>
      <c r="AR384" s="181">
        <f t="shared" si="632"/>
        <v>0</v>
      </c>
    </row>
    <row r="385" spans="1:44" x14ac:dyDescent="0.25">
      <c r="B385" s="179" t="s">
        <v>1043</v>
      </c>
      <c r="C385" s="180" t="s">
        <v>1044</v>
      </c>
      <c r="D3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645000</v>
      </c>
      <c r="F385" s="181">
        <f t="shared" si="830"/>
        <v>645000</v>
      </c>
      <c r="G385" s="181"/>
      <c r="H385" s="181">
        <f t="shared" si="623"/>
        <v>645000</v>
      </c>
      <c r="I385" s="181"/>
      <c r="J385" s="181">
        <f t="shared" si="624"/>
        <v>645000</v>
      </c>
      <c r="K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645000</v>
      </c>
      <c r="V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v>
      </c>
      <c r="AE385" s="181">
        <f t="shared" si="628"/>
        <v>25000</v>
      </c>
      <c r="AF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1">
        <f t="shared" si="629"/>
        <v>0</v>
      </c>
      <c r="AJ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620000</v>
      </c>
      <c r="AK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1">
        <f t="shared" si="630"/>
        <v>620000</v>
      </c>
      <c r="AN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1">
        <f t="shared" si="631"/>
        <v>0</v>
      </c>
      <c r="AR385" s="181">
        <f t="shared" si="632"/>
        <v>645000</v>
      </c>
    </row>
    <row r="386" spans="1:44" x14ac:dyDescent="0.25">
      <c r="B386" s="179" t="s">
        <v>1045</v>
      </c>
      <c r="C386" s="180" t="s">
        <v>1046</v>
      </c>
      <c r="D3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1">
        <f t="shared" ref="F386" si="836">D386+E386</f>
        <v>0</v>
      </c>
      <c r="G386" s="181"/>
      <c r="H386" s="181">
        <f t="shared" ref="H386" si="837">F386-G386</f>
        <v>0</v>
      </c>
      <c r="I386" s="181"/>
      <c r="J386" s="181">
        <f t="shared" ref="J386" si="838">F386-I386</f>
        <v>0</v>
      </c>
      <c r="K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1">
        <f t="shared" ref="AE386" si="839">AB386+AC386+AD386</f>
        <v>0</v>
      </c>
      <c r="AF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1">
        <f t="shared" ref="AI386" si="840">AF386+AG386+AH386</f>
        <v>0</v>
      </c>
      <c r="AJ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1">
        <f t="shared" ref="AM386" si="841">AJ386+AK386+AL386</f>
        <v>0</v>
      </c>
      <c r="AN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1">
        <f t="shared" ref="AQ386" si="842">AN386+AO386+AP386</f>
        <v>0</v>
      </c>
      <c r="AR386" s="181">
        <f t="shared" ref="AR386" si="843">AE386+AI386+AM386+AQ386</f>
        <v>0</v>
      </c>
    </row>
    <row r="387" spans="1:44" x14ac:dyDescent="0.25">
      <c r="A387" s="109"/>
      <c r="B387" s="179" t="s">
        <v>1047</v>
      </c>
      <c r="C387" s="180" t="s">
        <v>1369</v>
      </c>
      <c r="D3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1">
        <f t="shared" ref="F387" si="844">D387+E387</f>
        <v>0</v>
      </c>
      <c r="G387" s="181"/>
      <c r="H387" s="181">
        <f t="shared" ref="H387" si="845">F387-G387</f>
        <v>0</v>
      </c>
      <c r="I387" s="181"/>
      <c r="J387" s="181">
        <f t="shared" ref="J387" si="846">F387-I387</f>
        <v>0</v>
      </c>
      <c r="K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1">
        <f t="shared" ref="AE387" si="847">AB387+AC387+AD387</f>
        <v>0</v>
      </c>
      <c r="AF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1">
        <f t="shared" ref="AI387" si="848">AF387+AG387+AH387</f>
        <v>0</v>
      </c>
      <c r="AJ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1">
        <f t="shared" ref="AM387" si="849">AJ387+AK387+AL387</f>
        <v>0</v>
      </c>
      <c r="AN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1">
        <f t="shared" ref="AQ387" si="850">AN387+AO387+AP387</f>
        <v>0</v>
      </c>
      <c r="AR387" s="181">
        <f t="shared" ref="AR387" si="851">AE387+AI387+AM387+AQ387</f>
        <v>0</v>
      </c>
    </row>
    <row r="388" spans="1:44" x14ac:dyDescent="0.25">
      <c r="A388" s="109"/>
      <c r="B388" s="179" t="s">
        <v>1049</v>
      </c>
      <c r="C388" s="180" t="s">
        <v>1048</v>
      </c>
      <c r="D3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1">
        <f t="shared" si="830"/>
        <v>0</v>
      </c>
      <c r="G388" s="181"/>
      <c r="H388" s="181">
        <f t="shared" si="623"/>
        <v>0</v>
      </c>
      <c r="I388" s="181"/>
      <c r="J388" s="181">
        <f t="shared" si="624"/>
        <v>0</v>
      </c>
      <c r="K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1">
        <f t="shared" si="628"/>
        <v>0</v>
      </c>
      <c r="AF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1">
        <f t="shared" si="629"/>
        <v>0</v>
      </c>
      <c r="AJ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1">
        <f t="shared" si="630"/>
        <v>0</v>
      </c>
      <c r="AN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1">
        <f t="shared" si="631"/>
        <v>0</v>
      </c>
      <c r="AR388" s="181">
        <f t="shared" si="632"/>
        <v>0</v>
      </c>
    </row>
    <row r="389" spans="1:44" x14ac:dyDescent="0.25">
      <c r="B389" s="188" t="s">
        <v>340</v>
      </c>
      <c r="C389" s="189" t="s">
        <v>208</v>
      </c>
      <c r="D389" s="190">
        <f>SUM(D390:D396)</f>
        <v>0</v>
      </c>
      <c r="E389" s="190">
        <f>SUM(E390:E396)</f>
        <v>22000000</v>
      </c>
      <c r="F389" s="190">
        <f t="shared" si="830"/>
        <v>22000000</v>
      </c>
      <c r="G389" s="190">
        <f>SUM(G390:G396)</f>
        <v>0</v>
      </c>
      <c r="H389" s="190">
        <f t="shared" si="623"/>
        <v>22000000</v>
      </c>
      <c r="I389" s="190">
        <f>SUM(I390:I396)</f>
        <v>0</v>
      </c>
      <c r="J389" s="190">
        <f t="shared" si="624"/>
        <v>22000000</v>
      </c>
      <c r="K389" s="190">
        <f t="shared" ref="K389:AD389" si="852">SUM(K390:K396)</f>
        <v>0</v>
      </c>
      <c r="L389" s="190">
        <f t="shared" si="852"/>
        <v>0</v>
      </c>
      <c r="M389" s="190">
        <f t="shared" si="852"/>
        <v>0</v>
      </c>
      <c r="N389" s="190">
        <f t="shared" si="852"/>
        <v>0</v>
      </c>
      <c r="O389" s="190">
        <f t="shared" si="852"/>
        <v>0</v>
      </c>
      <c r="P389" s="190">
        <f t="shared" si="852"/>
        <v>0</v>
      </c>
      <c r="Q389" s="190">
        <f t="shared" si="852"/>
        <v>0</v>
      </c>
      <c r="R389" s="190">
        <f t="shared" si="852"/>
        <v>0</v>
      </c>
      <c r="S389" s="190">
        <f t="shared" si="852"/>
        <v>0</v>
      </c>
      <c r="T389" s="190">
        <f t="shared" ref="T389" si="853">SUM(T390:T396)</f>
        <v>0</v>
      </c>
      <c r="U389" s="190">
        <f t="shared" si="852"/>
        <v>22000000</v>
      </c>
      <c r="V389" s="190">
        <f t="shared" si="852"/>
        <v>0</v>
      </c>
      <c r="W389" s="190">
        <f t="shared" si="852"/>
        <v>0</v>
      </c>
      <c r="X389" s="190">
        <f t="shared" si="852"/>
        <v>0</v>
      </c>
      <c r="Y389" s="190">
        <f t="shared" ref="Y389:Z389" si="854">SUM(Y390:Y396)</f>
        <v>0</v>
      </c>
      <c r="Z389" s="190">
        <f t="shared" si="854"/>
        <v>0</v>
      </c>
      <c r="AA389" s="190">
        <f t="shared" si="852"/>
        <v>0</v>
      </c>
      <c r="AB389" s="190">
        <f t="shared" si="852"/>
        <v>0</v>
      </c>
      <c r="AC389" s="190">
        <f t="shared" si="852"/>
        <v>22000000</v>
      </c>
      <c r="AD389" s="190">
        <f t="shared" si="852"/>
        <v>0</v>
      </c>
      <c r="AE389" s="190">
        <f t="shared" si="628"/>
        <v>22000000</v>
      </c>
      <c r="AF389" s="190">
        <f>SUM(AF390:AF396)</f>
        <v>0</v>
      </c>
      <c r="AG389" s="190">
        <f>SUM(AG390:AG396)</f>
        <v>0</v>
      </c>
      <c r="AH389" s="190">
        <f>SUM(AH390:AH396)</f>
        <v>0</v>
      </c>
      <c r="AI389" s="190">
        <f t="shared" si="629"/>
        <v>0</v>
      </c>
      <c r="AJ389" s="190">
        <f>SUM(AJ390:AJ396)</f>
        <v>0</v>
      </c>
      <c r="AK389" s="190">
        <f>SUM(AK390:AK396)</f>
        <v>0</v>
      </c>
      <c r="AL389" s="190">
        <f>SUM(AL390:AL396)</f>
        <v>0</v>
      </c>
      <c r="AM389" s="190">
        <f t="shared" si="630"/>
        <v>0</v>
      </c>
      <c r="AN389" s="190">
        <f>SUM(AN390:AN396)</f>
        <v>0</v>
      </c>
      <c r="AO389" s="190">
        <f>SUM(AO390:AO396)</f>
        <v>0</v>
      </c>
      <c r="AP389" s="190">
        <f>SUM(AP390:AP396)</f>
        <v>0</v>
      </c>
      <c r="AQ389" s="190">
        <f t="shared" si="631"/>
        <v>0</v>
      </c>
      <c r="AR389" s="190">
        <f t="shared" si="632"/>
        <v>22000000</v>
      </c>
    </row>
    <row r="390" spans="1:44" x14ac:dyDescent="0.25">
      <c r="B390" s="179" t="s">
        <v>341</v>
      </c>
      <c r="C390" s="180" t="s">
        <v>209</v>
      </c>
      <c r="D3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1">
        <f t="shared" si="830"/>
        <v>0</v>
      </c>
      <c r="G390" s="181"/>
      <c r="H390" s="181">
        <f t="shared" si="623"/>
        <v>0</v>
      </c>
      <c r="I390" s="181"/>
      <c r="J390" s="181">
        <f t="shared" si="624"/>
        <v>0</v>
      </c>
      <c r="K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1">
        <f t="shared" si="628"/>
        <v>0</v>
      </c>
      <c r="AF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1">
        <f t="shared" si="629"/>
        <v>0</v>
      </c>
      <c r="AJ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1">
        <f t="shared" si="630"/>
        <v>0</v>
      </c>
      <c r="AN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1">
        <f t="shared" si="631"/>
        <v>0</v>
      </c>
      <c r="AR390" s="181">
        <f t="shared" si="632"/>
        <v>0</v>
      </c>
    </row>
    <row r="391" spans="1:44" x14ac:dyDescent="0.25">
      <c r="B391" s="179" t="s">
        <v>1050</v>
      </c>
      <c r="C391" s="180" t="s">
        <v>1051</v>
      </c>
      <c r="D3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22000000</v>
      </c>
      <c r="F391" s="181">
        <f t="shared" ref="F391:F394" si="855">D391+E391</f>
        <v>22000000</v>
      </c>
      <c r="G391" s="181"/>
      <c r="H391" s="181">
        <f t="shared" ref="H391:H394" si="856">F391-G391</f>
        <v>22000000</v>
      </c>
      <c r="I391" s="181"/>
      <c r="J391" s="181">
        <f t="shared" ref="J391:J394" si="857">F391-I391</f>
        <v>22000000</v>
      </c>
      <c r="K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22000000</v>
      </c>
      <c r="V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22000000</v>
      </c>
      <c r="AD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1">
        <f t="shared" ref="AE391:AE394" si="858">AB391+AC391+AD391</f>
        <v>22000000</v>
      </c>
      <c r="AF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1">
        <f t="shared" ref="AI391:AI394" si="859">AF391+AG391+AH391</f>
        <v>0</v>
      </c>
      <c r="AJ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1">
        <f t="shared" ref="AM391:AM394" si="860">AJ391+AK391+AL391</f>
        <v>0</v>
      </c>
      <c r="AN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1">
        <f t="shared" ref="AQ391:AQ394" si="861">AN391+AO391+AP391</f>
        <v>0</v>
      </c>
      <c r="AR391" s="181">
        <f t="shared" ref="AR391:AR394" si="862">AE391+AI391+AM391+AQ391</f>
        <v>22000000</v>
      </c>
    </row>
    <row r="392" spans="1:44" x14ac:dyDescent="0.25">
      <c r="B392" s="179" t="s">
        <v>342</v>
      </c>
      <c r="C392" s="180" t="s">
        <v>210</v>
      </c>
      <c r="D3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1">
        <f t="shared" si="855"/>
        <v>0</v>
      </c>
      <c r="G392" s="181"/>
      <c r="H392" s="181">
        <f t="shared" si="856"/>
        <v>0</v>
      </c>
      <c r="I392" s="181"/>
      <c r="J392" s="181">
        <f t="shared" si="857"/>
        <v>0</v>
      </c>
      <c r="K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1">
        <f t="shared" si="858"/>
        <v>0</v>
      </c>
      <c r="AF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1">
        <f t="shared" si="859"/>
        <v>0</v>
      </c>
      <c r="AJ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1">
        <f t="shared" si="860"/>
        <v>0</v>
      </c>
      <c r="AN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1">
        <f t="shared" si="861"/>
        <v>0</v>
      </c>
      <c r="AR392" s="181">
        <f t="shared" si="862"/>
        <v>0</v>
      </c>
    </row>
    <row r="393" spans="1:44" x14ac:dyDescent="0.25">
      <c r="B393" s="179" t="s">
        <v>1052</v>
      </c>
      <c r="C393" s="180" t="s">
        <v>1053</v>
      </c>
      <c r="D3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1">
        <f t="shared" si="855"/>
        <v>0</v>
      </c>
      <c r="G393" s="181"/>
      <c r="H393" s="181">
        <f t="shared" si="856"/>
        <v>0</v>
      </c>
      <c r="I393" s="181"/>
      <c r="J393" s="181">
        <f t="shared" si="857"/>
        <v>0</v>
      </c>
      <c r="K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1">
        <f t="shared" si="858"/>
        <v>0</v>
      </c>
      <c r="AF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1">
        <f t="shared" si="859"/>
        <v>0</v>
      </c>
      <c r="AJ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1">
        <f t="shared" si="860"/>
        <v>0</v>
      </c>
      <c r="AN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1">
        <f t="shared" si="861"/>
        <v>0</v>
      </c>
      <c r="AR393" s="181">
        <f t="shared" si="862"/>
        <v>0</v>
      </c>
    </row>
    <row r="394" spans="1:44" x14ac:dyDescent="0.25">
      <c r="B394" s="179" t="s">
        <v>1054</v>
      </c>
      <c r="C394" s="180" t="s">
        <v>1055</v>
      </c>
      <c r="D3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1">
        <f t="shared" si="855"/>
        <v>0</v>
      </c>
      <c r="G394" s="181"/>
      <c r="H394" s="181">
        <f t="shared" si="856"/>
        <v>0</v>
      </c>
      <c r="I394" s="181"/>
      <c r="J394" s="181">
        <f t="shared" si="857"/>
        <v>0</v>
      </c>
      <c r="K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1">
        <f t="shared" si="858"/>
        <v>0</v>
      </c>
      <c r="AF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1">
        <f t="shared" si="859"/>
        <v>0</v>
      </c>
      <c r="AJ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1">
        <f t="shared" si="860"/>
        <v>0</v>
      </c>
      <c r="AN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1">
        <f t="shared" si="861"/>
        <v>0</v>
      </c>
      <c r="AR394" s="181">
        <f t="shared" si="862"/>
        <v>0</v>
      </c>
    </row>
    <row r="395" spans="1:44" x14ac:dyDescent="0.25">
      <c r="B395" s="179" t="s">
        <v>343</v>
      </c>
      <c r="C395" s="180" t="s">
        <v>211</v>
      </c>
      <c r="D3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1">
        <f t="shared" si="830"/>
        <v>0</v>
      </c>
      <c r="G395" s="181"/>
      <c r="H395" s="181">
        <f t="shared" si="623"/>
        <v>0</v>
      </c>
      <c r="I395" s="181"/>
      <c r="J395" s="181">
        <f t="shared" si="624"/>
        <v>0</v>
      </c>
      <c r="K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1">
        <f t="shared" si="628"/>
        <v>0</v>
      </c>
      <c r="AF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1">
        <f t="shared" si="629"/>
        <v>0</v>
      </c>
      <c r="AJ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1">
        <f t="shared" si="630"/>
        <v>0</v>
      </c>
      <c r="AN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1">
        <f t="shared" si="631"/>
        <v>0</v>
      </c>
      <c r="AR395" s="181">
        <f t="shared" si="632"/>
        <v>0</v>
      </c>
    </row>
    <row r="396" spans="1:44" x14ac:dyDescent="0.25">
      <c r="B396" s="179" t="s">
        <v>1056</v>
      </c>
      <c r="C396" s="180" t="s">
        <v>1057</v>
      </c>
      <c r="D3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1">
        <f t="shared" ref="F396" si="863">D396+E396</f>
        <v>0</v>
      </c>
      <c r="G396" s="181"/>
      <c r="H396" s="181">
        <f t="shared" ref="H396" si="864">F396-G396</f>
        <v>0</v>
      </c>
      <c r="I396" s="181"/>
      <c r="J396" s="181">
        <f t="shared" ref="J396" si="865">F396-I396</f>
        <v>0</v>
      </c>
      <c r="K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1">
        <f t="shared" ref="AE396" si="866">AB396+AC396+AD396</f>
        <v>0</v>
      </c>
      <c r="AF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1">
        <f t="shared" ref="AI396" si="867">AF396+AG396+AH396</f>
        <v>0</v>
      </c>
      <c r="AJ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1">
        <f t="shared" ref="AM396" si="868">AJ396+AK396+AL396</f>
        <v>0</v>
      </c>
      <c r="AN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1">
        <f t="shared" ref="AQ396" si="869">AN396+AO396+AP396</f>
        <v>0</v>
      </c>
      <c r="AR396" s="181">
        <f t="shared" ref="AR396" si="870">AE396+AI396+AM396+AQ396</f>
        <v>0</v>
      </c>
    </row>
    <row r="397" spans="1:44" x14ac:dyDescent="0.25">
      <c r="B397" s="176" t="s">
        <v>349</v>
      </c>
      <c r="C397" s="177" t="s">
        <v>217</v>
      </c>
      <c r="D397" s="178">
        <f>D398+D459+D467+D485+D489</f>
        <v>40949</v>
      </c>
      <c r="E397" s="178">
        <f>E398+E459+E467+E485+E489</f>
        <v>1734600</v>
      </c>
      <c r="F397" s="178">
        <f t="shared" si="830"/>
        <v>1775549</v>
      </c>
      <c r="G397" s="178">
        <f>G398+G459+G467+G485+G489</f>
        <v>0</v>
      </c>
      <c r="H397" s="178">
        <f t="shared" si="623"/>
        <v>1775549</v>
      </c>
      <c r="I397" s="178">
        <f>I398+I459+I467+I485+I489</f>
        <v>0</v>
      </c>
      <c r="J397" s="178">
        <f t="shared" si="624"/>
        <v>1775549</v>
      </c>
      <c r="K397" s="178">
        <f t="shared" ref="K397:AD397" si="871">K398+K459+K467+K485+K489</f>
        <v>0</v>
      </c>
      <c r="L397" s="178">
        <f t="shared" si="871"/>
        <v>100000</v>
      </c>
      <c r="M397" s="178">
        <f t="shared" si="871"/>
        <v>0</v>
      </c>
      <c r="N397" s="178">
        <f t="shared" si="871"/>
        <v>0</v>
      </c>
      <c r="O397" s="178">
        <f t="shared" si="871"/>
        <v>310000</v>
      </c>
      <c r="P397" s="178">
        <f t="shared" si="871"/>
        <v>0</v>
      </c>
      <c r="Q397" s="178">
        <f t="shared" si="871"/>
        <v>0</v>
      </c>
      <c r="R397" s="178">
        <f t="shared" si="871"/>
        <v>0</v>
      </c>
      <c r="S397" s="178">
        <f t="shared" si="871"/>
        <v>0</v>
      </c>
      <c r="T397" s="178">
        <f t="shared" ref="T397" si="872">T398+T459+T467+T485+T489</f>
        <v>0</v>
      </c>
      <c r="U397" s="178">
        <f t="shared" si="871"/>
        <v>0</v>
      </c>
      <c r="V397" s="178">
        <f t="shared" si="871"/>
        <v>1324600</v>
      </c>
      <c r="W397" s="178">
        <f t="shared" si="871"/>
        <v>0</v>
      </c>
      <c r="X397" s="178">
        <f t="shared" si="871"/>
        <v>40949</v>
      </c>
      <c r="Y397" s="178">
        <f t="shared" ref="Y397:Z397" si="873">Y398+Y459+Y467+Y485+Y489</f>
        <v>0</v>
      </c>
      <c r="Z397" s="178">
        <f t="shared" si="873"/>
        <v>0</v>
      </c>
      <c r="AA397" s="178">
        <f t="shared" si="871"/>
        <v>0</v>
      </c>
      <c r="AB397" s="178">
        <f t="shared" si="871"/>
        <v>1365549</v>
      </c>
      <c r="AC397" s="178">
        <f t="shared" si="871"/>
        <v>410000</v>
      </c>
      <c r="AD397" s="178">
        <f t="shared" si="871"/>
        <v>0</v>
      </c>
      <c r="AE397" s="178">
        <f t="shared" si="628"/>
        <v>1775549</v>
      </c>
      <c r="AF397" s="178">
        <f>AF398+AF459+AF467+AF485+AF489</f>
        <v>0</v>
      </c>
      <c r="AG397" s="178">
        <f>AG398+AG459+AG467+AG485+AG489</f>
        <v>0</v>
      </c>
      <c r="AH397" s="178">
        <f>AH398+AH459+AH467+AH485+AH489</f>
        <v>0</v>
      </c>
      <c r="AI397" s="178">
        <f t="shared" si="629"/>
        <v>0</v>
      </c>
      <c r="AJ397" s="178">
        <f>AJ398+AJ459+AJ467+AJ485+AJ489</f>
        <v>0</v>
      </c>
      <c r="AK397" s="178">
        <f>AK398+AK459+AK467+AK485+AK489</f>
        <v>0</v>
      </c>
      <c r="AL397" s="178">
        <f>AL398+AL459+AL467+AL485+AL489</f>
        <v>0</v>
      </c>
      <c r="AM397" s="178">
        <f t="shared" si="630"/>
        <v>0</v>
      </c>
      <c r="AN397" s="178">
        <f>AN398+AN459+AN467+AN485+AN489</f>
        <v>0</v>
      </c>
      <c r="AO397" s="178">
        <f>AO398+AO459+AO467+AO485+AO489</f>
        <v>0</v>
      </c>
      <c r="AP397" s="178">
        <f>AP398+AP459+AP467+AP485+AP489</f>
        <v>0</v>
      </c>
      <c r="AQ397" s="178">
        <f t="shared" si="631"/>
        <v>0</v>
      </c>
      <c r="AR397" s="178">
        <f t="shared" si="632"/>
        <v>1775549</v>
      </c>
    </row>
    <row r="398" spans="1:44" x14ac:dyDescent="0.25">
      <c r="B398" s="188" t="s">
        <v>350</v>
      </c>
      <c r="C398" s="189" t="s">
        <v>218</v>
      </c>
      <c r="D398" s="190">
        <f>SUM(D399:D458)</f>
        <v>0</v>
      </c>
      <c r="E398" s="190">
        <f>SUM(E399:E458)</f>
        <v>1734600</v>
      </c>
      <c r="F398" s="190">
        <f t="shared" si="830"/>
        <v>1734600</v>
      </c>
      <c r="G398" s="190">
        <f t="shared" ref="G398:I398" si="874">SUM(G399:G458)</f>
        <v>0</v>
      </c>
      <c r="H398" s="190">
        <f t="shared" si="623"/>
        <v>1734600</v>
      </c>
      <c r="I398" s="190">
        <f t="shared" si="874"/>
        <v>0</v>
      </c>
      <c r="J398" s="190">
        <f t="shared" si="624"/>
        <v>1734600</v>
      </c>
      <c r="K398" s="190">
        <f t="shared" ref="K398:AP398" si="875">SUM(K399:K458)</f>
        <v>0</v>
      </c>
      <c r="L398" s="190">
        <f t="shared" si="875"/>
        <v>100000</v>
      </c>
      <c r="M398" s="190">
        <f t="shared" si="875"/>
        <v>0</v>
      </c>
      <c r="N398" s="190">
        <f t="shared" si="875"/>
        <v>0</v>
      </c>
      <c r="O398" s="190">
        <f t="shared" si="875"/>
        <v>310000</v>
      </c>
      <c r="P398" s="190">
        <f t="shared" ref="P398:Q398" si="876">SUM(P399:P458)</f>
        <v>0</v>
      </c>
      <c r="Q398" s="190">
        <f t="shared" si="876"/>
        <v>0</v>
      </c>
      <c r="R398" s="190">
        <f t="shared" si="875"/>
        <v>0</v>
      </c>
      <c r="S398" s="190">
        <f t="shared" si="875"/>
        <v>0</v>
      </c>
      <c r="T398" s="190">
        <f t="shared" ref="T398" si="877">SUM(T399:T458)</f>
        <v>0</v>
      </c>
      <c r="U398" s="190">
        <f t="shared" si="875"/>
        <v>0</v>
      </c>
      <c r="V398" s="190">
        <f t="shared" si="875"/>
        <v>1324600</v>
      </c>
      <c r="W398" s="190">
        <f t="shared" ref="W398" si="878">SUM(W399:W458)</f>
        <v>0</v>
      </c>
      <c r="X398" s="190">
        <f t="shared" si="875"/>
        <v>0</v>
      </c>
      <c r="Y398" s="190">
        <f t="shared" ref="Y398:Z398" si="879">SUM(Y399:Y458)</f>
        <v>0</v>
      </c>
      <c r="Z398" s="190">
        <f t="shared" si="879"/>
        <v>0</v>
      </c>
      <c r="AA398" s="190">
        <f t="shared" si="875"/>
        <v>0</v>
      </c>
      <c r="AB398" s="190">
        <f t="shared" si="875"/>
        <v>1324600</v>
      </c>
      <c r="AC398" s="190">
        <f t="shared" si="875"/>
        <v>410000</v>
      </c>
      <c r="AD398" s="190">
        <f t="shared" si="875"/>
        <v>0</v>
      </c>
      <c r="AE398" s="190">
        <f t="shared" si="628"/>
        <v>1734600</v>
      </c>
      <c r="AF398" s="190">
        <f t="shared" si="875"/>
        <v>0</v>
      </c>
      <c r="AG398" s="190">
        <f t="shared" si="875"/>
        <v>0</v>
      </c>
      <c r="AH398" s="190">
        <f t="shared" si="875"/>
        <v>0</v>
      </c>
      <c r="AI398" s="190">
        <f t="shared" si="629"/>
        <v>0</v>
      </c>
      <c r="AJ398" s="190">
        <f t="shared" si="875"/>
        <v>0</v>
      </c>
      <c r="AK398" s="190">
        <f t="shared" si="875"/>
        <v>0</v>
      </c>
      <c r="AL398" s="190">
        <f t="shared" si="875"/>
        <v>0</v>
      </c>
      <c r="AM398" s="190">
        <f t="shared" si="630"/>
        <v>0</v>
      </c>
      <c r="AN398" s="190">
        <f t="shared" si="875"/>
        <v>0</v>
      </c>
      <c r="AO398" s="190">
        <f t="shared" si="875"/>
        <v>0</v>
      </c>
      <c r="AP398" s="190">
        <f t="shared" si="875"/>
        <v>0</v>
      </c>
      <c r="AQ398" s="190">
        <f t="shared" si="631"/>
        <v>0</v>
      </c>
      <c r="AR398" s="190">
        <f t="shared" si="632"/>
        <v>1734600</v>
      </c>
    </row>
    <row r="399" spans="1:44" x14ac:dyDescent="0.25">
      <c r="B399" s="179" t="s">
        <v>351</v>
      </c>
      <c r="C399" s="180" t="s">
        <v>219</v>
      </c>
      <c r="D3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1">
        <f t="shared" si="830"/>
        <v>0</v>
      </c>
      <c r="G399" s="181"/>
      <c r="H399" s="181">
        <f t="shared" si="623"/>
        <v>0</v>
      </c>
      <c r="I399" s="181"/>
      <c r="J399" s="181">
        <f t="shared" si="624"/>
        <v>0</v>
      </c>
      <c r="K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1">
        <f t="shared" si="628"/>
        <v>0</v>
      </c>
      <c r="AF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1">
        <f t="shared" si="629"/>
        <v>0</v>
      </c>
      <c r="AJ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1">
        <f t="shared" si="630"/>
        <v>0</v>
      </c>
      <c r="AN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1">
        <f t="shared" si="631"/>
        <v>0</v>
      </c>
      <c r="AR399" s="181">
        <f t="shared" si="632"/>
        <v>0</v>
      </c>
    </row>
    <row r="400" spans="1:44" x14ac:dyDescent="0.25">
      <c r="B400" s="179" t="s">
        <v>1059</v>
      </c>
      <c r="C400" s="180" t="s">
        <v>1060</v>
      </c>
      <c r="D4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1">
        <f t="shared" si="830"/>
        <v>0</v>
      </c>
      <c r="G400" s="181"/>
      <c r="H400" s="181">
        <f t="shared" si="623"/>
        <v>0</v>
      </c>
      <c r="I400" s="181"/>
      <c r="J400" s="181">
        <f t="shared" si="624"/>
        <v>0</v>
      </c>
      <c r="K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1">
        <f t="shared" si="628"/>
        <v>0</v>
      </c>
      <c r="AF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1">
        <f t="shared" si="629"/>
        <v>0</v>
      </c>
      <c r="AJ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1">
        <f t="shared" si="630"/>
        <v>0</v>
      </c>
      <c r="AN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1">
        <f t="shared" si="631"/>
        <v>0</v>
      </c>
      <c r="AR400" s="181">
        <f t="shared" si="632"/>
        <v>0</v>
      </c>
    </row>
    <row r="401" spans="2:44" x14ac:dyDescent="0.25">
      <c r="B401" s="179" t="s">
        <v>1061</v>
      </c>
      <c r="C401" s="180" t="s">
        <v>1062</v>
      </c>
      <c r="D4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1">
        <f t="shared" si="830"/>
        <v>0</v>
      </c>
      <c r="G401" s="181"/>
      <c r="H401" s="181">
        <f t="shared" si="623"/>
        <v>0</v>
      </c>
      <c r="I401" s="181"/>
      <c r="J401" s="181">
        <f t="shared" si="624"/>
        <v>0</v>
      </c>
      <c r="K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1">
        <f t="shared" si="628"/>
        <v>0</v>
      </c>
      <c r="AF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1">
        <f t="shared" si="629"/>
        <v>0</v>
      </c>
      <c r="AJ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1">
        <f t="shared" si="630"/>
        <v>0</v>
      </c>
      <c r="AN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1">
        <f t="shared" si="631"/>
        <v>0</v>
      </c>
      <c r="AR401" s="181">
        <f t="shared" si="632"/>
        <v>0</v>
      </c>
    </row>
    <row r="402" spans="2:44" x14ac:dyDescent="0.25">
      <c r="B402" s="179" t="s">
        <v>352</v>
      </c>
      <c r="C402" s="180" t="s">
        <v>220</v>
      </c>
      <c r="D4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1">
        <f t="shared" ref="F402:F453" si="880">D402+E402</f>
        <v>0</v>
      </c>
      <c r="G402" s="181"/>
      <c r="H402" s="181">
        <f t="shared" ref="H402:H453" si="881">F402-G402</f>
        <v>0</v>
      </c>
      <c r="I402" s="181"/>
      <c r="J402" s="181">
        <f t="shared" ref="J402:J453" si="882">F402-I402</f>
        <v>0</v>
      </c>
      <c r="K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1">
        <f t="shared" ref="AE402:AE453" si="883">AB402+AC402+AD402</f>
        <v>0</v>
      </c>
      <c r="AF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1">
        <f t="shared" ref="AI402:AI453" si="884">AF402+AG402+AH402</f>
        <v>0</v>
      </c>
      <c r="AJ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1">
        <f t="shared" ref="AM402:AM453" si="885">AJ402+AK402+AL402</f>
        <v>0</v>
      </c>
      <c r="AN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1">
        <f t="shared" ref="AQ402:AQ453" si="886">AN402+AO402+AP402</f>
        <v>0</v>
      </c>
      <c r="AR402" s="181">
        <f t="shared" ref="AR402:AR453" si="887">AE402+AI402+AM402+AQ402</f>
        <v>0</v>
      </c>
    </row>
    <row r="403" spans="2:44" x14ac:dyDescent="0.25">
      <c r="B403" s="179" t="s">
        <v>362</v>
      </c>
      <c r="C403" s="180" t="s">
        <v>229</v>
      </c>
      <c r="D4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1">
        <f t="shared" ref="F403:F419" si="888">D403+E403</f>
        <v>0</v>
      </c>
      <c r="G403" s="181"/>
      <c r="H403" s="181">
        <f t="shared" ref="H403:H419" si="889">F403-G403</f>
        <v>0</v>
      </c>
      <c r="I403" s="181"/>
      <c r="J403" s="181">
        <f t="shared" ref="J403:J419" si="890">F403-I403</f>
        <v>0</v>
      </c>
      <c r="K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1">
        <f t="shared" ref="AE403:AE419" si="891">AB403+AC403+AD403</f>
        <v>0</v>
      </c>
      <c r="AF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1">
        <f t="shared" ref="AI403:AI419" si="892">AF403+AG403+AH403</f>
        <v>0</v>
      </c>
      <c r="AJ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1">
        <f t="shared" ref="AM403:AM419" si="893">AJ403+AK403+AL403</f>
        <v>0</v>
      </c>
      <c r="AN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1">
        <f t="shared" ref="AQ403:AQ419" si="894">AN403+AO403+AP403</f>
        <v>0</v>
      </c>
      <c r="AR403" s="181">
        <f t="shared" ref="AR403:AR419" si="895">AE403+AI403+AM403+AQ403</f>
        <v>0</v>
      </c>
    </row>
    <row r="404" spans="2:44" x14ac:dyDescent="0.25">
      <c r="B404" s="179" t="s">
        <v>1063</v>
      </c>
      <c r="C404" s="180" t="s">
        <v>1064</v>
      </c>
      <c r="D4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1">
        <f t="shared" si="888"/>
        <v>0</v>
      </c>
      <c r="G404" s="181"/>
      <c r="H404" s="181">
        <f t="shared" si="889"/>
        <v>0</v>
      </c>
      <c r="I404" s="181"/>
      <c r="J404" s="181">
        <f t="shared" si="890"/>
        <v>0</v>
      </c>
      <c r="K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1">
        <f t="shared" si="891"/>
        <v>0</v>
      </c>
      <c r="AF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1">
        <f t="shared" si="892"/>
        <v>0</v>
      </c>
      <c r="AJ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1">
        <f t="shared" si="893"/>
        <v>0</v>
      </c>
      <c r="AN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1">
        <f t="shared" si="894"/>
        <v>0</v>
      </c>
      <c r="AR404" s="181">
        <f t="shared" si="895"/>
        <v>0</v>
      </c>
    </row>
    <row r="405" spans="2:44" x14ac:dyDescent="0.25">
      <c r="B405" s="179" t="s">
        <v>1065</v>
      </c>
      <c r="C405" s="180" t="s">
        <v>1066</v>
      </c>
      <c r="D4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1">
        <f t="shared" si="888"/>
        <v>0</v>
      </c>
      <c r="G405" s="181"/>
      <c r="H405" s="181">
        <f t="shared" si="889"/>
        <v>0</v>
      </c>
      <c r="I405" s="181"/>
      <c r="J405" s="181">
        <f t="shared" si="890"/>
        <v>0</v>
      </c>
      <c r="K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1">
        <f t="shared" si="891"/>
        <v>0</v>
      </c>
      <c r="AF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1">
        <f t="shared" si="892"/>
        <v>0</v>
      </c>
      <c r="AJ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1">
        <f t="shared" si="893"/>
        <v>0</v>
      </c>
      <c r="AN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1">
        <f t="shared" si="894"/>
        <v>0</v>
      </c>
      <c r="AR405" s="181">
        <f t="shared" si="895"/>
        <v>0</v>
      </c>
    </row>
    <row r="406" spans="2:44" x14ac:dyDescent="0.25">
      <c r="B406" s="179" t="s">
        <v>1067</v>
      </c>
      <c r="C406" s="180" t="s">
        <v>1068</v>
      </c>
      <c r="D4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1">
        <f t="shared" si="888"/>
        <v>0</v>
      </c>
      <c r="G406" s="181"/>
      <c r="H406" s="181">
        <f t="shared" si="889"/>
        <v>0</v>
      </c>
      <c r="I406" s="181"/>
      <c r="J406" s="181">
        <f t="shared" si="890"/>
        <v>0</v>
      </c>
      <c r="K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1">
        <f t="shared" si="891"/>
        <v>0</v>
      </c>
      <c r="AF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1">
        <f t="shared" si="892"/>
        <v>0</v>
      </c>
      <c r="AJ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1">
        <f t="shared" si="893"/>
        <v>0</v>
      </c>
      <c r="AN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1">
        <f t="shared" si="894"/>
        <v>0</v>
      </c>
      <c r="AR406" s="181">
        <f t="shared" si="895"/>
        <v>0</v>
      </c>
    </row>
    <row r="407" spans="2:44" x14ac:dyDescent="0.25">
      <c r="B407" s="179" t="s">
        <v>1069</v>
      </c>
      <c r="C407" s="180" t="s">
        <v>1070</v>
      </c>
      <c r="D4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80000</v>
      </c>
      <c r="F407" s="181">
        <f t="shared" si="888"/>
        <v>80000</v>
      </c>
      <c r="G407" s="181"/>
      <c r="H407" s="181">
        <f t="shared" si="889"/>
        <v>80000</v>
      </c>
      <c r="I407" s="181"/>
      <c r="J407" s="181">
        <f t="shared" si="890"/>
        <v>80000</v>
      </c>
      <c r="K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80000</v>
      </c>
      <c r="P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80000</v>
      </c>
      <c r="AD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1">
        <f t="shared" si="891"/>
        <v>80000</v>
      </c>
      <c r="AF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1">
        <f t="shared" si="892"/>
        <v>0</v>
      </c>
      <c r="AJ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1">
        <f t="shared" si="893"/>
        <v>0</v>
      </c>
      <c r="AN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1">
        <f t="shared" si="894"/>
        <v>0</v>
      </c>
      <c r="AR407" s="181">
        <f t="shared" si="895"/>
        <v>80000</v>
      </c>
    </row>
    <row r="408" spans="2:44" x14ac:dyDescent="0.25">
      <c r="B408" s="179" t="s">
        <v>1071</v>
      </c>
      <c r="C408" s="180" t="s">
        <v>1072</v>
      </c>
      <c r="D4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120000</v>
      </c>
      <c r="F408" s="181">
        <f t="shared" si="888"/>
        <v>120000</v>
      </c>
      <c r="G408" s="181"/>
      <c r="H408" s="181">
        <f t="shared" si="889"/>
        <v>120000</v>
      </c>
      <c r="I408" s="181"/>
      <c r="J408" s="181">
        <f t="shared" si="890"/>
        <v>120000</v>
      </c>
      <c r="K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120000</v>
      </c>
      <c r="P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120000</v>
      </c>
      <c r="AD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1">
        <f t="shared" si="891"/>
        <v>120000</v>
      </c>
      <c r="AF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1">
        <f t="shared" si="892"/>
        <v>0</v>
      </c>
      <c r="AJ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1">
        <f t="shared" si="893"/>
        <v>0</v>
      </c>
      <c r="AN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1">
        <f t="shared" si="894"/>
        <v>0</v>
      </c>
      <c r="AR408" s="181">
        <f t="shared" si="895"/>
        <v>120000</v>
      </c>
    </row>
    <row r="409" spans="2:44" x14ac:dyDescent="0.25">
      <c r="B409" s="179" t="s">
        <v>1073</v>
      </c>
      <c r="C409" s="180" t="s">
        <v>1074</v>
      </c>
      <c r="D4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1">
        <f t="shared" si="888"/>
        <v>0</v>
      </c>
      <c r="G409" s="181"/>
      <c r="H409" s="181">
        <f t="shared" si="889"/>
        <v>0</v>
      </c>
      <c r="I409" s="181"/>
      <c r="J409" s="181">
        <f t="shared" si="890"/>
        <v>0</v>
      </c>
      <c r="K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1">
        <f t="shared" si="891"/>
        <v>0</v>
      </c>
      <c r="AF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1">
        <f t="shared" si="892"/>
        <v>0</v>
      </c>
      <c r="AJ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1">
        <f t="shared" si="893"/>
        <v>0</v>
      </c>
      <c r="AN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1">
        <f t="shared" si="894"/>
        <v>0</v>
      </c>
      <c r="AR409" s="181">
        <f t="shared" si="895"/>
        <v>0</v>
      </c>
    </row>
    <row r="410" spans="2:44" x14ac:dyDescent="0.25">
      <c r="B410" s="179" t="s">
        <v>1075</v>
      </c>
      <c r="C410" s="180" t="s">
        <v>1076</v>
      </c>
      <c r="D4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1">
        <f t="shared" si="888"/>
        <v>0</v>
      </c>
      <c r="G410" s="181"/>
      <c r="H410" s="181">
        <f t="shared" si="889"/>
        <v>0</v>
      </c>
      <c r="I410" s="181"/>
      <c r="J410" s="181">
        <f t="shared" si="890"/>
        <v>0</v>
      </c>
      <c r="K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1">
        <f t="shared" si="891"/>
        <v>0</v>
      </c>
      <c r="AF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1">
        <f t="shared" si="892"/>
        <v>0</v>
      </c>
      <c r="AJ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1">
        <f t="shared" si="893"/>
        <v>0</v>
      </c>
      <c r="AN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1">
        <f t="shared" si="894"/>
        <v>0</v>
      </c>
      <c r="AR410" s="181">
        <f t="shared" si="895"/>
        <v>0</v>
      </c>
    </row>
    <row r="411" spans="2:44" x14ac:dyDescent="0.25">
      <c r="B411" s="179" t="s">
        <v>1077</v>
      </c>
      <c r="C411" s="180" t="s">
        <v>1078</v>
      </c>
      <c r="D4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1">
        <f t="shared" si="888"/>
        <v>0</v>
      </c>
      <c r="G411" s="181"/>
      <c r="H411" s="181">
        <f t="shared" si="889"/>
        <v>0</v>
      </c>
      <c r="I411" s="181"/>
      <c r="J411" s="181">
        <f t="shared" si="890"/>
        <v>0</v>
      </c>
      <c r="K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1">
        <f t="shared" si="891"/>
        <v>0</v>
      </c>
      <c r="AF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1">
        <f t="shared" si="892"/>
        <v>0</v>
      </c>
      <c r="AJ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1">
        <f t="shared" si="893"/>
        <v>0</v>
      </c>
      <c r="AN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1">
        <f t="shared" si="894"/>
        <v>0</v>
      </c>
      <c r="AR411" s="181">
        <f t="shared" si="895"/>
        <v>0</v>
      </c>
    </row>
    <row r="412" spans="2:44" x14ac:dyDescent="0.25">
      <c r="B412" s="179" t="s">
        <v>1079</v>
      </c>
      <c r="C412" s="180" t="s">
        <v>1080</v>
      </c>
      <c r="D4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1">
        <f t="shared" si="888"/>
        <v>0</v>
      </c>
      <c r="G412" s="181"/>
      <c r="H412" s="181">
        <f t="shared" si="889"/>
        <v>0</v>
      </c>
      <c r="I412" s="181"/>
      <c r="J412" s="181">
        <f t="shared" si="890"/>
        <v>0</v>
      </c>
      <c r="K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1">
        <f t="shared" si="891"/>
        <v>0</v>
      </c>
      <c r="AF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1">
        <f t="shared" si="892"/>
        <v>0</v>
      </c>
      <c r="AJ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1">
        <f t="shared" si="893"/>
        <v>0</v>
      </c>
      <c r="AN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1">
        <f t="shared" si="894"/>
        <v>0</v>
      </c>
      <c r="AR412" s="181">
        <f t="shared" si="895"/>
        <v>0</v>
      </c>
    </row>
    <row r="413" spans="2:44" x14ac:dyDescent="0.25">
      <c r="B413" s="179" t="s">
        <v>1081</v>
      </c>
      <c r="C413" s="180" t="s">
        <v>1082</v>
      </c>
      <c r="D4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1">
        <f t="shared" si="888"/>
        <v>0</v>
      </c>
      <c r="G413" s="181"/>
      <c r="H413" s="181">
        <f t="shared" si="889"/>
        <v>0</v>
      </c>
      <c r="I413" s="181"/>
      <c r="J413" s="181">
        <f t="shared" si="890"/>
        <v>0</v>
      </c>
      <c r="K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1">
        <f t="shared" si="891"/>
        <v>0</v>
      </c>
      <c r="AF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1">
        <f t="shared" si="892"/>
        <v>0</v>
      </c>
      <c r="AJ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1">
        <f t="shared" si="893"/>
        <v>0</v>
      </c>
      <c r="AN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1">
        <f t="shared" si="894"/>
        <v>0</v>
      </c>
      <c r="AR413" s="181">
        <f t="shared" si="895"/>
        <v>0</v>
      </c>
    </row>
    <row r="414" spans="2:44" x14ac:dyDescent="0.25">
      <c r="B414" s="179" t="s">
        <v>1083</v>
      </c>
      <c r="C414" s="180" t="s">
        <v>1084</v>
      </c>
      <c r="D4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1">
        <f t="shared" si="888"/>
        <v>0</v>
      </c>
      <c r="G414" s="181"/>
      <c r="H414" s="181">
        <f t="shared" si="889"/>
        <v>0</v>
      </c>
      <c r="I414" s="181"/>
      <c r="J414" s="181">
        <f t="shared" si="890"/>
        <v>0</v>
      </c>
      <c r="K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1">
        <f t="shared" si="891"/>
        <v>0</v>
      </c>
      <c r="AF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1">
        <f t="shared" si="892"/>
        <v>0</v>
      </c>
      <c r="AJ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1">
        <f t="shared" si="893"/>
        <v>0</v>
      </c>
      <c r="AN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1">
        <f t="shared" si="894"/>
        <v>0</v>
      </c>
      <c r="AR414" s="181">
        <f t="shared" si="895"/>
        <v>0</v>
      </c>
    </row>
    <row r="415" spans="2:44" x14ac:dyDescent="0.25">
      <c r="B415" s="179" t="s">
        <v>1085</v>
      </c>
      <c r="C415" s="180" t="s">
        <v>1086</v>
      </c>
      <c r="D4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1">
        <f t="shared" si="888"/>
        <v>0</v>
      </c>
      <c r="G415" s="181"/>
      <c r="H415" s="181">
        <f t="shared" si="889"/>
        <v>0</v>
      </c>
      <c r="I415" s="181"/>
      <c r="J415" s="181">
        <f t="shared" si="890"/>
        <v>0</v>
      </c>
      <c r="K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1">
        <f t="shared" si="891"/>
        <v>0</v>
      </c>
      <c r="AF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1">
        <f t="shared" si="892"/>
        <v>0</v>
      </c>
      <c r="AJ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1">
        <f t="shared" si="893"/>
        <v>0</v>
      </c>
      <c r="AN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1">
        <f t="shared" si="894"/>
        <v>0</v>
      </c>
      <c r="AR415" s="181">
        <f t="shared" si="895"/>
        <v>0</v>
      </c>
    </row>
    <row r="416" spans="2:44" x14ac:dyDescent="0.25">
      <c r="B416" s="179" t="s">
        <v>1087</v>
      </c>
      <c r="C416" s="180" t="s">
        <v>1088</v>
      </c>
      <c r="D4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1">
        <f t="shared" si="888"/>
        <v>0</v>
      </c>
      <c r="G416" s="181"/>
      <c r="H416" s="181">
        <f t="shared" si="889"/>
        <v>0</v>
      </c>
      <c r="I416" s="181"/>
      <c r="J416" s="181">
        <f t="shared" si="890"/>
        <v>0</v>
      </c>
      <c r="K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1">
        <f t="shared" si="891"/>
        <v>0</v>
      </c>
      <c r="AF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1">
        <f t="shared" si="892"/>
        <v>0</v>
      </c>
      <c r="AJ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1">
        <f t="shared" si="893"/>
        <v>0</v>
      </c>
      <c r="AN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1">
        <f t="shared" si="894"/>
        <v>0</v>
      </c>
      <c r="AR416" s="181">
        <f t="shared" si="895"/>
        <v>0</v>
      </c>
    </row>
    <row r="417" spans="2:44" x14ac:dyDescent="0.25">
      <c r="B417" s="179" t="s">
        <v>1089</v>
      </c>
      <c r="C417" s="180" t="s">
        <v>1090</v>
      </c>
      <c r="D4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1">
        <f t="shared" si="888"/>
        <v>0</v>
      </c>
      <c r="G417" s="181"/>
      <c r="H417" s="181">
        <f t="shared" si="889"/>
        <v>0</v>
      </c>
      <c r="I417" s="181"/>
      <c r="J417" s="181">
        <f t="shared" si="890"/>
        <v>0</v>
      </c>
      <c r="K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1">
        <f t="shared" si="891"/>
        <v>0</v>
      </c>
      <c r="AF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1">
        <f t="shared" si="892"/>
        <v>0</v>
      </c>
      <c r="AJ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1">
        <f t="shared" si="893"/>
        <v>0</v>
      </c>
      <c r="AN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1">
        <f t="shared" si="894"/>
        <v>0</v>
      </c>
      <c r="AR417" s="181">
        <f t="shared" si="895"/>
        <v>0</v>
      </c>
    </row>
    <row r="418" spans="2:44" x14ac:dyDescent="0.25">
      <c r="B418" s="179" t="s">
        <v>1091</v>
      </c>
      <c r="C418" s="180" t="s">
        <v>1092</v>
      </c>
      <c r="D4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1">
        <f t="shared" si="888"/>
        <v>0</v>
      </c>
      <c r="G418" s="181"/>
      <c r="H418" s="181">
        <f t="shared" si="889"/>
        <v>0</v>
      </c>
      <c r="I418" s="181"/>
      <c r="J418" s="181">
        <f t="shared" si="890"/>
        <v>0</v>
      </c>
      <c r="K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1">
        <f t="shared" si="891"/>
        <v>0</v>
      </c>
      <c r="AF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1">
        <f t="shared" si="892"/>
        <v>0</v>
      </c>
      <c r="AJ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1">
        <f t="shared" si="893"/>
        <v>0</v>
      </c>
      <c r="AN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1">
        <f t="shared" si="894"/>
        <v>0</v>
      </c>
      <c r="AR418" s="181">
        <f t="shared" si="895"/>
        <v>0</v>
      </c>
    </row>
    <row r="419" spans="2:44" x14ac:dyDescent="0.25">
      <c r="B419" s="179" t="s">
        <v>1093</v>
      </c>
      <c r="C419" s="180" t="s">
        <v>1094</v>
      </c>
      <c r="D4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130000</v>
      </c>
      <c r="F419" s="181">
        <f t="shared" si="888"/>
        <v>130000</v>
      </c>
      <c r="G419" s="181"/>
      <c r="H419" s="181">
        <f t="shared" si="889"/>
        <v>130000</v>
      </c>
      <c r="I419" s="181"/>
      <c r="J419" s="181">
        <f t="shared" si="890"/>
        <v>130000</v>
      </c>
      <c r="K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M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P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130000</v>
      </c>
      <c r="AD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1">
        <f t="shared" si="891"/>
        <v>130000</v>
      </c>
      <c r="AF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1">
        <f t="shared" si="892"/>
        <v>0</v>
      </c>
      <c r="AJ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1">
        <f t="shared" si="893"/>
        <v>0</v>
      </c>
      <c r="AN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1">
        <f t="shared" si="894"/>
        <v>0</v>
      </c>
      <c r="AR419" s="181">
        <f t="shared" si="895"/>
        <v>130000</v>
      </c>
    </row>
    <row r="420" spans="2:44" x14ac:dyDescent="0.25">
      <c r="B420" s="179" t="s">
        <v>1095</v>
      </c>
      <c r="C420" s="180" t="s">
        <v>1096</v>
      </c>
      <c r="D4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1324600</v>
      </c>
      <c r="F420" s="181">
        <f t="shared" ref="F420:F428" si="896">D420+E420</f>
        <v>1324600</v>
      </c>
      <c r="G420" s="181"/>
      <c r="H420" s="181">
        <f t="shared" ref="H420:H428" si="897">F420-G420</f>
        <v>1324600</v>
      </c>
      <c r="I420" s="181"/>
      <c r="J420" s="181">
        <f t="shared" ref="J420:J428" si="898">F420-I420</f>
        <v>1324600</v>
      </c>
      <c r="K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1324600</v>
      </c>
      <c r="W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1324600</v>
      </c>
      <c r="AC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1">
        <f t="shared" ref="AE420:AE428" si="899">AB420+AC420+AD420</f>
        <v>1324600</v>
      </c>
      <c r="AF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1">
        <f t="shared" ref="AI420:AI428" si="900">AF420+AG420+AH420</f>
        <v>0</v>
      </c>
      <c r="AJ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1">
        <f t="shared" ref="AM420:AM428" si="901">AJ420+AK420+AL420</f>
        <v>0</v>
      </c>
      <c r="AN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1">
        <f t="shared" ref="AQ420:AQ428" si="902">AN420+AO420+AP420</f>
        <v>0</v>
      </c>
      <c r="AR420" s="181">
        <f t="shared" ref="AR420:AR428" si="903">AE420+AI420+AM420+AQ420</f>
        <v>1324600</v>
      </c>
    </row>
    <row r="421" spans="2:44" x14ac:dyDescent="0.25">
      <c r="B421" s="179" t="s">
        <v>1097</v>
      </c>
      <c r="C421" s="180" t="s">
        <v>1098</v>
      </c>
      <c r="D4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80000</v>
      </c>
      <c r="F421" s="181">
        <f t="shared" si="896"/>
        <v>80000</v>
      </c>
      <c r="G421" s="181"/>
      <c r="H421" s="181">
        <f t="shared" si="897"/>
        <v>80000</v>
      </c>
      <c r="I421" s="181"/>
      <c r="J421" s="181">
        <f t="shared" si="898"/>
        <v>80000</v>
      </c>
      <c r="K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80000</v>
      </c>
      <c r="P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80000</v>
      </c>
      <c r="AD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1">
        <f t="shared" si="899"/>
        <v>80000</v>
      </c>
      <c r="AF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1">
        <f t="shared" si="900"/>
        <v>0</v>
      </c>
      <c r="AJ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1">
        <f t="shared" si="901"/>
        <v>0</v>
      </c>
      <c r="AN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1">
        <f t="shared" si="902"/>
        <v>0</v>
      </c>
      <c r="AR421" s="181">
        <f t="shared" si="903"/>
        <v>80000</v>
      </c>
    </row>
    <row r="422" spans="2:44" x14ac:dyDescent="0.25">
      <c r="B422" s="179" t="s">
        <v>1099</v>
      </c>
      <c r="C422" s="180" t="s">
        <v>1100</v>
      </c>
      <c r="D4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1">
        <f t="shared" si="896"/>
        <v>0</v>
      </c>
      <c r="G422" s="181"/>
      <c r="H422" s="181">
        <f t="shared" si="897"/>
        <v>0</v>
      </c>
      <c r="I422" s="181"/>
      <c r="J422" s="181">
        <f t="shared" si="898"/>
        <v>0</v>
      </c>
      <c r="K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1">
        <f t="shared" si="899"/>
        <v>0</v>
      </c>
      <c r="AF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1">
        <f t="shared" si="900"/>
        <v>0</v>
      </c>
      <c r="AJ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1">
        <f t="shared" si="901"/>
        <v>0</v>
      </c>
      <c r="AN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1">
        <f t="shared" si="902"/>
        <v>0</v>
      </c>
      <c r="AR422" s="181">
        <f t="shared" si="903"/>
        <v>0</v>
      </c>
    </row>
    <row r="423" spans="2:44" x14ac:dyDescent="0.25">
      <c r="B423" s="179" t="s">
        <v>1101</v>
      </c>
      <c r="C423" s="180" t="s">
        <v>1102</v>
      </c>
      <c r="D4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1">
        <f t="shared" si="896"/>
        <v>0</v>
      </c>
      <c r="G423" s="181"/>
      <c r="H423" s="181">
        <f t="shared" si="897"/>
        <v>0</v>
      </c>
      <c r="I423" s="181"/>
      <c r="J423" s="181">
        <f t="shared" si="898"/>
        <v>0</v>
      </c>
      <c r="K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1">
        <f t="shared" si="899"/>
        <v>0</v>
      </c>
      <c r="AF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1">
        <f t="shared" si="900"/>
        <v>0</v>
      </c>
      <c r="AJ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1">
        <f t="shared" si="901"/>
        <v>0</v>
      </c>
      <c r="AN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1">
        <f t="shared" si="902"/>
        <v>0</v>
      </c>
      <c r="AR423" s="181">
        <f t="shared" si="903"/>
        <v>0</v>
      </c>
    </row>
    <row r="424" spans="2:44" x14ac:dyDescent="0.25">
      <c r="B424" s="179" t="s">
        <v>1103</v>
      </c>
      <c r="C424" s="180" t="s">
        <v>1104</v>
      </c>
      <c r="D4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1">
        <f t="shared" si="896"/>
        <v>0</v>
      </c>
      <c r="G424" s="181"/>
      <c r="H424" s="181">
        <f t="shared" si="897"/>
        <v>0</v>
      </c>
      <c r="I424" s="181"/>
      <c r="J424" s="181">
        <f t="shared" si="898"/>
        <v>0</v>
      </c>
      <c r="K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1">
        <f t="shared" si="899"/>
        <v>0</v>
      </c>
      <c r="AF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1">
        <f t="shared" si="900"/>
        <v>0</v>
      </c>
      <c r="AJ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1">
        <f t="shared" si="901"/>
        <v>0</v>
      </c>
      <c r="AN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1">
        <f t="shared" si="902"/>
        <v>0</v>
      </c>
      <c r="AR424" s="181">
        <f t="shared" si="903"/>
        <v>0</v>
      </c>
    </row>
    <row r="425" spans="2:44" x14ac:dyDescent="0.25">
      <c r="B425" s="179" t="s">
        <v>1105</v>
      </c>
      <c r="C425" s="180" t="s">
        <v>1106</v>
      </c>
      <c r="D4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1">
        <f t="shared" si="896"/>
        <v>0</v>
      </c>
      <c r="G425" s="181"/>
      <c r="H425" s="181">
        <f t="shared" si="897"/>
        <v>0</v>
      </c>
      <c r="I425" s="181"/>
      <c r="J425" s="181">
        <f t="shared" si="898"/>
        <v>0</v>
      </c>
      <c r="K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1">
        <f t="shared" si="899"/>
        <v>0</v>
      </c>
      <c r="AF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1">
        <f t="shared" si="900"/>
        <v>0</v>
      </c>
      <c r="AJ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1">
        <f t="shared" si="901"/>
        <v>0</v>
      </c>
      <c r="AN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1">
        <f t="shared" si="902"/>
        <v>0</v>
      </c>
      <c r="AR425" s="181">
        <f t="shared" si="903"/>
        <v>0</v>
      </c>
    </row>
    <row r="426" spans="2:44" x14ac:dyDescent="0.25">
      <c r="B426" s="179" t="s">
        <v>363</v>
      </c>
      <c r="C426" s="180" t="s">
        <v>1107</v>
      </c>
      <c r="D4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1">
        <f t="shared" si="896"/>
        <v>0</v>
      </c>
      <c r="G426" s="181"/>
      <c r="H426" s="181">
        <f t="shared" si="897"/>
        <v>0</v>
      </c>
      <c r="I426" s="181"/>
      <c r="J426" s="181">
        <f t="shared" si="898"/>
        <v>0</v>
      </c>
      <c r="K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1">
        <f t="shared" si="899"/>
        <v>0</v>
      </c>
      <c r="AF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1">
        <f t="shared" si="900"/>
        <v>0</v>
      </c>
      <c r="AJ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1">
        <f t="shared" si="901"/>
        <v>0</v>
      </c>
      <c r="AN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1">
        <f t="shared" si="902"/>
        <v>0</v>
      </c>
      <c r="AR426" s="181">
        <f t="shared" si="903"/>
        <v>0</v>
      </c>
    </row>
    <row r="427" spans="2:44" x14ac:dyDescent="0.25">
      <c r="B427" s="179" t="s">
        <v>1108</v>
      </c>
      <c r="C427" s="180" t="s">
        <v>1109</v>
      </c>
      <c r="D4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1">
        <f t="shared" si="896"/>
        <v>0</v>
      </c>
      <c r="G427" s="181"/>
      <c r="H427" s="181">
        <f t="shared" si="897"/>
        <v>0</v>
      </c>
      <c r="I427" s="181"/>
      <c r="J427" s="181">
        <f t="shared" si="898"/>
        <v>0</v>
      </c>
      <c r="K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1">
        <f t="shared" si="899"/>
        <v>0</v>
      </c>
      <c r="AF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1">
        <f t="shared" si="900"/>
        <v>0</v>
      </c>
      <c r="AJ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1">
        <f t="shared" si="901"/>
        <v>0</v>
      </c>
      <c r="AN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1">
        <f t="shared" si="902"/>
        <v>0</v>
      </c>
      <c r="AR427" s="181">
        <f t="shared" si="903"/>
        <v>0</v>
      </c>
    </row>
    <row r="428" spans="2:44" x14ac:dyDescent="0.25">
      <c r="B428" s="179" t="s">
        <v>1110</v>
      </c>
      <c r="C428" s="180" t="s">
        <v>1100</v>
      </c>
      <c r="D4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1">
        <f t="shared" si="896"/>
        <v>0</v>
      </c>
      <c r="G428" s="181"/>
      <c r="H428" s="181">
        <f t="shared" si="897"/>
        <v>0</v>
      </c>
      <c r="I428" s="181"/>
      <c r="J428" s="181">
        <f t="shared" si="898"/>
        <v>0</v>
      </c>
      <c r="K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1">
        <f t="shared" si="899"/>
        <v>0</v>
      </c>
      <c r="AF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1">
        <f t="shared" si="900"/>
        <v>0</v>
      </c>
      <c r="AJ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1">
        <f t="shared" si="901"/>
        <v>0</v>
      </c>
      <c r="AN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1">
        <f t="shared" si="902"/>
        <v>0</v>
      </c>
      <c r="AR428" s="181">
        <f t="shared" si="903"/>
        <v>0</v>
      </c>
    </row>
    <row r="429" spans="2:44" x14ac:dyDescent="0.25">
      <c r="B429" s="179" t="s">
        <v>1111</v>
      </c>
      <c r="C429" s="180" t="s">
        <v>1112</v>
      </c>
      <c r="D4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1">
        <f t="shared" ref="F429:F444" si="904">D429+E429</f>
        <v>0</v>
      </c>
      <c r="G429" s="181"/>
      <c r="H429" s="181">
        <f t="shared" ref="H429:H444" si="905">F429-G429</f>
        <v>0</v>
      </c>
      <c r="I429" s="181"/>
      <c r="J429" s="181">
        <f t="shared" ref="J429:J444" si="906">F429-I429</f>
        <v>0</v>
      </c>
      <c r="K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1">
        <f t="shared" ref="AE429:AE444" si="907">AB429+AC429+AD429</f>
        <v>0</v>
      </c>
      <c r="AF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1">
        <f t="shared" ref="AI429:AI444" si="908">AF429+AG429+AH429</f>
        <v>0</v>
      </c>
      <c r="AJ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1">
        <f t="shared" ref="AM429:AM444" si="909">AJ429+AK429+AL429</f>
        <v>0</v>
      </c>
      <c r="AN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1">
        <f t="shared" ref="AQ429:AQ444" si="910">AN429+AO429+AP429</f>
        <v>0</v>
      </c>
      <c r="AR429" s="181">
        <f t="shared" ref="AR429:AR444" si="911">AE429+AI429+AM429+AQ429</f>
        <v>0</v>
      </c>
    </row>
    <row r="430" spans="2:44" x14ac:dyDescent="0.25">
      <c r="B430" s="179" t="s">
        <v>1113</v>
      </c>
      <c r="C430" s="180" t="s">
        <v>1114</v>
      </c>
      <c r="D4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1">
        <f t="shared" si="904"/>
        <v>0</v>
      </c>
      <c r="G430" s="181"/>
      <c r="H430" s="181">
        <f t="shared" si="905"/>
        <v>0</v>
      </c>
      <c r="I430" s="181"/>
      <c r="J430" s="181">
        <f t="shared" si="906"/>
        <v>0</v>
      </c>
      <c r="K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1">
        <f t="shared" si="907"/>
        <v>0</v>
      </c>
      <c r="AF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1">
        <f t="shared" si="908"/>
        <v>0</v>
      </c>
      <c r="AJ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1">
        <f t="shared" si="909"/>
        <v>0</v>
      </c>
      <c r="AN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1">
        <f t="shared" si="910"/>
        <v>0</v>
      </c>
      <c r="AR430" s="181">
        <f t="shared" si="911"/>
        <v>0</v>
      </c>
    </row>
    <row r="431" spans="2:44" x14ac:dyDescent="0.25">
      <c r="B431" s="179" t="s">
        <v>1115</v>
      </c>
      <c r="C431" s="180" t="s">
        <v>1116</v>
      </c>
      <c r="D4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1">
        <f t="shared" si="904"/>
        <v>0</v>
      </c>
      <c r="G431" s="181"/>
      <c r="H431" s="181">
        <f t="shared" si="905"/>
        <v>0</v>
      </c>
      <c r="I431" s="181"/>
      <c r="J431" s="181">
        <f t="shared" si="906"/>
        <v>0</v>
      </c>
      <c r="K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1">
        <f t="shared" si="907"/>
        <v>0</v>
      </c>
      <c r="AF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1">
        <f t="shared" si="908"/>
        <v>0</v>
      </c>
      <c r="AJ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1">
        <f t="shared" si="909"/>
        <v>0</v>
      </c>
      <c r="AN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1">
        <f t="shared" si="910"/>
        <v>0</v>
      </c>
      <c r="AR431" s="181">
        <f t="shared" si="911"/>
        <v>0</v>
      </c>
    </row>
    <row r="432" spans="2:44" x14ac:dyDescent="0.25">
      <c r="B432" s="179" t="s">
        <v>1117</v>
      </c>
      <c r="C432" s="180" t="s">
        <v>1118</v>
      </c>
      <c r="D4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1">
        <f t="shared" si="904"/>
        <v>0</v>
      </c>
      <c r="G432" s="181"/>
      <c r="H432" s="181">
        <f t="shared" si="905"/>
        <v>0</v>
      </c>
      <c r="I432" s="181"/>
      <c r="J432" s="181">
        <f t="shared" si="906"/>
        <v>0</v>
      </c>
      <c r="K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1">
        <f t="shared" si="907"/>
        <v>0</v>
      </c>
      <c r="AF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1">
        <f t="shared" si="908"/>
        <v>0</v>
      </c>
      <c r="AJ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1">
        <f t="shared" si="909"/>
        <v>0</v>
      </c>
      <c r="AN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1">
        <f t="shared" si="910"/>
        <v>0</v>
      </c>
      <c r="AR432" s="181">
        <f t="shared" si="911"/>
        <v>0</v>
      </c>
    </row>
    <row r="433" spans="2:44" x14ac:dyDescent="0.25">
      <c r="B433" s="179" t="s">
        <v>1119</v>
      </c>
      <c r="C433" s="180" t="s">
        <v>1120</v>
      </c>
      <c r="D4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1">
        <f t="shared" si="904"/>
        <v>0</v>
      </c>
      <c r="G433" s="181"/>
      <c r="H433" s="181">
        <f t="shared" si="905"/>
        <v>0</v>
      </c>
      <c r="I433" s="181"/>
      <c r="J433" s="181">
        <f t="shared" si="906"/>
        <v>0</v>
      </c>
      <c r="K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1">
        <f t="shared" si="907"/>
        <v>0</v>
      </c>
      <c r="AF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1">
        <f t="shared" si="908"/>
        <v>0</v>
      </c>
      <c r="AJ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1">
        <f t="shared" si="909"/>
        <v>0</v>
      </c>
      <c r="AN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1">
        <f t="shared" si="910"/>
        <v>0</v>
      </c>
      <c r="AR433" s="181">
        <f t="shared" si="911"/>
        <v>0</v>
      </c>
    </row>
    <row r="434" spans="2:44" x14ac:dyDescent="0.25">
      <c r="B434" s="179" t="s">
        <v>1121</v>
      </c>
      <c r="C434" s="180" t="s">
        <v>1122</v>
      </c>
      <c r="D4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1">
        <f t="shared" si="904"/>
        <v>0</v>
      </c>
      <c r="G434" s="181"/>
      <c r="H434" s="181">
        <f t="shared" si="905"/>
        <v>0</v>
      </c>
      <c r="I434" s="181"/>
      <c r="J434" s="181">
        <f t="shared" si="906"/>
        <v>0</v>
      </c>
      <c r="K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1">
        <f t="shared" si="907"/>
        <v>0</v>
      </c>
      <c r="AF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1">
        <f t="shared" si="908"/>
        <v>0</v>
      </c>
      <c r="AJ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1">
        <f t="shared" si="909"/>
        <v>0</v>
      </c>
      <c r="AN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1">
        <f t="shared" si="910"/>
        <v>0</v>
      </c>
      <c r="AR434" s="181">
        <f t="shared" si="911"/>
        <v>0</v>
      </c>
    </row>
    <row r="435" spans="2:44" x14ac:dyDescent="0.25">
      <c r="B435" s="179" t="s">
        <v>1123</v>
      </c>
      <c r="C435" s="180" t="s">
        <v>1124</v>
      </c>
      <c r="D4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1">
        <f t="shared" si="904"/>
        <v>0</v>
      </c>
      <c r="G435" s="181"/>
      <c r="H435" s="181">
        <f t="shared" si="905"/>
        <v>0</v>
      </c>
      <c r="I435" s="181"/>
      <c r="J435" s="181">
        <f t="shared" si="906"/>
        <v>0</v>
      </c>
      <c r="K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1">
        <f t="shared" si="907"/>
        <v>0</v>
      </c>
      <c r="AF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1">
        <f t="shared" si="908"/>
        <v>0</v>
      </c>
      <c r="AJ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1">
        <f t="shared" si="909"/>
        <v>0</v>
      </c>
      <c r="AN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1">
        <f t="shared" si="910"/>
        <v>0</v>
      </c>
      <c r="AR435" s="181">
        <f t="shared" si="911"/>
        <v>0</v>
      </c>
    </row>
    <row r="436" spans="2:44" x14ac:dyDescent="0.25">
      <c r="B436" s="179" t="s">
        <v>1125</v>
      </c>
      <c r="C436" s="180" t="s">
        <v>1126</v>
      </c>
      <c r="D4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1">
        <f t="shared" si="904"/>
        <v>0</v>
      </c>
      <c r="G436" s="181"/>
      <c r="H436" s="181">
        <f t="shared" si="905"/>
        <v>0</v>
      </c>
      <c r="I436" s="181"/>
      <c r="J436" s="181">
        <f t="shared" si="906"/>
        <v>0</v>
      </c>
      <c r="K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1">
        <f t="shared" si="907"/>
        <v>0</v>
      </c>
      <c r="AF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1">
        <f t="shared" si="908"/>
        <v>0</v>
      </c>
      <c r="AJ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1">
        <f t="shared" si="909"/>
        <v>0</v>
      </c>
      <c r="AN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1">
        <f t="shared" si="910"/>
        <v>0</v>
      </c>
      <c r="AR436" s="181">
        <f t="shared" si="911"/>
        <v>0</v>
      </c>
    </row>
    <row r="437" spans="2:44" x14ac:dyDescent="0.25">
      <c r="B437" s="179" t="s">
        <v>1127</v>
      </c>
      <c r="C437" s="180" t="s">
        <v>1128</v>
      </c>
      <c r="D4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1">
        <f t="shared" si="904"/>
        <v>0</v>
      </c>
      <c r="G437" s="181"/>
      <c r="H437" s="181">
        <f t="shared" si="905"/>
        <v>0</v>
      </c>
      <c r="I437" s="181"/>
      <c r="J437" s="181">
        <f t="shared" si="906"/>
        <v>0</v>
      </c>
      <c r="K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1">
        <f t="shared" si="907"/>
        <v>0</v>
      </c>
      <c r="AF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1">
        <f t="shared" si="908"/>
        <v>0</v>
      </c>
      <c r="AJ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1">
        <f t="shared" si="909"/>
        <v>0</v>
      </c>
      <c r="AN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1">
        <f t="shared" si="910"/>
        <v>0</v>
      </c>
      <c r="AR437" s="181">
        <f t="shared" si="911"/>
        <v>0</v>
      </c>
    </row>
    <row r="438" spans="2:44" x14ac:dyDescent="0.25">
      <c r="B438" s="179" t="s">
        <v>1129</v>
      </c>
      <c r="C438" s="180" t="s">
        <v>1130</v>
      </c>
      <c r="D4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1">
        <f t="shared" si="904"/>
        <v>0</v>
      </c>
      <c r="G438" s="181"/>
      <c r="H438" s="181">
        <f t="shared" si="905"/>
        <v>0</v>
      </c>
      <c r="I438" s="181"/>
      <c r="J438" s="181">
        <f t="shared" si="906"/>
        <v>0</v>
      </c>
      <c r="K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1">
        <f t="shared" si="907"/>
        <v>0</v>
      </c>
      <c r="AF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1">
        <f t="shared" si="908"/>
        <v>0</v>
      </c>
      <c r="AJ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1">
        <f t="shared" si="909"/>
        <v>0</v>
      </c>
      <c r="AN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1">
        <f t="shared" si="910"/>
        <v>0</v>
      </c>
      <c r="AR438" s="181">
        <f t="shared" si="911"/>
        <v>0</v>
      </c>
    </row>
    <row r="439" spans="2:44" x14ac:dyDescent="0.25">
      <c r="B439" s="179" t="s">
        <v>1131</v>
      </c>
      <c r="C439" s="180" t="s">
        <v>1132</v>
      </c>
      <c r="D4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1">
        <f t="shared" si="904"/>
        <v>0</v>
      </c>
      <c r="G439" s="181"/>
      <c r="H439" s="181">
        <f t="shared" si="905"/>
        <v>0</v>
      </c>
      <c r="I439" s="181"/>
      <c r="J439" s="181">
        <f t="shared" si="906"/>
        <v>0</v>
      </c>
      <c r="K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1">
        <f t="shared" si="907"/>
        <v>0</v>
      </c>
      <c r="AF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1">
        <f t="shared" si="908"/>
        <v>0</v>
      </c>
      <c r="AJ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1">
        <f t="shared" si="909"/>
        <v>0</v>
      </c>
      <c r="AN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1">
        <f t="shared" si="910"/>
        <v>0</v>
      </c>
      <c r="AR439" s="181">
        <f t="shared" si="911"/>
        <v>0</v>
      </c>
    </row>
    <row r="440" spans="2:44" x14ac:dyDescent="0.25">
      <c r="B440" s="179" t="s">
        <v>1133</v>
      </c>
      <c r="C440" s="180" t="s">
        <v>1134</v>
      </c>
      <c r="D4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1">
        <f t="shared" si="904"/>
        <v>0</v>
      </c>
      <c r="G440" s="181"/>
      <c r="H440" s="181">
        <f t="shared" si="905"/>
        <v>0</v>
      </c>
      <c r="I440" s="181"/>
      <c r="J440" s="181">
        <f t="shared" si="906"/>
        <v>0</v>
      </c>
      <c r="K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1">
        <f t="shared" si="907"/>
        <v>0</v>
      </c>
      <c r="AF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1">
        <f t="shared" si="908"/>
        <v>0</v>
      </c>
      <c r="AJ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1">
        <f t="shared" si="909"/>
        <v>0</v>
      </c>
      <c r="AN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1">
        <f t="shared" si="910"/>
        <v>0</v>
      </c>
      <c r="AR440" s="181">
        <f t="shared" si="911"/>
        <v>0</v>
      </c>
    </row>
    <row r="441" spans="2:44" x14ac:dyDescent="0.25">
      <c r="B441" s="179" t="s">
        <v>1135</v>
      </c>
      <c r="C441" s="180" t="s">
        <v>1136</v>
      </c>
      <c r="D4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1">
        <f t="shared" si="904"/>
        <v>0</v>
      </c>
      <c r="G441" s="181"/>
      <c r="H441" s="181">
        <f t="shared" si="905"/>
        <v>0</v>
      </c>
      <c r="I441" s="181"/>
      <c r="J441" s="181">
        <f t="shared" si="906"/>
        <v>0</v>
      </c>
      <c r="K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1">
        <f t="shared" si="907"/>
        <v>0</v>
      </c>
      <c r="AF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1">
        <f t="shared" si="908"/>
        <v>0</v>
      </c>
      <c r="AJ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1">
        <f t="shared" si="909"/>
        <v>0</v>
      </c>
      <c r="AN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1">
        <f t="shared" si="910"/>
        <v>0</v>
      </c>
      <c r="AR441" s="181">
        <f t="shared" si="911"/>
        <v>0</v>
      </c>
    </row>
    <row r="442" spans="2:44" x14ac:dyDescent="0.25">
      <c r="B442" s="179" t="s">
        <v>1137</v>
      </c>
      <c r="C442" s="180" t="s">
        <v>1138</v>
      </c>
      <c r="D4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1">
        <f t="shared" si="904"/>
        <v>0</v>
      </c>
      <c r="G442" s="181"/>
      <c r="H442" s="181">
        <f t="shared" si="905"/>
        <v>0</v>
      </c>
      <c r="I442" s="181"/>
      <c r="J442" s="181">
        <f t="shared" si="906"/>
        <v>0</v>
      </c>
      <c r="K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1">
        <f t="shared" si="907"/>
        <v>0</v>
      </c>
      <c r="AF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1">
        <f t="shared" si="908"/>
        <v>0</v>
      </c>
      <c r="AJ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1">
        <f t="shared" si="909"/>
        <v>0</v>
      </c>
      <c r="AN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1">
        <f t="shared" si="910"/>
        <v>0</v>
      </c>
      <c r="AR442" s="181">
        <f t="shared" si="911"/>
        <v>0</v>
      </c>
    </row>
    <row r="443" spans="2:44" x14ac:dyDescent="0.25">
      <c r="B443" s="179" t="s">
        <v>1139</v>
      </c>
      <c r="C443" s="180" t="s">
        <v>1140</v>
      </c>
      <c r="D4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1">
        <f t="shared" si="904"/>
        <v>0</v>
      </c>
      <c r="G443" s="181"/>
      <c r="H443" s="181">
        <f t="shared" si="905"/>
        <v>0</v>
      </c>
      <c r="I443" s="181"/>
      <c r="J443" s="181">
        <f t="shared" si="906"/>
        <v>0</v>
      </c>
      <c r="K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1">
        <f t="shared" si="907"/>
        <v>0</v>
      </c>
      <c r="AF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1">
        <f t="shared" si="908"/>
        <v>0</v>
      </c>
      <c r="AJ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1">
        <f t="shared" si="909"/>
        <v>0</v>
      </c>
      <c r="AN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1">
        <f t="shared" si="910"/>
        <v>0</v>
      </c>
      <c r="AR443" s="181">
        <f t="shared" si="911"/>
        <v>0</v>
      </c>
    </row>
    <row r="444" spans="2:44" x14ac:dyDescent="0.25">
      <c r="B444" s="179" t="s">
        <v>1141</v>
      </c>
      <c r="C444" s="180" t="s">
        <v>1142</v>
      </c>
      <c r="D4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1">
        <f t="shared" si="904"/>
        <v>0</v>
      </c>
      <c r="G444" s="181"/>
      <c r="H444" s="181">
        <f t="shared" si="905"/>
        <v>0</v>
      </c>
      <c r="I444" s="181"/>
      <c r="J444" s="181">
        <f t="shared" si="906"/>
        <v>0</v>
      </c>
      <c r="K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1">
        <f t="shared" si="907"/>
        <v>0</v>
      </c>
      <c r="AF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1">
        <f t="shared" si="908"/>
        <v>0</v>
      </c>
      <c r="AJ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1">
        <f t="shared" si="909"/>
        <v>0</v>
      </c>
      <c r="AN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1">
        <f t="shared" si="910"/>
        <v>0</v>
      </c>
      <c r="AR444" s="181">
        <f t="shared" si="911"/>
        <v>0</v>
      </c>
    </row>
    <row r="445" spans="2:44" x14ac:dyDescent="0.25">
      <c r="B445" s="179" t="s">
        <v>1143</v>
      </c>
      <c r="C445" s="180" t="s">
        <v>1144</v>
      </c>
      <c r="D4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1">
        <f>D445+E445</f>
        <v>0</v>
      </c>
      <c r="G445" s="181"/>
      <c r="H445" s="181">
        <f>F445-G445</f>
        <v>0</v>
      </c>
      <c r="I445" s="181"/>
      <c r="J445" s="181">
        <f>F445-I445</f>
        <v>0</v>
      </c>
      <c r="K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1">
        <f>AB445+AC445+AD445</f>
        <v>0</v>
      </c>
      <c r="AF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1">
        <f>AF445+AG445+AH445</f>
        <v>0</v>
      </c>
      <c r="AJ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1">
        <f>AJ445+AK445+AL445</f>
        <v>0</v>
      </c>
      <c r="AN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1">
        <f>AN445+AO445+AP445</f>
        <v>0</v>
      </c>
      <c r="AR445" s="181">
        <f>AE445+AI445+AM445+AQ445</f>
        <v>0</v>
      </c>
    </row>
    <row r="446" spans="2:44" x14ac:dyDescent="0.25">
      <c r="B446" s="179" t="s">
        <v>1145</v>
      </c>
      <c r="C446" s="180" t="s">
        <v>1146</v>
      </c>
      <c r="D4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1">
        <f>D446+E446</f>
        <v>0</v>
      </c>
      <c r="G446" s="181"/>
      <c r="H446" s="181">
        <f>F446-G446</f>
        <v>0</v>
      </c>
      <c r="I446" s="181"/>
      <c r="J446" s="181">
        <f>F446-I446</f>
        <v>0</v>
      </c>
      <c r="K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1">
        <f>AB446+AC446+AD446</f>
        <v>0</v>
      </c>
      <c r="AF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1">
        <f>AF446+AG446+AH446</f>
        <v>0</v>
      </c>
      <c r="AJ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1">
        <f>AJ446+AK446+AL446</f>
        <v>0</v>
      </c>
      <c r="AN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1">
        <f>AN446+AO446+AP446</f>
        <v>0</v>
      </c>
      <c r="AR446" s="181">
        <f>AE446+AI446+AM446+AQ446</f>
        <v>0</v>
      </c>
    </row>
    <row r="447" spans="2:44" x14ac:dyDescent="0.25">
      <c r="B447" s="179" t="s">
        <v>1147</v>
      </c>
      <c r="C447" s="180" t="s">
        <v>1148</v>
      </c>
      <c r="D4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1">
        <f>D447+E447</f>
        <v>0</v>
      </c>
      <c r="G447" s="181"/>
      <c r="H447" s="181">
        <f>F447-G447</f>
        <v>0</v>
      </c>
      <c r="I447" s="181"/>
      <c r="J447" s="181">
        <f>F447-I447</f>
        <v>0</v>
      </c>
      <c r="K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1">
        <f>AB447+AC447+AD447</f>
        <v>0</v>
      </c>
      <c r="AF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1">
        <f>AF447+AG447+AH447</f>
        <v>0</v>
      </c>
      <c r="AJ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1">
        <f>AJ447+AK447+AL447</f>
        <v>0</v>
      </c>
      <c r="AN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1">
        <f>AN447+AO447+AP447</f>
        <v>0</v>
      </c>
      <c r="AR447" s="181">
        <f>AE447+AI447+AM447+AQ447</f>
        <v>0</v>
      </c>
    </row>
    <row r="448" spans="2:44" x14ac:dyDescent="0.25">
      <c r="B448" s="179" t="s">
        <v>1149</v>
      </c>
      <c r="C448" s="180" t="s">
        <v>1150</v>
      </c>
      <c r="D4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1">
        <f>D448+E448</f>
        <v>0</v>
      </c>
      <c r="G448" s="181"/>
      <c r="H448" s="181">
        <f>F448-G448</f>
        <v>0</v>
      </c>
      <c r="I448" s="181"/>
      <c r="J448" s="181">
        <f>F448-I448</f>
        <v>0</v>
      </c>
      <c r="K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1">
        <f>AB448+AC448+AD448</f>
        <v>0</v>
      </c>
      <c r="AF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1">
        <f>AF448+AG448+AH448</f>
        <v>0</v>
      </c>
      <c r="AJ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1">
        <f>AJ448+AK448+AL448</f>
        <v>0</v>
      </c>
      <c r="AN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1">
        <f>AN448+AO448+AP448</f>
        <v>0</v>
      </c>
      <c r="AR448" s="181">
        <f>AE448+AI448+AM448+AQ448</f>
        <v>0</v>
      </c>
    </row>
    <row r="449" spans="2:44" x14ac:dyDescent="0.25">
      <c r="B449" s="179" t="s">
        <v>1151</v>
      </c>
      <c r="C449" s="180" t="s">
        <v>1152</v>
      </c>
      <c r="D4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1">
        <f t="shared" ref="F449:F452" si="912">D449+E449</f>
        <v>0</v>
      </c>
      <c r="G449" s="181"/>
      <c r="H449" s="181">
        <f t="shared" ref="H449:H452" si="913">F449-G449</f>
        <v>0</v>
      </c>
      <c r="I449" s="181"/>
      <c r="J449" s="181">
        <f t="shared" ref="J449:J452" si="914">F449-I449</f>
        <v>0</v>
      </c>
      <c r="K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1">
        <f t="shared" ref="AE449:AE452" si="915">AB449+AC449+AD449</f>
        <v>0</v>
      </c>
      <c r="AF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1">
        <f t="shared" ref="AI449:AI452" si="916">AF449+AG449+AH449</f>
        <v>0</v>
      </c>
      <c r="AJ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1">
        <f t="shared" ref="AM449:AM452" si="917">AJ449+AK449+AL449</f>
        <v>0</v>
      </c>
      <c r="AN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1">
        <f t="shared" ref="AQ449:AQ452" si="918">AN449+AO449+AP449</f>
        <v>0</v>
      </c>
      <c r="AR449" s="181">
        <f t="shared" ref="AR449:AR452" si="919">AE449+AI449+AM449+AQ449</f>
        <v>0</v>
      </c>
    </row>
    <row r="450" spans="2:44" x14ac:dyDescent="0.25">
      <c r="B450" s="179" t="s">
        <v>1153</v>
      </c>
      <c r="C450" s="180" t="s">
        <v>1154</v>
      </c>
      <c r="D4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1">
        <f t="shared" si="912"/>
        <v>0</v>
      </c>
      <c r="G450" s="181"/>
      <c r="H450" s="181">
        <f t="shared" si="913"/>
        <v>0</v>
      </c>
      <c r="I450" s="181"/>
      <c r="J450" s="181">
        <f t="shared" si="914"/>
        <v>0</v>
      </c>
      <c r="K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1">
        <f t="shared" si="915"/>
        <v>0</v>
      </c>
      <c r="AF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1">
        <f t="shared" si="916"/>
        <v>0</v>
      </c>
      <c r="AJ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1">
        <f t="shared" si="917"/>
        <v>0</v>
      </c>
      <c r="AN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1">
        <f t="shared" si="918"/>
        <v>0</v>
      </c>
      <c r="AR450" s="181">
        <f t="shared" si="919"/>
        <v>0</v>
      </c>
    </row>
    <row r="451" spans="2:44" x14ac:dyDescent="0.25">
      <c r="B451" s="179" t="s">
        <v>1155</v>
      </c>
      <c r="C451" s="180" t="s">
        <v>1156</v>
      </c>
      <c r="D4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1">
        <f t="shared" si="912"/>
        <v>0</v>
      </c>
      <c r="G451" s="181"/>
      <c r="H451" s="181">
        <f t="shared" si="913"/>
        <v>0</v>
      </c>
      <c r="I451" s="181"/>
      <c r="J451" s="181">
        <f t="shared" si="914"/>
        <v>0</v>
      </c>
      <c r="K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1">
        <f t="shared" si="915"/>
        <v>0</v>
      </c>
      <c r="AF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1">
        <f t="shared" si="916"/>
        <v>0</v>
      </c>
      <c r="AJ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1">
        <f t="shared" si="917"/>
        <v>0</v>
      </c>
      <c r="AN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1">
        <f t="shared" si="918"/>
        <v>0</v>
      </c>
      <c r="AR451" s="181">
        <f t="shared" si="919"/>
        <v>0</v>
      </c>
    </row>
    <row r="452" spans="2:44" x14ac:dyDescent="0.25">
      <c r="B452" s="179" t="s">
        <v>1157</v>
      </c>
      <c r="C452" s="180" t="s">
        <v>1158</v>
      </c>
      <c r="D4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1">
        <f t="shared" si="912"/>
        <v>0</v>
      </c>
      <c r="G452" s="181"/>
      <c r="H452" s="181">
        <f t="shared" si="913"/>
        <v>0</v>
      </c>
      <c r="I452" s="181"/>
      <c r="J452" s="181">
        <f t="shared" si="914"/>
        <v>0</v>
      </c>
      <c r="K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1">
        <f t="shared" si="915"/>
        <v>0</v>
      </c>
      <c r="AF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1">
        <f t="shared" si="916"/>
        <v>0</v>
      </c>
      <c r="AJ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1">
        <f t="shared" si="917"/>
        <v>0</v>
      </c>
      <c r="AN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1">
        <f t="shared" si="918"/>
        <v>0</v>
      </c>
      <c r="AR452" s="181">
        <f t="shared" si="919"/>
        <v>0</v>
      </c>
    </row>
    <row r="453" spans="2:44" x14ac:dyDescent="0.25">
      <c r="B453" s="179" t="s">
        <v>353</v>
      </c>
      <c r="C453" s="180" t="s">
        <v>221</v>
      </c>
      <c r="D4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1">
        <f t="shared" si="880"/>
        <v>0</v>
      </c>
      <c r="G453" s="181"/>
      <c r="H453" s="181">
        <f t="shared" si="881"/>
        <v>0</v>
      </c>
      <c r="I453" s="181"/>
      <c r="J453" s="181">
        <f t="shared" si="882"/>
        <v>0</v>
      </c>
      <c r="K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1">
        <f t="shared" si="883"/>
        <v>0</v>
      </c>
      <c r="AF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1">
        <f t="shared" si="884"/>
        <v>0</v>
      </c>
      <c r="AJ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1">
        <f t="shared" si="885"/>
        <v>0</v>
      </c>
      <c r="AN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1">
        <f t="shared" si="886"/>
        <v>0</v>
      </c>
      <c r="AR453" s="181">
        <f t="shared" si="887"/>
        <v>0</v>
      </c>
    </row>
    <row r="454" spans="2:44" x14ac:dyDescent="0.25">
      <c r="B454" s="179" t="s">
        <v>1159</v>
      </c>
      <c r="C454" s="180" t="s">
        <v>1160</v>
      </c>
      <c r="D4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1">
        <f t="shared" ref="F454:F456" si="920">D454+E454</f>
        <v>0</v>
      </c>
      <c r="G454" s="181"/>
      <c r="H454" s="181">
        <f t="shared" ref="H454:H456" si="921">F454-G454</f>
        <v>0</v>
      </c>
      <c r="I454" s="181"/>
      <c r="J454" s="181">
        <f t="shared" ref="J454:J456" si="922">F454-I454</f>
        <v>0</v>
      </c>
      <c r="K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1">
        <f t="shared" ref="AE454:AE456" si="923">AB454+AC454+AD454</f>
        <v>0</v>
      </c>
      <c r="AF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1">
        <f t="shared" ref="AI454:AI456" si="924">AF454+AG454+AH454</f>
        <v>0</v>
      </c>
      <c r="AJ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1">
        <f t="shared" ref="AM454:AM456" si="925">AJ454+AK454+AL454</f>
        <v>0</v>
      </c>
      <c r="AN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1">
        <f t="shared" ref="AQ454:AQ456" si="926">AN454+AO454+AP454</f>
        <v>0</v>
      </c>
      <c r="AR454" s="181">
        <f t="shared" ref="AR454:AR456" si="927">AE454+AI454+AM454+AQ454</f>
        <v>0</v>
      </c>
    </row>
    <row r="455" spans="2:44" x14ac:dyDescent="0.25">
      <c r="B455" s="179" t="s">
        <v>1161</v>
      </c>
      <c r="C455" s="180" t="s">
        <v>1162</v>
      </c>
      <c r="D4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1">
        <f t="shared" si="920"/>
        <v>0</v>
      </c>
      <c r="G455" s="181"/>
      <c r="H455" s="181">
        <f t="shared" si="921"/>
        <v>0</v>
      </c>
      <c r="I455" s="181"/>
      <c r="J455" s="181">
        <f t="shared" si="922"/>
        <v>0</v>
      </c>
      <c r="K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1">
        <f t="shared" si="923"/>
        <v>0</v>
      </c>
      <c r="AF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1">
        <f t="shared" si="924"/>
        <v>0</v>
      </c>
      <c r="AJ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1">
        <f t="shared" si="925"/>
        <v>0</v>
      </c>
      <c r="AN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1">
        <f t="shared" si="926"/>
        <v>0</v>
      </c>
      <c r="AR455" s="181">
        <f t="shared" si="927"/>
        <v>0</v>
      </c>
    </row>
    <row r="456" spans="2:44" x14ac:dyDescent="0.25">
      <c r="B456" s="179" t="s">
        <v>1163</v>
      </c>
      <c r="C456" s="180" t="s">
        <v>1164</v>
      </c>
      <c r="D4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1">
        <f t="shared" si="920"/>
        <v>0</v>
      </c>
      <c r="G456" s="181"/>
      <c r="H456" s="181">
        <f t="shared" si="921"/>
        <v>0</v>
      </c>
      <c r="I456" s="181"/>
      <c r="J456" s="181">
        <f t="shared" si="922"/>
        <v>0</v>
      </c>
      <c r="K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1">
        <f t="shared" si="923"/>
        <v>0</v>
      </c>
      <c r="AF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1">
        <f t="shared" si="924"/>
        <v>0</v>
      </c>
      <c r="AJ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1">
        <f t="shared" si="925"/>
        <v>0</v>
      </c>
      <c r="AN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1">
        <f t="shared" si="926"/>
        <v>0</v>
      </c>
      <c r="AR456" s="181">
        <f t="shared" si="927"/>
        <v>0</v>
      </c>
    </row>
    <row r="457" spans="2:44" x14ac:dyDescent="0.25">
      <c r="B457" s="179" t="s">
        <v>1165</v>
      </c>
      <c r="C457" s="180" t="s">
        <v>1166</v>
      </c>
      <c r="D4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1">
        <f t="shared" si="830"/>
        <v>0</v>
      </c>
      <c r="G457" s="181"/>
      <c r="H457" s="181">
        <f t="shared" si="623"/>
        <v>0</v>
      </c>
      <c r="I457" s="181"/>
      <c r="J457" s="181">
        <f t="shared" si="624"/>
        <v>0</v>
      </c>
      <c r="K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1">
        <f t="shared" si="628"/>
        <v>0</v>
      </c>
      <c r="AF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1">
        <f t="shared" si="629"/>
        <v>0</v>
      </c>
      <c r="AJ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1">
        <f t="shared" si="630"/>
        <v>0</v>
      </c>
      <c r="AN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1">
        <f t="shared" si="631"/>
        <v>0</v>
      </c>
      <c r="AR457" s="181">
        <f t="shared" si="632"/>
        <v>0</v>
      </c>
    </row>
    <row r="458" spans="2:44" x14ac:dyDescent="0.25">
      <c r="B458" s="179" t="s">
        <v>1167</v>
      </c>
      <c r="C458" s="180" t="s">
        <v>1168</v>
      </c>
      <c r="D4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1">
        <f t="shared" si="830"/>
        <v>0</v>
      </c>
      <c r="G458" s="181"/>
      <c r="H458" s="181">
        <f t="shared" si="623"/>
        <v>0</v>
      </c>
      <c r="I458" s="181"/>
      <c r="J458" s="181">
        <f t="shared" si="624"/>
        <v>0</v>
      </c>
      <c r="K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1">
        <f t="shared" si="628"/>
        <v>0</v>
      </c>
      <c r="AF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1">
        <f t="shared" si="629"/>
        <v>0</v>
      </c>
      <c r="AJ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1">
        <f t="shared" si="630"/>
        <v>0</v>
      </c>
      <c r="AN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1">
        <f t="shared" si="631"/>
        <v>0</v>
      </c>
      <c r="AR458" s="181">
        <f t="shared" si="632"/>
        <v>0</v>
      </c>
    </row>
    <row r="459" spans="2:44" x14ac:dyDescent="0.25">
      <c r="B459" s="188" t="s">
        <v>354</v>
      </c>
      <c r="C459" s="189" t="s">
        <v>222</v>
      </c>
      <c r="D459" s="190">
        <f>SUM(D460:D466)</f>
        <v>0</v>
      </c>
      <c r="E459" s="190">
        <f>SUM(E460:E466)</f>
        <v>0</v>
      </c>
      <c r="F459" s="190">
        <f t="shared" si="830"/>
        <v>0</v>
      </c>
      <c r="G459" s="190">
        <f>SUM(G460:G466)</f>
        <v>0</v>
      </c>
      <c r="H459" s="190">
        <f t="shared" si="623"/>
        <v>0</v>
      </c>
      <c r="I459" s="190">
        <f>SUM(I460:I466)</f>
        <v>0</v>
      </c>
      <c r="J459" s="190">
        <f t="shared" si="624"/>
        <v>0</v>
      </c>
      <c r="K459" s="190">
        <f t="shared" ref="K459:AD459" si="928">SUM(K460:K466)</f>
        <v>0</v>
      </c>
      <c r="L459" s="190">
        <f t="shared" si="928"/>
        <v>0</v>
      </c>
      <c r="M459" s="190">
        <f t="shared" si="928"/>
        <v>0</v>
      </c>
      <c r="N459" s="190">
        <f t="shared" si="928"/>
        <v>0</v>
      </c>
      <c r="O459" s="190">
        <f t="shared" si="928"/>
        <v>0</v>
      </c>
      <c r="P459" s="190">
        <f t="shared" ref="P459:Q459" si="929">SUM(P460:P466)</f>
        <v>0</v>
      </c>
      <c r="Q459" s="190">
        <f t="shared" si="929"/>
        <v>0</v>
      </c>
      <c r="R459" s="190">
        <f t="shared" si="928"/>
        <v>0</v>
      </c>
      <c r="S459" s="190">
        <f t="shared" si="928"/>
        <v>0</v>
      </c>
      <c r="T459" s="190">
        <f t="shared" ref="T459" si="930">SUM(T460:T466)</f>
        <v>0</v>
      </c>
      <c r="U459" s="190">
        <f t="shared" si="928"/>
        <v>0</v>
      </c>
      <c r="V459" s="190">
        <f t="shared" si="928"/>
        <v>0</v>
      </c>
      <c r="W459" s="190">
        <f t="shared" ref="W459" si="931">SUM(W460:W466)</f>
        <v>0</v>
      </c>
      <c r="X459" s="190">
        <f t="shared" si="928"/>
        <v>0</v>
      </c>
      <c r="Y459" s="190">
        <f t="shared" ref="Y459:Z459" si="932">SUM(Y460:Y466)</f>
        <v>0</v>
      </c>
      <c r="Z459" s="190">
        <f t="shared" si="932"/>
        <v>0</v>
      </c>
      <c r="AA459" s="190">
        <f t="shared" si="928"/>
        <v>0</v>
      </c>
      <c r="AB459" s="190">
        <f t="shared" si="928"/>
        <v>0</v>
      </c>
      <c r="AC459" s="190">
        <f t="shared" si="928"/>
        <v>0</v>
      </c>
      <c r="AD459" s="190">
        <f t="shared" si="928"/>
        <v>0</v>
      </c>
      <c r="AE459" s="190">
        <f t="shared" si="628"/>
        <v>0</v>
      </c>
      <c r="AF459" s="190">
        <f>SUM(AF460:AF466)</f>
        <v>0</v>
      </c>
      <c r="AG459" s="190">
        <f>SUM(AG460:AG466)</f>
        <v>0</v>
      </c>
      <c r="AH459" s="190">
        <f>SUM(AH460:AH466)</f>
        <v>0</v>
      </c>
      <c r="AI459" s="190">
        <f t="shared" si="629"/>
        <v>0</v>
      </c>
      <c r="AJ459" s="190">
        <f>SUM(AJ460:AJ466)</f>
        <v>0</v>
      </c>
      <c r="AK459" s="190">
        <f>SUM(AK460:AK466)</f>
        <v>0</v>
      </c>
      <c r="AL459" s="190">
        <f>SUM(AL460:AL466)</f>
        <v>0</v>
      </c>
      <c r="AM459" s="190">
        <f t="shared" si="630"/>
        <v>0</v>
      </c>
      <c r="AN459" s="190">
        <f>SUM(AN460:AN466)</f>
        <v>0</v>
      </c>
      <c r="AO459" s="190">
        <f>SUM(AO460:AO466)</f>
        <v>0</v>
      </c>
      <c r="AP459" s="190">
        <f>SUM(AP460:AP466)</f>
        <v>0</v>
      </c>
      <c r="AQ459" s="190">
        <f t="shared" si="631"/>
        <v>0</v>
      </c>
      <c r="AR459" s="190">
        <f t="shared" si="632"/>
        <v>0</v>
      </c>
    </row>
    <row r="460" spans="2:44" x14ac:dyDescent="0.25">
      <c r="B460" s="179" t="s">
        <v>355</v>
      </c>
      <c r="C460" s="180" t="s">
        <v>223</v>
      </c>
      <c r="D4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1">
        <f t="shared" ref="F460:F462" si="933">D460+E460</f>
        <v>0</v>
      </c>
      <c r="G460" s="181"/>
      <c r="H460" s="181">
        <f t="shared" ref="H460:H462" si="934">F460-G460</f>
        <v>0</v>
      </c>
      <c r="I460" s="181"/>
      <c r="J460" s="181">
        <f t="shared" ref="J460:J462" si="935">F460-I460</f>
        <v>0</v>
      </c>
      <c r="K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1">
        <f t="shared" ref="AE460:AE462" si="936">AB460+AC460+AD460</f>
        <v>0</v>
      </c>
      <c r="AF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1">
        <f t="shared" ref="AI460:AI462" si="937">AF460+AG460+AH460</f>
        <v>0</v>
      </c>
      <c r="AJ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1">
        <f t="shared" ref="AM460:AM462" si="938">AJ460+AK460+AL460</f>
        <v>0</v>
      </c>
      <c r="AN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1">
        <f t="shared" ref="AQ460:AQ462" si="939">AN460+AO460+AP460</f>
        <v>0</v>
      </c>
      <c r="AR460" s="181">
        <f t="shared" ref="AR460:AR462" si="940">AE460+AI460+AM460+AQ460</f>
        <v>0</v>
      </c>
    </row>
    <row r="461" spans="2:44" x14ac:dyDescent="0.25">
      <c r="B461" s="179" t="s">
        <v>1169</v>
      </c>
      <c r="C461" s="180" t="s">
        <v>1170</v>
      </c>
      <c r="D4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1">
        <f t="shared" si="933"/>
        <v>0</v>
      </c>
      <c r="G461" s="181"/>
      <c r="H461" s="181">
        <f t="shared" si="934"/>
        <v>0</v>
      </c>
      <c r="I461" s="181"/>
      <c r="J461" s="181">
        <f t="shared" si="935"/>
        <v>0</v>
      </c>
      <c r="K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1">
        <f t="shared" si="936"/>
        <v>0</v>
      </c>
      <c r="AF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1">
        <f t="shared" si="937"/>
        <v>0</v>
      </c>
      <c r="AJ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1">
        <f t="shared" si="938"/>
        <v>0</v>
      </c>
      <c r="AN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1">
        <f t="shared" si="939"/>
        <v>0</v>
      </c>
      <c r="AR461" s="181">
        <f t="shared" si="940"/>
        <v>0</v>
      </c>
    </row>
    <row r="462" spans="2:44" x14ac:dyDescent="0.25">
      <c r="B462" s="179" t="s">
        <v>1171</v>
      </c>
      <c r="C462" s="180" t="s">
        <v>1172</v>
      </c>
      <c r="D4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1">
        <f t="shared" si="933"/>
        <v>0</v>
      </c>
      <c r="G462" s="181"/>
      <c r="H462" s="181">
        <f t="shared" si="934"/>
        <v>0</v>
      </c>
      <c r="I462" s="181"/>
      <c r="J462" s="181">
        <f t="shared" si="935"/>
        <v>0</v>
      </c>
      <c r="K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1">
        <f t="shared" si="936"/>
        <v>0</v>
      </c>
      <c r="AF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1">
        <f t="shared" si="937"/>
        <v>0</v>
      </c>
      <c r="AJ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1">
        <f t="shared" si="938"/>
        <v>0</v>
      </c>
      <c r="AN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1">
        <f t="shared" si="939"/>
        <v>0</v>
      </c>
      <c r="AR462" s="181">
        <f t="shared" si="940"/>
        <v>0</v>
      </c>
    </row>
    <row r="463" spans="2:44" x14ac:dyDescent="0.25">
      <c r="B463" s="179" t="s">
        <v>1173</v>
      </c>
      <c r="C463" s="180" t="s">
        <v>1174</v>
      </c>
      <c r="D4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1">
        <f t="shared" si="830"/>
        <v>0</v>
      </c>
      <c r="G463" s="181"/>
      <c r="H463" s="181">
        <f t="shared" si="623"/>
        <v>0</v>
      </c>
      <c r="I463" s="181"/>
      <c r="J463" s="181">
        <f t="shared" si="624"/>
        <v>0</v>
      </c>
      <c r="K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1">
        <f t="shared" si="628"/>
        <v>0</v>
      </c>
      <c r="AF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1">
        <f t="shared" si="629"/>
        <v>0</v>
      </c>
      <c r="AJ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1">
        <f t="shared" si="630"/>
        <v>0</v>
      </c>
      <c r="AN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1">
        <f t="shared" si="631"/>
        <v>0</v>
      </c>
      <c r="AR463" s="181">
        <f t="shared" si="632"/>
        <v>0</v>
      </c>
    </row>
    <row r="464" spans="2:44" x14ac:dyDescent="0.25">
      <c r="B464" s="179" t="s">
        <v>1175</v>
      </c>
      <c r="C464" s="180" t="s">
        <v>1176</v>
      </c>
      <c r="D4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1">
        <f t="shared" ref="F464" si="941">D464+E464</f>
        <v>0</v>
      </c>
      <c r="G464" s="181"/>
      <c r="H464" s="181">
        <f t="shared" ref="H464" si="942">F464-G464</f>
        <v>0</v>
      </c>
      <c r="I464" s="181"/>
      <c r="J464" s="181">
        <f t="shared" ref="J464" si="943">F464-I464</f>
        <v>0</v>
      </c>
      <c r="K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1">
        <f t="shared" ref="AE464" si="944">AB464+AC464+AD464</f>
        <v>0</v>
      </c>
      <c r="AF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1">
        <f t="shared" ref="AI464" si="945">AF464+AG464+AH464</f>
        <v>0</v>
      </c>
      <c r="AJ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1">
        <f t="shared" ref="AM464" si="946">AJ464+AK464+AL464</f>
        <v>0</v>
      </c>
      <c r="AN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1">
        <f t="shared" ref="AQ464" si="947">AN464+AO464+AP464</f>
        <v>0</v>
      </c>
      <c r="AR464" s="181">
        <f t="shared" ref="AR464" si="948">AE464+AI464+AM464+AQ464</f>
        <v>0</v>
      </c>
    </row>
    <row r="465" spans="2:44" x14ac:dyDescent="0.25">
      <c r="B465" s="179" t="s">
        <v>1177</v>
      </c>
      <c r="C465" s="180" t="s">
        <v>1178</v>
      </c>
      <c r="D4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1">
        <f t="shared" ref="F465" si="949">D465+E465</f>
        <v>0</v>
      </c>
      <c r="G465" s="181"/>
      <c r="H465" s="181">
        <f t="shared" ref="H465" si="950">F465-G465</f>
        <v>0</v>
      </c>
      <c r="I465" s="181"/>
      <c r="J465" s="181">
        <f t="shared" ref="J465" si="951">F465-I465</f>
        <v>0</v>
      </c>
      <c r="K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1">
        <f t="shared" ref="AE465" si="952">AB465+AC465+AD465</f>
        <v>0</v>
      </c>
      <c r="AF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1">
        <f t="shared" ref="AI465" si="953">AF465+AG465+AH465</f>
        <v>0</v>
      </c>
      <c r="AJ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1">
        <f t="shared" ref="AM465" si="954">AJ465+AK465+AL465</f>
        <v>0</v>
      </c>
      <c r="AN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1">
        <f t="shared" ref="AQ465" si="955">AN465+AO465+AP465</f>
        <v>0</v>
      </c>
      <c r="AR465" s="181">
        <f t="shared" ref="AR465" si="956">AE465+AI465+AM465+AQ465</f>
        <v>0</v>
      </c>
    </row>
    <row r="466" spans="2:44" x14ac:dyDescent="0.25">
      <c r="B466" s="179" t="s">
        <v>1179</v>
      </c>
      <c r="C466" s="180" t="s">
        <v>1180</v>
      </c>
      <c r="D4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1">
        <f t="shared" si="830"/>
        <v>0</v>
      </c>
      <c r="G466" s="181"/>
      <c r="H466" s="181">
        <f t="shared" si="623"/>
        <v>0</v>
      </c>
      <c r="I466" s="181"/>
      <c r="J466" s="181">
        <f t="shared" si="624"/>
        <v>0</v>
      </c>
      <c r="K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1">
        <f t="shared" si="628"/>
        <v>0</v>
      </c>
      <c r="AF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1">
        <f t="shared" si="629"/>
        <v>0</v>
      </c>
      <c r="AJ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1">
        <f t="shared" si="630"/>
        <v>0</v>
      </c>
      <c r="AN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1">
        <f t="shared" si="631"/>
        <v>0</v>
      </c>
      <c r="AR466" s="181">
        <f t="shared" si="632"/>
        <v>0</v>
      </c>
    </row>
    <row r="467" spans="2:44" x14ac:dyDescent="0.25">
      <c r="B467" s="188" t="s">
        <v>356</v>
      </c>
      <c r="C467" s="189" t="s">
        <v>224</v>
      </c>
      <c r="D467" s="190">
        <f>SUM(D468:D484)</f>
        <v>40949</v>
      </c>
      <c r="E467" s="190">
        <f>SUM(E468:E484)</f>
        <v>0</v>
      </c>
      <c r="F467" s="190">
        <f t="shared" si="830"/>
        <v>40949</v>
      </c>
      <c r="G467" s="190">
        <f>SUM(G468:G484)</f>
        <v>0</v>
      </c>
      <c r="H467" s="190">
        <f t="shared" si="623"/>
        <v>40949</v>
      </c>
      <c r="I467" s="190">
        <f>SUM(I468:I484)</f>
        <v>0</v>
      </c>
      <c r="J467" s="190">
        <f t="shared" si="624"/>
        <v>40949</v>
      </c>
      <c r="K467" s="190">
        <f t="shared" ref="K467:AD467" si="957">SUM(K468:K484)</f>
        <v>0</v>
      </c>
      <c r="L467" s="190">
        <f t="shared" si="957"/>
        <v>0</v>
      </c>
      <c r="M467" s="190">
        <f t="shared" si="957"/>
        <v>0</v>
      </c>
      <c r="N467" s="190">
        <f t="shared" si="957"/>
        <v>0</v>
      </c>
      <c r="O467" s="190">
        <f t="shared" si="957"/>
        <v>0</v>
      </c>
      <c r="P467" s="190">
        <f t="shared" si="957"/>
        <v>0</v>
      </c>
      <c r="Q467" s="190">
        <f t="shared" si="957"/>
        <v>0</v>
      </c>
      <c r="R467" s="190">
        <f t="shared" si="957"/>
        <v>0</v>
      </c>
      <c r="S467" s="190">
        <f t="shared" si="957"/>
        <v>0</v>
      </c>
      <c r="T467" s="190">
        <f t="shared" ref="T467" si="958">SUM(T468:T484)</f>
        <v>0</v>
      </c>
      <c r="U467" s="190">
        <f t="shared" si="957"/>
        <v>0</v>
      </c>
      <c r="V467" s="190">
        <f t="shared" si="957"/>
        <v>0</v>
      </c>
      <c r="W467" s="190">
        <f t="shared" si="957"/>
        <v>0</v>
      </c>
      <c r="X467" s="190">
        <f t="shared" si="957"/>
        <v>40949</v>
      </c>
      <c r="Y467" s="190">
        <f t="shared" ref="Y467:Z467" si="959">SUM(Y468:Y484)</f>
        <v>0</v>
      </c>
      <c r="Z467" s="190">
        <f t="shared" si="959"/>
        <v>0</v>
      </c>
      <c r="AA467" s="190">
        <f t="shared" si="957"/>
        <v>0</v>
      </c>
      <c r="AB467" s="190">
        <f t="shared" si="957"/>
        <v>40949</v>
      </c>
      <c r="AC467" s="190">
        <f t="shared" si="957"/>
        <v>0</v>
      </c>
      <c r="AD467" s="190">
        <f t="shared" si="957"/>
        <v>0</v>
      </c>
      <c r="AE467" s="190">
        <f t="shared" si="628"/>
        <v>40949</v>
      </c>
      <c r="AF467" s="190">
        <f>SUM(AF468:AF484)</f>
        <v>0</v>
      </c>
      <c r="AG467" s="190">
        <f>SUM(AG468:AG484)</f>
        <v>0</v>
      </c>
      <c r="AH467" s="190">
        <f>SUM(AH468:AH484)</f>
        <v>0</v>
      </c>
      <c r="AI467" s="190">
        <f t="shared" si="629"/>
        <v>0</v>
      </c>
      <c r="AJ467" s="190">
        <f>SUM(AJ468:AJ484)</f>
        <v>0</v>
      </c>
      <c r="AK467" s="190">
        <f>SUM(AK468:AK484)</f>
        <v>0</v>
      </c>
      <c r="AL467" s="190">
        <f>SUM(AL468:AL484)</f>
        <v>0</v>
      </c>
      <c r="AM467" s="190">
        <f t="shared" si="630"/>
        <v>0</v>
      </c>
      <c r="AN467" s="190">
        <f>SUM(AN468:AN484)</f>
        <v>0</v>
      </c>
      <c r="AO467" s="190">
        <f>SUM(AO468:AO484)</f>
        <v>0</v>
      </c>
      <c r="AP467" s="190">
        <f>SUM(AP468:AP484)</f>
        <v>0</v>
      </c>
      <c r="AQ467" s="190">
        <f t="shared" si="631"/>
        <v>0</v>
      </c>
      <c r="AR467" s="190">
        <f t="shared" si="632"/>
        <v>40949</v>
      </c>
    </row>
    <row r="468" spans="2:44" x14ac:dyDescent="0.25">
      <c r="B468" s="179" t="s">
        <v>1181</v>
      </c>
      <c r="C468" s="180" t="s">
        <v>1182</v>
      </c>
      <c r="D4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1">
        <f t="shared" ref="F468" si="960">D468+E468</f>
        <v>0</v>
      </c>
      <c r="G468" s="181"/>
      <c r="H468" s="181">
        <f t="shared" ref="H468" si="961">F468-G468</f>
        <v>0</v>
      </c>
      <c r="I468" s="181"/>
      <c r="J468" s="181">
        <f t="shared" ref="J468" si="962">F468-I468</f>
        <v>0</v>
      </c>
      <c r="K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1">
        <f t="shared" ref="AE468" si="963">AB468+AC468+AD468</f>
        <v>0</v>
      </c>
      <c r="AF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1">
        <f t="shared" ref="AI468" si="964">AF468+AG468+AH468</f>
        <v>0</v>
      </c>
      <c r="AJ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1">
        <f t="shared" ref="AM468" si="965">AJ468+AK468+AL468</f>
        <v>0</v>
      </c>
      <c r="AN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1">
        <f t="shared" ref="AQ468" si="966">AN468+AO468+AP468</f>
        <v>0</v>
      </c>
      <c r="AR468" s="181">
        <f t="shared" ref="AR468" si="967">AE468+AI468+AM468+AQ468</f>
        <v>0</v>
      </c>
    </row>
    <row r="469" spans="2:44" x14ac:dyDescent="0.25">
      <c r="B469" s="179" t="s">
        <v>357</v>
      </c>
      <c r="C469" s="180" t="s">
        <v>225</v>
      </c>
      <c r="D4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1">
        <f>D469+E469</f>
        <v>0</v>
      </c>
      <c r="G469" s="181"/>
      <c r="H469" s="181">
        <f>F469-G469</f>
        <v>0</v>
      </c>
      <c r="I469" s="181"/>
      <c r="J469" s="181">
        <f>F469-I469</f>
        <v>0</v>
      </c>
      <c r="K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1">
        <f>AB469+AC469+AD469</f>
        <v>0</v>
      </c>
      <c r="AF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1">
        <f>AF469+AG469+AH469</f>
        <v>0</v>
      </c>
      <c r="AJ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1">
        <f>AJ469+AK469+AL469</f>
        <v>0</v>
      </c>
      <c r="AN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1">
        <f>AN469+AO469+AP469</f>
        <v>0</v>
      </c>
      <c r="AR469" s="181">
        <f>AE469+AI469+AM469+AQ469</f>
        <v>0</v>
      </c>
    </row>
    <row r="470" spans="2:44" x14ac:dyDescent="0.25">
      <c r="B470" s="179" t="s">
        <v>364</v>
      </c>
      <c r="C470" s="180" t="s">
        <v>230</v>
      </c>
      <c r="D4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1">
        <f>D470+E470</f>
        <v>0</v>
      </c>
      <c r="G470" s="181"/>
      <c r="H470" s="181">
        <f>F470-G470</f>
        <v>0</v>
      </c>
      <c r="I470" s="181"/>
      <c r="J470" s="181">
        <f>F470-I470</f>
        <v>0</v>
      </c>
      <c r="K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1">
        <f>AB470+AC470+AD470</f>
        <v>0</v>
      </c>
      <c r="AF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1">
        <f>AF470+AG470+AH470</f>
        <v>0</v>
      </c>
      <c r="AJ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1">
        <f>AJ470+AK470+AL470</f>
        <v>0</v>
      </c>
      <c r="AN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1">
        <f>AN470+AO470+AP470</f>
        <v>0</v>
      </c>
      <c r="AR470" s="181">
        <f>AE470+AI470+AM470+AQ470</f>
        <v>0</v>
      </c>
    </row>
    <row r="471" spans="2:44" x14ac:dyDescent="0.25">
      <c r="B471" s="179" t="s">
        <v>1183</v>
      </c>
      <c r="C471" s="180" t="s">
        <v>1184</v>
      </c>
      <c r="D4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1">
        <f>D471+E471</f>
        <v>0</v>
      </c>
      <c r="G471" s="181"/>
      <c r="H471" s="181">
        <f>F471-G471</f>
        <v>0</v>
      </c>
      <c r="I471" s="181"/>
      <c r="J471" s="181">
        <f>F471-I471</f>
        <v>0</v>
      </c>
      <c r="K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1">
        <f>AB471+AC471+AD471</f>
        <v>0</v>
      </c>
      <c r="AF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1">
        <f>AF471+AG471+AH471</f>
        <v>0</v>
      </c>
      <c r="AJ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1">
        <f>AJ471+AK471+AL471</f>
        <v>0</v>
      </c>
      <c r="AN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1">
        <f>AN471+AO471+AP471</f>
        <v>0</v>
      </c>
      <c r="AR471" s="181">
        <f>AE471+AI471+AM471+AQ471</f>
        <v>0</v>
      </c>
    </row>
    <row r="472" spans="2:44" x14ac:dyDescent="0.25">
      <c r="B472" s="179" t="s">
        <v>1185</v>
      </c>
      <c r="C472" s="180" t="s">
        <v>1186</v>
      </c>
      <c r="D4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1">
        <f>D472+E472</f>
        <v>0</v>
      </c>
      <c r="G472" s="181"/>
      <c r="H472" s="181">
        <f>F472-G472</f>
        <v>0</v>
      </c>
      <c r="I472" s="181"/>
      <c r="J472" s="181">
        <f>F472-I472</f>
        <v>0</v>
      </c>
      <c r="K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1">
        <f>AB472+AC472+AD472</f>
        <v>0</v>
      </c>
      <c r="AF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1">
        <f>AF472+AG472+AH472</f>
        <v>0</v>
      </c>
      <c r="AJ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1">
        <f>AJ472+AK472+AL472</f>
        <v>0</v>
      </c>
      <c r="AN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1">
        <f>AN472+AO472+AP472</f>
        <v>0</v>
      </c>
      <c r="AR472" s="181">
        <f>AE472+AI472+AM472+AQ472</f>
        <v>0</v>
      </c>
    </row>
    <row r="473" spans="2:44" x14ac:dyDescent="0.25">
      <c r="B473" s="179" t="s">
        <v>1187</v>
      </c>
      <c r="C473" s="180" t="s">
        <v>1188</v>
      </c>
      <c r="D4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1">
        <f>D473+E473</f>
        <v>0</v>
      </c>
      <c r="G473" s="181"/>
      <c r="H473" s="181">
        <f>F473-G473</f>
        <v>0</v>
      </c>
      <c r="I473" s="181"/>
      <c r="J473" s="181">
        <f>F473-I473</f>
        <v>0</v>
      </c>
      <c r="K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1">
        <f>AB473+AC473+AD473</f>
        <v>0</v>
      </c>
      <c r="AF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1">
        <f>AF473+AG473+AH473</f>
        <v>0</v>
      </c>
      <c r="AJ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1">
        <f>AJ473+AK473+AL473</f>
        <v>0</v>
      </c>
      <c r="AN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1">
        <f>AN473+AO473+AP473</f>
        <v>0</v>
      </c>
      <c r="AR473" s="181">
        <f>AE473+AI473+AM473+AQ473</f>
        <v>0</v>
      </c>
    </row>
    <row r="474" spans="2:44" x14ac:dyDescent="0.25">
      <c r="B474" s="179" t="s">
        <v>1189</v>
      </c>
      <c r="C474" s="180" t="s">
        <v>1190</v>
      </c>
      <c r="D4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1">
        <f t="shared" ref="F474:F477" si="968">D474+E474</f>
        <v>0</v>
      </c>
      <c r="G474" s="181"/>
      <c r="H474" s="181">
        <f t="shared" ref="H474:H477" si="969">F474-G474</f>
        <v>0</v>
      </c>
      <c r="I474" s="181"/>
      <c r="J474" s="181">
        <f t="shared" ref="J474:J477" si="970">F474-I474</f>
        <v>0</v>
      </c>
      <c r="K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1">
        <f t="shared" ref="AE474:AE477" si="971">AB474+AC474+AD474</f>
        <v>0</v>
      </c>
      <c r="AF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1">
        <f t="shared" ref="AI474:AI477" si="972">AF474+AG474+AH474</f>
        <v>0</v>
      </c>
      <c r="AJ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1">
        <f t="shared" ref="AM474:AM477" si="973">AJ474+AK474+AL474</f>
        <v>0</v>
      </c>
      <c r="AN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1">
        <f t="shared" ref="AQ474:AQ477" si="974">AN474+AO474+AP474</f>
        <v>0</v>
      </c>
      <c r="AR474" s="181">
        <f t="shared" ref="AR474:AR477" si="975">AE474+AI474+AM474+AQ474</f>
        <v>0</v>
      </c>
    </row>
    <row r="475" spans="2:44" x14ac:dyDescent="0.25">
      <c r="B475" s="179" t="s">
        <v>1191</v>
      </c>
      <c r="C475" s="180" t="s">
        <v>1192</v>
      </c>
      <c r="D4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1">
        <f t="shared" si="968"/>
        <v>0</v>
      </c>
      <c r="G475" s="181"/>
      <c r="H475" s="181">
        <f t="shared" si="969"/>
        <v>0</v>
      </c>
      <c r="I475" s="181"/>
      <c r="J475" s="181">
        <f t="shared" si="970"/>
        <v>0</v>
      </c>
      <c r="K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1">
        <f t="shared" si="971"/>
        <v>0</v>
      </c>
      <c r="AF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1">
        <f t="shared" si="972"/>
        <v>0</v>
      </c>
      <c r="AJ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1">
        <f t="shared" si="973"/>
        <v>0</v>
      </c>
      <c r="AN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1">
        <f t="shared" si="974"/>
        <v>0</v>
      </c>
      <c r="AR475" s="181">
        <f t="shared" si="975"/>
        <v>0</v>
      </c>
    </row>
    <row r="476" spans="2:44" x14ac:dyDescent="0.25">
      <c r="B476" s="179" t="s">
        <v>1193</v>
      </c>
      <c r="C476" s="180" t="s">
        <v>1194</v>
      </c>
      <c r="D4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1">
        <f t="shared" si="968"/>
        <v>0</v>
      </c>
      <c r="G476" s="181"/>
      <c r="H476" s="181">
        <f t="shared" si="969"/>
        <v>0</v>
      </c>
      <c r="I476" s="181"/>
      <c r="J476" s="181">
        <f t="shared" si="970"/>
        <v>0</v>
      </c>
      <c r="K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1">
        <f t="shared" si="971"/>
        <v>0</v>
      </c>
      <c r="AF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1">
        <f t="shared" si="972"/>
        <v>0</v>
      </c>
      <c r="AJ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1">
        <f t="shared" si="973"/>
        <v>0</v>
      </c>
      <c r="AN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1">
        <f t="shared" si="974"/>
        <v>0</v>
      </c>
      <c r="AR476" s="181">
        <f t="shared" si="975"/>
        <v>0</v>
      </c>
    </row>
    <row r="477" spans="2:44" x14ac:dyDescent="0.25">
      <c r="B477" s="179" t="s">
        <v>1195</v>
      </c>
      <c r="C477" s="180" t="s">
        <v>1196</v>
      </c>
      <c r="D4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1">
        <f t="shared" si="968"/>
        <v>0</v>
      </c>
      <c r="G477" s="181"/>
      <c r="H477" s="181">
        <f t="shared" si="969"/>
        <v>0</v>
      </c>
      <c r="I477" s="181"/>
      <c r="J477" s="181">
        <f t="shared" si="970"/>
        <v>0</v>
      </c>
      <c r="K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1">
        <f t="shared" si="971"/>
        <v>0</v>
      </c>
      <c r="AF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1">
        <f t="shared" si="972"/>
        <v>0</v>
      </c>
      <c r="AJ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1">
        <f t="shared" si="973"/>
        <v>0</v>
      </c>
      <c r="AN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1">
        <f t="shared" si="974"/>
        <v>0</v>
      </c>
      <c r="AR477" s="181">
        <f t="shared" si="975"/>
        <v>0</v>
      </c>
    </row>
    <row r="478" spans="2:44" x14ac:dyDescent="0.25">
      <c r="B478" s="179" t="s">
        <v>1197</v>
      </c>
      <c r="C478" s="180" t="s">
        <v>1198</v>
      </c>
      <c r="D4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1">
        <f t="shared" ref="F478:F481" si="976">D478+E478</f>
        <v>0</v>
      </c>
      <c r="G478" s="181"/>
      <c r="H478" s="181">
        <f t="shared" ref="H478:H481" si="977">F478-G478</f>
        <v>0</v>
      </c>
      <c r="I478" s="181"/>
      <c r="J478" s="181">
        <f t="shared" ref="J478:J481" si="978">F478-I478</f>
        <v>0</v>
      </c>
      <c r="K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1">
        <f t="shared" ref="AE478:AE481" si="979">AB478+AC478+AD478</f>
        <v>0</v>
      </c>
      <c r="AF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1">
        <f t="shared" ref="AI478:AI481" si="980">AF478+AG478+AH478</f>
        <v>0</v>
      </c>
      <c r="AJ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1">
        <f t="shared" ref="AM478:AM481" si="981">AJ478+AK478+AL478</f>
        <v>0</v>
      </c>
      <c r="AN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1">
        <f t="shared" ref="AQ478:AQ481" si="982">AN478+AO478+AP478</f>
        <v>0</v>
      </c>
      <c r="AR478" s="181">
        <f t="shared" ref="AR478:AR481" si="983">AE478+AI478+AM478+AQ478</f>
        <v>0</v>
      </c>
    </row>
    <row r="479" spans="2:44" x14ac:dyDescent="0.25">
      <c r="B479" s="179" t="s">
        <v>1199</v>
      </c>
      <c r="C479" s="180" t="s">
        <v>1200</v>
      </c>
      <c r="D4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40949</v>
      </c>
      <c r="E4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1">
        <f t="shared" si="976"/>
        <v>40949</v>
      </c>
      <c r="G479" s="181"/>
      <c r="H479" s="181">
        <f t="shared" si="977"/>
        <v>40949</v>
      </c>
      <c r="I479" s="181"/>
      <c r="J479" s="181">
        <f t="shared" si="978"/>
        <v>40949</v>
      </c>
      <c r="K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40949</v>
      </c>
      <c r="Y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40949</v>
      </c>
      <c r="AC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1">
        <f t="shared" si="979"/>
        <v>40949</v>
      </c>
      <c r="AF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1">
        <f t="shared" si="980"/>
        <v>0</v>
      </c>
      <c r="AJ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1">
        <f t="shared" si="981"/>
        <v>0</v>
      </c>
      <c r="AN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1">
        <f t="shared" si="982"/>
        <v>0</v>
      </c>
      <c r="AR479" s="181">
        <f t="shared" si="983"/>
        <v>40949</v>
      </c>
    </row>
    <row r="480" spans="2:44" x14ac:dyDescent="0.25">
      <c r="B480" s="179" t="s">
        <v>1201</v>
      </c>
      <c r="C480" s="180" t="s">
        <v>1202</v>
      </c>
      <c r="D4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1">
        <f t="shared" si="976"/>
        <v>0</v>
      </c>
      <c r="G480" s="181"/>
      <c r="H480" s="181">
        <f t="shared" si="977"/>
        <v>0</v>
      </c>
      <c r="I480" s="181"/>
      <c r="J480" s="181">
        <f t="shared" si="978"/>
        <v>0</v>
      </c>
      <c r="K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1">
        <f t="shared" si="979"/>
        <v>0</v>
      </c>
      <c r="AF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1">
        <f t="shared" si="980"/>
        <v>0</v>
      </c>
      <c r="AJ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1">
        <f t="shared" si="981"/>
        <v>0</v>
      </c>
      <c r="AN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1">
        <f t="shared" si="982"/>
        <v>0</v>
      </c>
      <c r="AR480" s="181">
        <f t="shared" si="983"/>
        <v>0</v>
      </c>
    </row>
    <row r="481" spans="2:44" x14ac:dyDescent="0.25">
      <c r="B481" s="179" t="s">
        <v>1203</v>
      </c>
      <c r="C481" s="180" t="s">
        <v>1204</v>
      </c>
      <c r="D4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1">
        <f t="shared" si="976"/>
        <v>0</v>
      </c>
      <c r="G481" s="181"/>
      <c r="H481" s="181">
        <f t="shared" si="977"/>
        <v>0</v>
      </c>
      <c r="I481" s="181"/>
      <c r="J481" s="181">
        <f t="shared" si="978"/>
        <v>0</v>
      </c>
      <c r="K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1">
        <f t="shared" si="979"/>
        <v>0</v>
      </c>
      <c r="AF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1">
        <f t="shared" si="980"/>
        <v>0</v>
      </c>
      <c r="AJ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1">
        <f t="shared" si="981"/>
        <v>0</v>
      </c>
      <c r="AN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1">
        <f t="shared" si="982"/>
        <v>0</v>
      </c>
      <c r="AR481" s="181">
        <f t="shared" si="983"/>
        <v>0</v>
      </c>
    </row>
    <row r="482" spans="2:44" x14ac:dyDescent="0.25">
      <c r="B482" s="179" t="s">
        <v>1205</v>
      </c>
      <c r="C482" s="180" t="s">
        <v>1206</v>
      </c>
      <c r="D4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1">
        <f>D482+E482</f>
        <v>0</v>
      </c>
      <c r="G482" s="181"/>
      <c r="H482" s="181">
        <f>F482-G482</f>
        <v>0</v>
      </c>
      <c r="I482" s="181"/>
      <c r="J482" s="181">
        <f>F482-I482</f>
        <v>0</v>
      </c>
      <c r="K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1">
        <f>AB482+AC482+AD482</f>
        <v>0</v>
      </c>
      <c r="AF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1">
        <f>AF482+AG482+AH482</f>
        <v>0</v>
      </c>
      <c r="AJ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1">
        <f>AJ482+AK482+AL482</f>
        <v>0</v>
      </c>
      <c r="AN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1">
        <f>AN482+AO482+AP482</f>
        <v>0</v>
      </c>
      <c r="AR482" s="181">
        <f>AE482+AI482+AM482+AQ482</f>
        <v>0</v>
      </c>
    </row>
    <row r="483" spans="2:44" x14ac:dyDescent="0.25">
      <c r="B483" s="179" t="s">
        <v>1207</v>
      </c>
      <c r="C483" s="180" t="s">
        <v>1208</v>
      </c>
      <c r="D4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1">
        <f t="shared" ref="F483" si="984">D483+E483</f>
        <v>0</v>
      </c>
      <c r="G483" s="181"/>
      <c r="H483" s="181">
        <f t="shared" ref="H483" si="985">F483-G483</f>
        <v>0</v>
      </c>
      <c r="I483" s="181"/>
      <c r="J483" s="181">
        <f t="shared" ref="J483" si="986">F483-I483</f>
        <v>0</v>
      </c>
      <c r="K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1">
        <f t="shared" ref="AE483" si="987">AB483+AC483+AD483</f>
        <v>0</v>
      </c>
      <c r="AF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1">
        <f t="shared" ref="AI483" si="988">AF483+AG483+AH483</f>
        <v>0</v>
      </c>
      <c r="AJ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1">
        <f t="shared" ref="AM483" si="989">AJ483+AK483+AL483</f>
        <v>0</v>
      </c>
      <c r="AN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1">
        <f t="shared" ref="AQ483" si="990">AN483+AO483+AP483</f>
        <v>0</v>
      </c>
      <c r="AR483" s="181">
        <f t="shared" ref="AR483" si="991">AE483+AI483+AM483+AQ483</f>
        <v>0</v>
      </c>
    </row>
    <row r="484" spans="2:44" x14ac:dyDescent="0.25">
      <c r="B484" s="179" t="s">
        <v>1209</v>
      </c>
      <c r="C484" s="180" t="s">
        <v>1210</v>
      </c>
      <c r="D4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1">
        <f t="shared" ref="F484" si="992">D484+E484</f>
        <v>0</v>
      </c>
      <c r="G484" s="181"/>
      <c r="H484" s="181">
        <f t="shared" ref="H484" si="993">F484-G484</f>
        <v>0</v>
      </c>
      <c r="I484" s="181"/>
      <c r="J484" s="181">
        <f t="shared" ref="J484" si="994">F484-I484</f>
        <v>0</v>
      </c>
      <c r="K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1">
        <f t="shared" ref="AE484" si="995">AB484+AC484+AD484</f>
        <v>0</v>
      </c>
      <c r="AF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1">
        <f t="shared" ref="AI484" si="996">AF484+AG484+AH484</f>
        <v>0</v>
      </c>
      <c r="AJ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1">
        <f t="shared" ref="AM484" si="997">AJ484+AK484+AL484</f>
        <v>0</v>
      </c>
      <c r="AN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1">
        <f t="shared" ref="AQ484" si="998">AN484+AO484+AP484</f>
        <v>0</v>
      </c>
      <c r="AR484" s="181">
        <f t="shared" ref="AR484" si="999">AE484+AI484+AM484+AQ484</f>
        <v>0</v>
      </c>
    </row>
    <row r="485" spans="2:44" x14ac:dyDescent="0.25">
      <c r="B485" s="188" t="s">
        <v>358</v>
      </c>
      <c r="C485" s="189" t="s">
        <v>226</v>
      </c>
      <c r="D485" s="190">
        <f>SUM(D486:D488)</f>
        <v>0</v>
      </c>
      <c r="E485" s="190">
        <f>SUM(E486:E488)</f>
        <v>0</v>
      </c>
      <c r="F485" s="190">
        <f t="shared" si="830"/>
        <v>0</v>
      </c>
      <c r="G485" s="190">
        <f>SUM(G486:G488)</f>
        <v>0</v>
      </c>
      <c r="H485" s="190">
        <f t="shared" si="623"/>
        <v>0</v>
      </c>
      <c r="I485" s="190">
        <f>SUM(I486:I488)</f>
        <v>0</v>
      </c>
      <c r="J485" s="190">
        <f t="shared" si="624"/>
        <v>0</v>
      </c>
      <c r="K485" s="190">
        <f t="shared" ref="K485:AD485" si="1000">SUM(K486:K488)</f>
        <v>0</v>
      </c>
      <c r="L485" s="190">
        <f t="shared" si="1000"/>
        <v>0</v>
      </c>
      <c r="M485" s="190">
        <f t="shared" si="1000"/>
        <v>0</v>
      </c>
      <c r="N485" s="190">
        <f t="shared" si="1000"/>
        <v>0</v>
      </c>
      <c r="O485" s="190">
        <f t="shared" si="1000"/>
        <v>0</v>
      </c>
      <c r="P485" s="190">
        <f t="shared" ref="P485:Q485" si="1001">SUM(P486:P488)</f>
        <v>0</v>
      </c>
      <c r="Q485" s="190">
        <f t="shared" si="1001"/>
        <v>0</v>
      </c>
      <c r="R485" s="190">
        <f t="shared" si="1000"/>
        <v>0</v>
      </c>
      <c r="S485" s="190">
        <f t="shared" si="1000"/>
        <v>0</v>
      </c>
      <c r="T485" s="190">
        <f t="shared" ref="T485" si="1002">SUM(T486:T488)</f>
        <v>0</v>
      </c>
      <c r="U485" s="190">
        <f t="shared" si="1000"/>
        <v>0</v>
      </c>
      <c r="V485" s="190">
        <f t="shared" si="1000"/>
        <v>0</v>
      </c>
      <c r="W485" s="190">
        <f t="shared" ref="W485" si="1003">SUM(W486:W488)</f>
        <v>0</v>
      </c>
      <c r="X485" s="190">
        <f t="shared" si="1000"/>
        <v>0</v>
      </c>
      <c r="Y485" s="190">
        <f t="shared" ref="Y485:Z485" si="1004">SUM(Y486:Y488)</f>
        <v>0</v>
      </c>
      <c r="Z485" s="190">
        <f t="shared" si="1004"/>
        <v>0</v>
      </c>
      <c r="AA485" s="190">
        <f t="shared" si="1000"/>
        <v>0</v>
      </c>
      <c r="AB485" s="190">
        <f t="shared" si="1000"/>
        <v>0</v>
      </c>
      <c r="AC485" s="190">
        <f t="shared" si="1000"/>
        <v>0</v>
      </c>
      <c r="AD485" s="190">
        <f t="shared" si="1000"/>
        <v>0</v>
      </c>
      <c r="AE485" s="190">
        <f t="shared" si="628"/>
        <v>0</v>
      </c>
      <c r="AF485" s="190">
        <f>SUM(AF486:AF488)</f>
        <v>0</v>
      </c>
      <c r="AG485" s="190">
        <f>SUM(AG486:AG488)</f>
        <v>0</v>
      </c>
      <c r="AH485" s="190">
        <f>SUM(AH486:AH488)</f>
        <v>0</v>
      </c>
      <c r="AI485" s="190">
        <f t="shared" si="629"/>
        <v>0</v>
      </c>
      <c r="AJ485" s="190">
        <f>SUM(AJ486:AJ488)</f>
        <v>0</v>
      </c>
      <c r="AK485" s="190">
        <f>SUM(AK486:AK488)</f>
        <v>0</v>
      </c>
      <c r="AL485" s="190">
        <f>SUM(AL486:AL488)</f>
        <v>0</v>
      </c>
      <c r="AM485" s="190">
        <f t="shared" si="630"/>
        <v>0</v>
      </c>
      <c r="AN485" s="190">
        <f>SUM(AN486:AN488)</f>
        <v>0</v>
      </c>
      <c r="AO485" s="190">
        <f>SUM(AO486:AO488)</f>
        <v>0</v>
      </c>
      <c r="AP485" s="190">
        <f>SUM(AP486:AP488)</f>
        <v>0</v>
      </c>
      <c r="AQ485" s="190">
        <f t="shared" si="631"/>
        <v>0</v>
      </c>
      <c r="AR485" s="190">
        <f t="shared" si="632"/>
        <v>0</v>
      </c>
    </row>
    <row r="486" spans="2:44" x14ac:dyDescent="0.25">
      <c r="B486" s="179" t="s">
        <v>359</v>
      </c>
      <c r="C486" s="180" t="s">
        <v>227</v>
      </c>
      <c r="D4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1">
        <f t="shared" si="830"/>
        <v>0</v>
      </c>
      <c r="G486" s="181"/>
      <c r="H486" s="181">
        <f t="shared" si="623"/>
        <v>0</v>
      </c>
      <c r="I486" s="181"/>
      <c r="J486" s="181">
        <f t="shared" si="624"/>
        <v>0</v>
      </c>
      <c r="K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1">
        <f t="shared" si="628"/>
        <v>0</v>
      </c>
      <c r="AF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1">
        <f t="shared" si="629"/>
        <v>0</v>
      </c>
      <c r="AJ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1">
        <f t="shared" si="630"/>
        <v>0</v>
      </c>
      <c r="AN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1">
        <f t="shared" si="631"/>
        <v>0</v>
      </c>
      <c r="AR486" s="181">
        <f t="shared" si="632"/>
        <v>0</v>
      </c>
    </row>
    <row r="487" spans="2:44" x14ac:dyDescent="0.25">
      <c r="B487" s="179" t="s">
        <v>1211</v>
      </c>
      <c r="C487" s="180" t="s">
        <v>1212</v>
      </c>
      <c r="D4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1">
        <f t="shared" ref="F487" si="1005">D487+E487</f>
        <v>0</v>
      </c>
      <c r="G487" s="181"/>
      <c r="H487" s="181">
        <f t="shared" ref="H487" si="1006">F487-G487</f>
        <v>0</v>
      </c>
      <c r="I487" s="181"/>
      <c r="J487" s="181">
        <f t="shared" ref="J487" si="1007">F487-I487</f>
        <v>0</v>
      </c>
      <c r="K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1">
        <f t="shared" ref="AE487" si="1008">AB487+AC487+AD487</f>
        <v>0</v>
      </c>
      <c r="AF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1">
        <f t="shared" ref="AI487" si="1009">AF487+AG487+AH487</f>
        <v>0</v>
      </c>
      <c r="AJ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1">
        <f t="shared" ref="AM487" si="1010">AJ487+AK487+AL487</f>
        <v>0</v>
      </c>
      <c r="AN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1">
        <f t="shared" ref="AQ487" si="1011">AN487+AO487+AP487</f>
        <v>0</v>
      </c>
      <c r="AR487" s="181">
        <f t="shared" ref="AR487" si="1012">AE487+AI487+AM487+AQ487</f>
        <v>0</v>
      </c>
    </row>
    <row r="488" spans="2:44" x14ac:dyDescent="0.25">
      <c r="B488" s="179" t="s">
        <v>1213</v>
      </c>
      <c r="C488" s="180" t="s">
        <v>1214</v>
      </c>
      <c r="D4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1">
        <f t="shared" si="830"/>
        <v>0</v>
      </c>
      <c r="G488" s="181"/>
      <c r="H488" s="181">
        <f t="shared" si="623"/>
        <v>0</v>
      </c>
      <c r="I488" s="181"/>
      <c r="J488" s="181">
        <f t="shared" si="624"/>
        <v>0</v>
      </c>
      <c r="K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1">
        <f t="shared" si="628"/>
        <v>0</v>
      </c>
      <c r="AF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1">
        <f t="shared" si="629"/>
        <v>0</v>
      </c>
      <c r="AJ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1">
        <f t="shared" si="630"/>
        <v>0</v>
      </c>
      <c r="AN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1">
        <f t="shared" si="631"/>
        <v>0</v>
      </c>
      <c r="AR488" s="181">
        <f t="shared" si="632"/>
        <v>0</v>
      </c>
    </row>
    <row r="489" spans="2:44" x14ac:dyDescent="0.25">
      <c r="B489" s="188" t="s">
        <v>360</v>
      </c>
      <c r="C489" s="189" t="s">
        <v>228</v>
      </c>
      <c r="D489" s="190">
        <f>SUM(D490:D498)</f>
        <v>0</v>
      </c>
      <c r="E489" s="190">
        <f>SUM(E490:E498)</f>
        <v>0</v>
      </c>
      <c r="F489" s="190">
        <f t="shared" si="830"/>
        <v>0</v>
      </c>
      <c r="G489" s="190">
        <f>SUM(G490:G498)</f>
        <v>0</v>
      </c>
      <c r="H489" s="190">
        <f t="shared" si="623"/>
        <v>0</v>
      </c>
      <c r="I489" s="190">
        <f>SUM(I490:I498)</f>
        <v>0</v>
      </c>
      <c r="J489" s="190">
        <f t="shared" si="624"/>
        <v>0</v>
      </c>
      <c r="K489" s="190">
        <f t="shared" ref="K489:AD489" si="1013">SUM(K490:K498)</f>
        <v>0</v>
      </c>
      <c r="L489" s="190">
        <f t="shared" si="1013"/>
        <v>0</v>
      </c>
      <c r="M489" s="190">
        <f t="shared" si="1013"/>
        <v>0</v>
      </c>
      <c r="N489" s="190">
        <f t="shared" si="1013"/>
        <v>0</v>
      </c>
      <c r="O489" s="190">
        <f t="shared" si="1013"/>
        <v>0</v>
      </c>
      <c r="P489" s="190">
        <f t="shared" ref="P489:Q489" si="1014">SUM(P490:P498)</f>
        <v>0</v>
      </c>
      <c r="Q489" s="190">
        <f t="shared" si="1014"/>
        <v>0</v>
      </c>
      <c r="R489" s="190">
        <f t="shared" si="1013"/>
        <v>0</v>
      </c>
      <c r="S489" s="190">
        <f t="shared" si="1013"/>
        <v>0</v>
      </c>
      <c r="T489" s="190">
        <f t="shared" ref="T489" si="1015">SUM(T490:T498)</f>
        <v>0</v>
      </c>
      <c r="U489" s="190">
        <f t="shared" si="1013"/>
        <v>0</v>
      </c>
      <c r="V489" s="190">
        <f t="shared" si="1013"/>
        <v>0</v>
      </c>
      <c r="W489" s="190">
        <f t="shared" ref="W489" si="1016">SUM(W490:W498)</f>
        <v>0</v>
      </c>
      <c r="X489" s="190">
        <f t="shared" si="1013"/>
        <v>0</v>
      </c>
      <c r="Y489" s="190">
        <f t="shared" ref="Y489:Z489" si="1017">SUM(Y490:Y498)</f>
        <v>0</v>
      </c>
      <c r="Z489" s="190">
        <f t="shared" si="1017"/>
        <v>0</v>
      </c>
      <c r="AA489" s="190">
        <f t="shared" si="1013"/>
        <v>0</v>
      </c>
      <c r="AB489" s="190">
        <f t="shared" si="1013"/>
        <v>0</v>
      </c>
      <c r="AC489" s="190">
        <f t="shared" si="1013"/>
        <v>0</v>
      </c>
      <c r="AD489" s="190">
        <f t="shared" si="1013"/>
        <v>0</v>
      </c>
      <c r="AE489" s="190">
        <f t="shared" si="628"/>
        <v>0</v>
      </c>
      <c r="AF489" s="190">
        <f>SUM(AF490:AF498)</f>
        <v>0</v>
      </c>
      <c r="AG489" s="190">
        <f>SUM(AG490:AG498)</f>
        <v>0</v>
      </c>
      <c r="AH489" s="190">
        <f>SUM(AH490:AH498)</f>
        <v>0</v>
      </c>
      <c r="AI489" s="190">
        <f t="shared" si="629"/>
        <v>0</v>
      </c>
      <c r="AJ489" s="190">
        <f>SUM(AJ490:AJ498)</f>
        <v>0</v>
      </c>
      <c r="AK489" s="190">
        <f>SUM(AK490:AK498)</f>
        <v>0</v>
      </c>
      <c r="AL489" s="190">
        <f>SUM(AL490:AL498)</f>
        <v>0</v>
      </c>
      <c r="AM489" s="190">
        <f t="shared" si="630"/>
        <v>0</v>
      </c>
      <c r="AN489" s="190">
        <f>SUM(AN490:AN498)</f>
        <v>0</v>
      </c>
      <c r="AO489" s="190">
        <f>SUM(AO490:AO498)</f>
        <v>0</v>
      </c>
      <c r="AP489" s="190">
        <f>SUM(AP490:AP498)</f>
        <v>0</v>
      </c>
      <c r="AQ489" s="190">
        <f t="shared" si="631"/>
        <v>0</v>
      </c>
      <c r="AR489" s="190">
        <f t="shared" si="632"/>
        <v>0</v>
      </c>
    </row>
    <row r="490" spans="2:44" x14ac:dyDescent="0.25">
      <c r="B490" s="179" t="s">
        <v>361</v>
      </c>
      <c r="C490" s="180" t="s">
        <v>223</v>
      </c>
      <c r="D4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1">
        <f t="shared" ref="F490:F494" si="1018">D490+E490</f>
        <v>0</v>
      </c>
      <c r="G490" s="181"/>
      <c r="H490" s="181">
        <f t="shared" ref="H490:H494" si="1019">F490-G490</f>
        <v>0</v>
      </c>
      <c r="I490" s="181"/>
      <c r="J490" s="181">
        <f t="shared" ref="J490:J494" si="1020">F490-I490</f>
        <v>0</v>
      </c>
      <c r="K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1">
        <f t="shared" ref="AE490:AE494" si="1021">AB490+AC490+AD490</f>
        <v>0</v>
      </c>
      <c r="AF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1">
        <f t="shared" ref="AI490:AI494" si="1022">AF490+AG490+AH490</f>
        <v>0</v>
      </c>
      <c r="AJ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1">
        <f t="shared" ref="AM490:AM494" si="1023">AJ490+AK490+AL490</f>
        <v>0</v>
      </c>
      <c r="AN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1">
        <f t="shared" ref="AQ490:AQ494" si="1024">AN490+AO490+AP490</f>
        <v>0</v>
      </c>
      <c r="AR490" s="181">
        <f t="shared" ref="AR490:AR494" si="1025">AE490+AI490+AM490+AQ490</f>
        <v>0</v>
      </c>
    </row>
    <row r="491" spans="2:44" x14ac:dyDescent="0.25">
      <c r="B491" s="179" t="s">
        <v>1215</v>
      </c>
      <c r="C491" s="180" t="s">
        <v>1170</v>
      </c>
      <c r="D4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1">
        <f t="shared" ref="F491" si="1026">D491+E491</f>
        <v>0</v>
      </c>
      <c r="G491" s="181"/>
      <c r="H491" s="181">
        <f t="shared" ref="H491" si="1027">F491-G491</f>
        <v>0</v>
      </c>
      <c r="I491" s="181"/>
      <c r="J491" s="181">
        <f t="shared" ref="J491" si="1028">F491-I491</f>
        <v>0</v>
      </c>
      <c r="K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1">
        <f t="shared" ref="AE491" si="1029">AB491+AC491+AD491</f>
        <v>0</v>
      </c>
      <c r="AF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1">
        <f t="shared" ref="AI491" si="1030">AF491+AG491+AH491</f>
        <v>0</v>
      </c>
      <c r="AJ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1">
        <f t="shared" ref="AM491" si="1031">AJ491+AK491+AL491</f>
        <v>0</v>
      </c>
      <c r="AN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1">
        <f t="shared" ref="AQ491" si="1032">AN491+AO491+AP491</f>
        <v>0</v>
      </c>
      <c r="AR491" s="181">
        <f t="shared" ref="AR491" si="1033">AE491+AI491+AM491+AQ491</f>
        <v>0</v>
      </c>
    </row>
    <row r="492" spans="2:44" x14ac:dyDescent="0.25">
      <c r="B492" s="179" t="s">
        <v>1216</v>
      </c>
      <c r="C492" s="180" t="s">
        <v>1172</v>
      </c>
      <c r="D4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1">
        <f t="shared" si="1018"/>
        <v>0</v>
      </c>
      <c r="G492" s="181"/>
      <c r="H492" s="181">
        <f t="shared" si="1019"/>
        <v>0</v>
      </c>
      <c r="I492" s="181"/>
      <c r="J492" s="181">
        <f t="shared" si="1020"/>
        <v>0</v>
      </c>
      <c r="K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1">
        <f t="shared" si="1021"/>
        <v>0</v>
      </c>
      <c r="AF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1">
        <f t="shared" si="1022"/>
        <v>0</v>
      </c>
      <c r="AJ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1">
        <f t="shared" si="1023"/>
        <v>0</v>
      </c>
      <c r="AN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1">
        <f t="shared" si="1024"/>
        <v>0</v>
      </c>
      <c r="AR492" s="181">
        <f t="shared" si="1025"/>
        <v>0</v>
      </c>
    </row>
    <row r="493" spans="2:44" x14ac:dyDescent="0.25">
      <c r="B493" s="179" t="s">
        <v>1217</v>
      </c>
      <c r="C493" s="180" t="s">
        <v>1176</v>
      </c>
      <c r="D4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1">
        <f t="shared" si="1018"/>
        <v>0</v>
      </c>
      <c r="G493" s="181"/>
      <c r="H493" s="181">
        <f t="shared" si="1019"/>
        <v>0</v>
      </c>
      <c r="I493" s="181"/>
      <c r="J493" s="181">
        <f t="shared" si="1020"/>
        <v>0</v>
      </c>
      <c r="K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1">
        <f t="shared" si="1021"/>
        <v>0</v>
      </c>
      <c r="AF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1">
        <f t="shared" si="1022"/>
        <v>0</v>
      </c>
      <c r="AJ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1">
        <f t="shared" si="1023"/>
        <v>0</v>
      </c>
      <c r="AN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1">
        <f t="shared" si="1024"/>
        <v>0</v>
      </c>
      <c r="AR493" s="181">
        <f t="shared" si="1025"/>
        <v>0</v>
      </c>
    </row>
    <row r="494" spans="2:44" x14ac:dyDescent="0.25">
      <c r="B494" s="179" t="s">
        <v>1218</v>
      </c>
      <c r="C494" s="180" t="s">
        <v>1219</v>
      </c>
      <c r="D4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1">
        <f t="shared" si="1018"/>
        <v>0</v>
      </c>
      <c r="G494" s="181"/>
      <c r="H494" s="181">
        <f t="shared" si="1019"/>
        <v>0</v>
      </c>
      <c r="I494" s="181"/>
      <c r="J494" s="181">
        <f t="shared" si="1020"/>
        <v>0</v>
      </c>
      <c r="K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1">
        <f t="shared" si="1021"/>
        <v>0</v>
      </c>
      <c r="AF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1">
        <f t="shared" si="1022"/>
        <v>0</v>
      </c>
      <c r="AJ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1">
        <f t="shared" si="1023"/>
        <v>0</v>
      </c>
      <c r="AN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1">
        <f t="shared" si="1024"/>
        <v>0</v>
      </c>
      <c r="AR494" s="181">
        <f t="shared" si="1025"/>
        <v>0</v>
      </c>
    </row>
    <row r="495" spans="2:44" x14ac:dyDescent="0.25">
      <c r="B495" s="179" t="s">
        <v>1220</v>
      </c>
      <c r="C495" s="180" t="s">
        <v>1180</v>
      </c>
      <c r="D4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1">
        <f t="shared" si="830"/>
        <v>0</v>
      </c>
      <c r="G495" s="181"/>
      <c r="H495" s="181">
        <f t="shared" si="623"/>
        <v>0</v>
      </c>
      <c r="I495" s="181"/>
      <c r="J495" s="181">
        <f t="shared" si="624"/>
        <v>0</v>
      </c>
      <c r="K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1">
        <f t="shared" si="628"/>
        <v>0</v>
      </c>
      <c r="AF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1">
        <f t="shared" si="629"/>
        <v>0</v>
      </c>
      <c r="AJ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1">
        <f t="shared" si="630"/>
        <v>0</v>
      </c>
      <c r="AN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1">
        <f t="shared" si="631"/>
        <v>0</v>
      </c>
      <c r="AR495" s="181">
        <f t="shared" si="632"/>
        <v>0</v>
      </c>
    </row>
    <row r="496" spans="2:44" x14ac:dyDescent="0.25">
      <c r="B496" s="179" t="s">
        <v>1221</v>
      </c>
      <c r="C496" s="180" t="s">
        <v>1222</v>
      </c>
      <c r="D4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1">
        <f t="shared" ref="F496" si="1034">D496+E496</f>
        <v>0</v>
      </c>
      <c r="G496" s="181"/>
      <c r="H496" s="181">
        <f t="shared" ref="H496" si="1035">F496-G496</f>
        <v>0</v>
      </c>
      <c r="I496" s="181"/>
      <c r="J496" s="181">
        <f t="shared" ref="J496" si="1036">F496-I496</f>
        <v>0</v>
      </c>
      <c r="K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1">
        <f t="shared" ref="AE496" si="1037">AB496+AC496+AD496</f>
        <v>0</v>
      </c>
      <c r="AF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1">
        <f t="shared" ref="AI496" si="1038">AF496+AG496+AH496</f>
        <v>0</v>
      </c>
      <c r="AJ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1">
        <f t="shared" ref="AM496" si="1039">AJ496+AK496+AL496</f>
        <v>0</v>
      </c>
      <c r="AN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1">
        <f t="shared" ref="AQ496" si="1040">AN496+AO496+AP496</f>
        <v>0</v>
      </c>
      <c r="AR496" s="181">
        <f t="shared" ref="AR496" si="1041">AE496+AI496+AM496+AQ496</f>
        <v>0</v>
      </c>
    </row>
    <row r="497" spans="2:44" x14ac:dyDescent="0.25">
      <c r="B497" s="179" t="s">
        <v>1223</v>
      </c>
      <c r="C497" s="180" t="s">
        <v>1182</v>
      </c>
      <c r="D4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1">
        <f t="shared" ref="F497" si="1042">D497+E497</f>
        <v>0</v>
      </c>
      <c r="G497" s="181"/>
      <c r="H497" s="181">
        <f t="shared" ref="H497" si="1043">F497-G497</f>
        <v>0</v>
      </c>
      <c r="I497" s="181"/>
      <c r="J497" s="181">
        <f t="shared" ref="J497" si="1044">F497-I497</f>
        <v>0</v>
      </c>
      <c r="K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1">
        <f t="shared" ref="AE497" si="1045">AB497+AC497+AD497</f>
        <v>0</v>
      </c>
      <c r="AF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1">
        <f t="shared" ref="AI497" si="1046">AF497+AG497+AH497</f>
        <v>0</v>
      </c>
      <c r="AJ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1">
        <f t="shared" ref="AM497" si="1047">AJ497+AK497+AL497</f>
        <v>0</v>
      </c>
      <c r="AN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1">
        <f t="shared" ref="AQ497" si="1048">AN497+AO497+AP497</f>
        <v>0</v>
      </c>
      <c r="AR497" s="181">
        <f t="shared" ref="AR497" si="1049">AE497+AI497+AM497+AQ497</f>
        <v>0</v>
      </c>
    </row>
    <row r="498" spans="2:44" x14ac:dyDescent="0.25">
      <c r="B498" s="179" t="s">
        <v>1224</v>
      </c>
      <c r="C498" s="180" t="s">
        <v>1225</v>
      </c>
      <c r="D4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1">
        <f t="shared" si="830"/>
        <v>0</v>
      </c>
      <c r="G498" s="181"/>
      <c r="H498" s="181">
        <f t="shared" si="623"/>
        <v>0</v>
      </c>
      <c r="I498" s="181"/>
      <c r="J498" s="181">
        <f t="shared" si="624"/>
        <v>0</v>
      </c>
      <c r="K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1">
        <f t="shared" si="628"/>
        <v>0</v>
      </c>
      <c r="AF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1">
        <f t="shared" si="629"/>
        <v>0</v>
      </c>
      <c r="AJ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1">
        <f t="shared" si="630"/>
        <v>0</v>
      </c>
      <c r="AN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1">
        <f t="shared" si="631"/>
        <v>0</v>
      </c>
      <c r="AR498" s="181">
        <f t="shared" si="632"/>
        <v>0</v>
      </c>
    </row>
    <row r="499" spans="2:44" x14ac:dyDescent="0.25">
      <c r="B499" s="176" t="s">
        <v>365</v>
      </c>
      <c r="C499" s="177" t="s">
        <v>231</v>
      </c>
      <c r="D499" s="178">
        <f>D500+D509</f>
        <v>0</v>
      </c>
      <c r="E499" s="178">
        <f>E500+E509</f>
        <v>0</v>
      </c>
      <c r="F499" s="178">
        <f t="shared" ref="F499:F566" si="1050">D499+E499</f>
        <v>0</v>
      </c>
      <c r="G499" s="178">
        <f t="shared" ref="G499:I499" si="1051">G500+G509</f>
        <v>0</v>
      </c>
      <c r="H499" s="178">
        <f t="shared" ref="H499:H566" si="1052">F499-G499</f>
        <v>0</v>
      </c>
      <c r="I499" s="178">
        <f t="shared" si="1051"/>
        <v>0</v>
      </c>
      <c r="J499" s="178">
        <f t="shared" ref="J499:J566" si="1053">F499-I499</f>
        <v>0</v>
      </c>
      <c r="K499" s="178">
        <f t="shared" ref="K499:AP499" si="1054">K500+K509</f>
        <v>0</v>
      </c>
      <c r="L499" s="178">
        <f t="shared" si="1054"/>
        <v>0</v>
      </c>
      <c r="M499" s="178">
        <f t="shared" si="1054"/>
        <v>0</v>
      </c>
      <c r="N499" s="178">
        <f t="shared" si="1054"/>
        <v>0</v>
      </c>
      <c r="O499" s="178">
        <f t="shared" si="1054"/>
        <v>0</v>
      </c>
      <c r="P499" s="178">
        <f t="shared" ref="P499:Q499" si="1055">P500+P509</f>
        <v>0</v>
      </c>
      <c r="Q499" s="178">
        <f t="shared" si="1055"/>
        <v>0</v>
      </c>
      <c r="R499" s="178">
        <f t="shared" si="1054"/>
        <v>0</v>
      </c>
      <c r="S499" s="178">
        <f t="shared" si="1054"/>
        <v>0</v>
      </c>
      <c r="T499" s="178">
        <f t="shared" ref="T499" si="1056">T500+T509</f>
        <v>0</v>
      </c>
      <c r="U499" s="178">
        <f t="shared" si="1054"/>
        <v>0</v>
      </c>
      <c r="V499" s="178">
        <f t="shared" si="1054"/>
        <v>0</v>
      </c>
      <c r="W499" s="178">
        <f t="shared" ref="W499" si="1057">W500+W509</f>
        <v>0</v>
      </c>
      <c r="X499" s="178">
        <f t="shared" si="1054"/>
        <v>0</v>
      </c>
      <c r="Y499" s="178">
        <f t="shared" ref="Y499:Z499" si="1058">Y500+Y509</f>
        <v>0</v>
      </c>
      <c r="Z499" s="178">
        <f t="shared" si="1058"/>
        <v>0</v>
      </c>
      <c r="AA499" s="178">
        <f t="shared" si="1054"/>
        <v>0</v>
      </c>
      <c r="AB499" s="178">
        <f t="shared" si="1054"/>
        <v>0</v>
      </c>
      <c r="AC499" s="178">
        <f t="shared" si="1054"/>
        <v>0</v>
      </c>
      <c r="AD499" s="178">
        <f t="shared" si="1054"/>
        <v>0</v>
      </c>
      <c r="AE499" s="178">
        <f t="shared" ref="AE499:AE566" si="1059">AB499+AC499+AD499</f>
        <v>0</v>
      </c>
      <c r="AF499" s="178">
        <f t="shared" si="1054"/>
        <v>0</v>
      </c>
      <c r="AG499" s="178">
        <f t="shared" si="1054"/>
        <v>0</v>
      </c>
      <c r="AH499" s="178">
        <f t="shared" si="1054"/>
        <v>0</v>
      </c>
      <c r="AI499" s="178">
        <f t="shared" ref="AI499:AI566" si="1060">AF499+AG499+AH499</f>
        <v>0</v>
      </c>
      <c r="AJ499" s="178">
        <f t="shared" si="1054"/>
        <v>0</v>
      </c>
      <c r="AK499" s="178">
        <f t="shared" si="1054"/>
        <v>0</v>
      </c>
      <c r="AL499" s="178">
        <f t="shared" si="1054"/>
        <v>0</v>
      </c>
      <c r="AM499" s="178">
        <f t="shared" ref="AM499:AM566" si="1061">AJ499+AK499+AL499</f>
        <v>0</v>
      </c>
      <c r="AN499" s="178">
        <f t="shared" si="1054"/>
        <v>0</v>
      </c>
      <c r="AO499" s="178">
        <f t="shared" si="1054"/>
        <v>0</v>
      </c>
      <c r="AP499" s="178">
        <f t="shared" si="1054"/>
        <v>0</v>
      </c>
      <c r="AQ499" s="178">
        <f t="shared" ref="AQ499:AQ566" si="1062">AN499+AO499+AP499</f>
        <v>0</v>
      </c>
      <c r="AR499" s="178">
        <f t="shared" ref="AR499:AR566" si="1063">AE499+AI499+AM499+AQ499</f>
        <v>0</v>
      </c>
    </row>
    <row r="500" spans="2:44" x14ac:dyDescent="0.25">
      <c r="B500" s="188" t="s">
        <v>366</v>
      </c>
      <c r="C500" s="189" t="s">
        <v>232</v>
      </c>
      <c r="D500" s="190">
        <f>SUM(D501:D508)</f>
        <v>0</v>
      </c>
      <c r="E500" s="190">
        <f>SUM(E501:E508)</f>
        <v>0</v>
      </c>
      <c r="F500" s="190">
        <f t="shared" si="1050"/>
        <v>0</v>
      </c>
      <c r="G500" s="190">
        <f t="shared" ref="G500:I500" si="1064">SUM(G501:G508)</f>
        <v>0</v>
      </c>
      <c r="H500" s="190">
        <f t="shared" si="1052"/>
        <v>0</v>
      </c>
      <c r="I500" s="190">
        <f t="shared" si="1064"/>
        <v>0</v>
      </c>
      <c r="J500" s="190">
        <f t="shared" si="1053"/>
        <v>0</v>
      </c>
      <c r="K500" s="190">
        <f t="shared" ref="K500:AP500" si="1065">SUM(K501:K508)</f>
        <v>0</v>
      </c>
      <c r="L500" s="190">
        <f t="shared" si="1065"/>
        <v>0</v>
      </c>
      <c r="M500" s="190">
        <f t="shared" si="1065"/>
        <v>0</v>
      </c>
      <c r="N500" s="190">
        <f t="shared" si="1065"/>
        <v>0</v>
      </c>
      <c r="O500" s="190">
        <f t="shared" si="1065"/>
        <v>0</v>
      </c>
      <c r="P500" s="190">
        <f t="shared" ref="P500:Q500" si="1066">SUM(P501:P508)</f>
        <v>0</v>
      </c>
      <c r="Q500" s="190">
        <f t="shared" si="1066"/>
        <v>0</v>
      </c>
      <c r="R500" s="190">
        <f t="shared" si="1065"/>
        <v>0</v>
      </c>
      <c r="S500" s="190">
        <f t="shared" si="1065"/>
        <v>0</v>
      </c>
      <c r="T500" s="190">
        <f t="shared" ref="T500" si="1067">SUM(T501:T508)</f>
        <v>0</v>
      </c>
      <c r="U500" s="190">
        <f t="shared" si="1065"/>
        <v>0</v>
      </c>
      <c r="V500" s="190">
        <f t="shared" si="1065"/>
        <v>0</v>
      </c>
      <c r="W500" s="190">
        <f t="shared" ref="W500" si="1068">SUM(W501:W508)</f>
        <v>0</v>
      </c>
      <c r="X500" s="190">
        <f t="shared" si="1065"/>
        <v>0</v>
      </c>
      <c r="Y500" s="190">
        <f t="shared" ref="Y500:Z500" si="1069">SUM(Y501:Y508)</f>
        <v>0</v>
      </c>
      <c r="Z500" s="190">
        <f t="shared" si="1069"/>
        <v>0</v>
      </c>
      <c r="AA500" s="190">
        <f t="shared" si="1065"/>
        <v>0</v>
      </c>
      <c r="AB500" s="190">
        <f t="shared" si="1065"/>
        <v>0</v>
      </c>
      <c r="AC500" s="190">
        <f t="shared" si="1065"/>
        <v>0</v>
      </c>
      <c r="AD500" s="190">
        <f t="shared" si="1065"/>
        <v>0</v>
      </c>
      <c r="AE500" s="190">
        <f t="shared" si="1059"/>
        <v>0</v>
      </c>
      <c r="AF500" s="190">
        <f t="shared" si="1065"/>
        <v>0</v>
      </c>
      <c r="AG500" s="190">
        <f t="shared" si="1065"/>
        <v>0</v>
      </c>
      <c r="AH500" s="190">
        <f t="shared" si="1065"/>
        <v>0</v>
      </c>
      <c r="AI500" s="190">
        <f t="shared" si="1060"/>
        <v>0</v>
      </c>
      <c r="AJ500" s="190">
        <f t="shared" si="1065"/>
        <v>0</v>
      </c>
      <c r="AK500" s="190">
        <f t="shared" si="1065"/>
        <v>0</v>
      </c>
      <c r="AL500" s="190">
        <f t="shared" si="1065"/>
        <v>0</v>
      </c>
      <c r="AM500" s="190">
        <f t="shared" si="1061"/>
        <v>0</v>
      </c>
      <c r="AN500" s="190">
        <f t="shared" si="1065"/>
        <v>0</v>
      </c>
      <c r="AO500" s="190">
        <f t="shared" si="1065"/>
        <v>0</v>
      </c>
      <c r="AP500" s="190">
        <f t="shared" si="1065"/>
        <v>0</v>
      </c>
      <c r="AQ500" s="190">
        <f t="shared" si="1062"/>
        <v>0</v>
      </c>
      <c r="AR500" s="190">
        <f t="shared" si="1063"/>
        <v>0</v>
      </c>
    </row>
    <row r="501" spans="2:44" x14ac:dyDescent="0.25">
      <c r="B501" s="179" t="s">
        <v>367</v>
      </c>
      <c r="C501" s="180" t="s">
        <v>233</v>
      </c>
      <c r="D5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1">
        <f t="shared" si="1050"/>
        <v>0</v>
      </c>
      <c r="G501" s="181"/>
      <c r="H501" s="181">
        <f t="shared" si="1052"/>
        <v>0</v>
      </c>
      <c r="I501" s="181"/>
      <c r="J501" s="181">
        <f t="shared" si="1053"/>
        <v>0</v>
      </c>
      <c r="K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1">
        <f t="shared" si="1059"/>
        <v>0</v>
      </c>
      <c r="AF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1">
        <f t="shared" si="1060"/>
        <v>0</v>
      </c>
      <c r="AJ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1">
        <f t="shared" si="1061"/>
        <v>0</v>
      </c>
      <c r="AN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1">
        <f t="shared" si="1062"/>
        <v>0</v>
      </c>
      <c r="AR501" s="181">
        <f t="shared" si="1063"/>
        <v>0</v>
      </c>
    </row>
    <row r="502" spans="2:44" x14ac:dyDescent="0.25">
      <c r="B502" s="179" t="s">
        <v>1226</v>
      </c>
      <c r="C502" s="180" t="s">
        <v>1227</v>
      </c>
      <c r="D5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1">
        <f t="shared" si="1050"/>
        <v>0</v>
      </c>
      <c r="G502" s="181"/>
      <c r="H502" s="181">
        <f t="shared" si="1052"/>
        <v>0</v>
      </c>
      <c r="I502" s="181"/>
      <c r="J502" s="181">
        <f t="shared" si="1053"/>
        <v>0</v>
      </c>
      <c r="K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1">
        <f t="shared" si="1059"/>
        <v>0</v>
      </c>
      <c r="AF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1">
        <f t="shared" si="1060"/>
        <v>0</v>
      </c>
      <c r="AJ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1">
        <f t="shared" si="1061"/>
        <v>0</v>
      </c>
      <c r="AN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1">
        <f t="shared" si="1062"/>
        <v>0</v>
      </c>
      <c r="AR502" s="181">
        <f t="shared" si="1063"/>
        <v>0</v>
      </c>
    </row>
    <row r="503" spans="2:44" x14ac:dyDescent="0.25">
      <c r="B503" s="179" t="s">
        <v>1228</v>
      </c>
      <c r="C503" s="180" t="s">
        <v>1229</v>
      </c>
      <c r="D5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1">
        <f t="shared" ref="F503:F506" si="1070">D503+E503</f>
        <v>0</v>
      </c>
      <c r="G503" s="181"/>
      <c r="H503" s="181">
        <f t="shared" ref="H503:H506" si="1071">F503-G503</f>
        <v>0</v>
      </c>
      <c r="I503" s="181"/>
      <c r="J503" s="181">
        <f t="shared" ref="J503:J506" si="1072">F503-I503</f>
        <v>0</v>
      </c>
      <c r="K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1">
        <f t="shared" ref="AE503:AE506" si="1073">AB503+AC503+AD503</f>
        <v>0</v>
      </c>
      <c r="AF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1">
        <f t="shared" ref="AI503:AI506" si="1074">AF503+AG503+AH503</f>
        <v>0</v>
      </c>
      <c r="AJ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1">
        <f t="shared" ref="AM503:AM506" si="1075">AJ503+AK503+AL503</f>
        <v>0</v>
      </c>
      <c r="AN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1">
        <f t="shared" ref="AQ503:AQ506" si="1076">AN503+AO503+AP503</f>
        <v>0</v>
      </c>
      <c r="AR503" s="181">
        <f t="shared" ref="AR503:AR506" si="1077">AE503+AI503+AM503+AQ503</f>
        <v>0</v>
      </c>
    </row>
    <row r="504" spans="2:44" x14ac:dyDescent="0.25">
      <c r="B504" s="179" t="s">
        <v>368</v>
      </c>
      <c r="C504" s="180" t="s">
        <v>234</v>
      </c>
      <c r="D5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1">
        <f t="shared" si="1070"/>
        <v>0</v>
      </c>
      <c r="G504" s="181"/>
      <c r="H504" s="181">
        <f t="shared" si="1071"/>
        <v>0</v>
      </c>
      <c r="I504" s="181"/>
      <c r="J504" s="181">
        <f t="shared" si="1072"/>
        <v>0</v>
      </c>
      <c r="K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1">
        <f t="shared" si="1073"/>
        <v>0</v>
      </c>
      <c r="AF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1">
        <f t="shared" si="1074"/>
        <v>0</v>
      </c>
      <c r="AJ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1">
        <f t="shared" si="1075"/>
        <v>0</v>
      </c>
      <c r="AN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1">
        <f t="shared" si="1076"/>
        <v>0</v>
      </c>
      <c r="AR504" s="181">
        <f t="shared" si="1077"/>
        <v>0</v>
      </c>
    </row>
    <row r="505" spans="2:44" x14ac:dyDescent="0.25">
      <c r="B505" s="179" t="s">
        <v>1230</v>
      </c>
      <c r="C505" s="180" t="s">
        <v>1231</v>
      </c>
      <c r="D5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1">
        <f t="shared" ref="F505" si="1078">D505+E505</f>
        <v>0</v>
      </c>
      <c r="G505" s="181"/>
      <c r="H505" s="181">
        <f t="shared" ref="H505" si="1079">F505-G505</f>
        <v>0</v>
      </c>
      <c r="I505" s="181"/>
      <c r="J505" s="181">
        <f t="shared" ref="J505" si="1080">F505-I505</f>
        <v>0</v>
      </c>
      <c r="K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1">
        <f t="shared" ref="AE505" si="1081">AB505+AC505+AD505</f>
        <v>0</v>
      </c>
      <c r="AF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1">
        <f t="shared" ref="AI505" si="1082">AF505+AG505+AH505</f>
        <v>0</v>
      </c>
      <c r="AJ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1">
        <f t="shared" ref="AM505" si="1083">AJ505+AK505+AL505</f>
        <v>0</v>
      </c>
      <c r="AN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1">
        <f t="shared" ref="AQ505" si="1084">AN505+AO505+AP505</f>
        <v>0</v>
      </c>
      <c r="AR505" s="181">
        <f t="shared" ref="AR505" si="1085">AE505+AI505+AM505+AQ505</f>
        <v>0</v>
      </c>
    </row>
    <row r="506" spans="2:44" x14ac:dyDescent="0.25">
      <c r="B506" s="179" t="s">
        <v>1232</v>
      </c>
      <c r="C506" s="180" t="s">
        <v>1233</v>
      </c>
      <c r="D5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1">
        <f t="shared" si="1070"/>
        <v>0</v>
      </c>
      <c r="G506" s="181"/>
      <c r="H506" s="181">
        <f t="shared" si="1071"/>
        <v>0</v>
      </c>
      <c r="I506" s="181"/>
      <c r="J506" s="181">
        <f t="shared" si="1072"/>
        <v>0</v>
      </c>
      <c r="K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1">
        <f t="shared" si="1073"/>
        <v>0</v>
      </c>
      <c r="AF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1">
        <f t="shared" si="1074"/>
        <v>0</v>
      </c>
      <c r="AJ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1">
        <f t="shared" si="1075"/>
        <v>0</v>
      </c>
      <c r="AN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1">
        <f t="shared" si="1076"/>
        <v>0</v>
      </c>
      <c r="AR506" s="181">
        <f t="shared" si="1077"/>
        <v>0</v>
      </c>
    </row>
    <row r="507" spans="2:44" x14ac:dyDescent="0.25">
      <c r="B507" s="179" t="s">
        <v>1234</v>
      </c>
      <c r="C507" s="180" t="s">
        <v>1235</v>
      </c>
      <c r="D5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1">
        <f t="shared" ref="F507" si="1086">D507+E507</f>
        <v>0</v>
      </c>
      <c r="G507" s="181"/>
      <c r="H507" s="181">
        <f t="shared" ref="H507" si="1087">F507-G507</f>
        <v>0</v>
      </c>
      <c r="I507" s="181"/>
      <c r="J507" s="181">
        <f t="shared" ref="J507" si="1088">F507-I507</f>
        <v>0</v>
      </c>
      <c r="K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1">
        <f t="shared" ref="AE507" si="1089">AB507+AC507+AD507</f>
        <v>0</v>
      </c>
      <c r="AF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1">
        <f t="shared" ref="AI507" si="1090">AF507+AG507+AH507</f>
        <v>0</v>
      </c>
      <c r="AJ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1">
        <f t="shared" ref="AM507" si="1091">AJ507+AK507+AL507</f>
        <v>0</v>
      </c>
      <c r="AN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1">
        <f t="shared" ref="AQ507" si="1092">AN507+AO507+AP507</f>
        <v>0</v>
      </c>
      <c r="AR507" s="181">
        <f t="shared" ref="AR507" si="1093">AE507+AI507+AM507+AQ507</f>
        <v>0</v>
      </c>
    </row>
    <row r="508" spans="2:44" x14ac:dyDescent="0.25">
      <c r="B508" s="179" t="s">
        <v>1236</v>
      </c>
      <c r="C508" s="180" t="s">
        <v>1237</v>
      </c>
      <c r="D5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1">
        <f t="shared" si="1050"/>
        <v>0</v>
      </c>
      <c r="G508" s="181"/>
      <c r="H508" s="181">
        <f t="shared" si="1052"/>
        <v>0</v>
      </c>
      <c r="I508" s="181"/>
      <c r="J508" s="181">
        <f t="shared" si="1053"/>
        <v>0</v>
      </c>
      <c r="K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1">
        <f t="shared" si="1059"/>
        <v>0</v>
      </c>
      <c r="AF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1">
        <f t="shared" si="1060"/>
        <v>0</v>
      </c>
      <c r="AJ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1">
        <f t="shared" si="1061"/>
        <v>0</v>
      </c>
      <c r="AN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1">
        <f t="shared" si="1062"/>
        <v>0</v>
      </c>
      <c r="AR508" s="181">
        <f t="shared" si="1063"/>
        <v>0</v>
      </c>
    </row>
    <row r="509" spans="2:44" x14ac:dyDescent="0.25">
      <c r="B509" s="188" t="s">
        <v>369</v>
      </c>
      <c r="C509" s="189" t="s">
        <v>235</v>
      </c>
      <c r="D509" s="190">
        <f>SUM(D510:D525)</f>
        <v>0</v>
      </c>
      <c r="E509" s="190">
        <f>SUM(E510:E525)</f>
        <v>0</v>
      </c>
      <c r="F509" s="190">
        <f t="shared" si="1050"/>
        <v>0</v>
      </c>
      <c r="G509" s="190">
        <f>SUM(G510:G525)</f>
        <v>0</v>
      </c>
      <c r="H509" s="190">
        <f t="shared" si="1052"/>
        <v>0</v>
      </c>
      <c r="I509" s="190">
        <f>SUM(I510:I525)</f>
        <v>0</v>
      </c>
      <c r="J509" s="190">
        <f t="shared" si="1053"/>
        <v>0</v>
      </c>
      <c r="K509" s="190">
        <f t="shared" ref="K509:AD509" si="1094">SUM(K510:K525)</f>
        <v>0</v>
      </c>
      <c r="L509" s="190">
        <f t="shared" si="1094"/>
        <v>0</v>
      </c>
      <c r="M509" s="190">
        <f t="shared" si="1094"/>
        <v>0</v>
      </c>
      <c r="N509" s="190">
        <f t="shared" si="1094"/>
        <v>0</v>
      </c>
      <c r="O509" s="190">
        <f t="shared" si="1094"/>
        <v>0</v>
      </c>
      <c r="P509" s="190">
        <f t="shared" ref="P509:Q509" si="1095">SUM(P510:P525)</f>
        <v>0</v>
      </c>
      <c r="Q509" s="190">
        <f t="shared" si="1095"/>
        <v>0</v>
      </c>
      <c r="R509" s="190">
        <f t="shared" si="1094"/>
        <v>0</v>
      </c>
      <c r="S509" s="190">
        <f t="shared" si="1094"/>
        <v>0</v>
      </c>
      <c r="T509" s="190">
        <f t="shared" ref="T509" si="1096">SUM(T510:T525)</f>
        <v>0</v>
      </c>
      <c r="U509" s="190">
        <f t="shared" si="1094"/>
        <v>0</v>
      </c>
      <c r="V509" s="190">
        <f t="shared" si="1094"/>
        <v>0</v>
      </c>
      <c r="W509" s="190">
        <f t="shared" ref="W509" si="1097">SUM(W510:W525)</f>
        <v>0</v>
      </c>
      <c r="X509" s="190">
        <f t="shared" si="1094"/>
        <v>0</v>
      </c>
      <c r="Y509" s="190">
        <f t="shared" ref="Y509:Z509" si="1098">SUM(Y510:Y525)</f>
        <v>0</v>
      </c>
      <c r="Z509" s="190">
        <f t="shared" si="1098"/>
        <v>0</v>
      </c>
      <c r="AA509" s="190">
        <f t="shared" si="1094"/>
        <v>0</v>
      </c>
      <c r="AB509" s="190">
        <f t="shared" si="1094"/>
        <v>0</v>
      </c>
      <c r="AC509" s="190">
        <f t="shared" si="1094"/>
        <v>0</v>
      </c>
      <c r="AD509" s="190">
        <f t="shared" si="1094"/>
        <v>0</v>
      </c>
      <c r="AE509" s="190">
        <f t="shared" si="1059"/>
        <v>0</v>
      </c>
      <c r="AF509" s="190">
        <f>SUM(AF510:AF525)</f>
        <v>0</v>
      </c>
      <c r="AG509" s="190">
        <f>SUM(AG510:AG525)</f>
        <v>0</v>
      </c>
      <c r="AH509" s="190">
        <f>SUM(AH510:AH525)</f>
        <v>0</v>
      </c>
      <c r="AI509" s="190">
        <f t="shared" si="1060"/>
        <v>0</v>
      </c>
      <c r="AJ509" s="190">
        <f>SUM(AJ510:AJ525)</f>
        <v>0</v>
      </c>
      <c r="AK509" s="190">
        <f>SUM(AK510:AK525)</f>
        <v>0</v>
      </c>
      <c r="AL509" s="190">
        <f>SUM(AL510:AL525)</f>
        <v>0</v>
      </c>
      <c r="AM509" s="190">
        <f t="shared" si="1061"/>
        <v>0</v>
      </c>
      <c r="AN509" s="190">
        <f>SUM(AN510:AN525)</f>
        <v>0</v>
      </c>
      <c r="AO509" s="190">
        <f>SUM(AO510:AO525)</f>
        <v>0</v>
      </c>
      <c r="AP509" s="190">
        <f>SUM(AP510:AP525)</f>
        <v>0</v>
      </c>
      <c r="AQ509" s="190">
        <f t="shared" si="1062"/>
        <v>0</v>
      </c>
      <c r="AR509" s="190">
        <f t="shared" si="1063"/>
        <v>0</v>
      </c>
    </row>
    <row r="510" spans="2:44" x14ac:dyDescent="0.25">
      <c r="B510" s="179" t="s">
        <v>370</v>
      </c>
      <c r="C510" s="180" t="s">
        <v>236</v>
      </c>
      <c r="D5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1">
        <f t="shared" si="1050"/>
        <v>0</v>
      </c>
      <c r="G510" s="181"/>
      <c r="H510" s="181">
        <f t="shared" si="1052"/>
        <v>0</v>
      </c>
      <c r="I510" s="181"/>
      <c r="J510" s="181">
        <f t="shared" si="1053"/>
        <v>0</v>
      </c>
      <c r="K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1">
        <f t="shared" si="1059"/>
        <v>0</v>
      </c>
      <c r="AF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1">
        <f t="shared" si="1060"/>
        <v>0</v>
      </c>
      <c r="AJ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1">
        <f t="shared" si="1061"/>
        <v>0</v>
      </c>
      <c r="AN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1">
        <f t="shared" si="1062"/>
        <v>0</v>
      </c>
      <c r="AR510" s="181">
        <f t="shared" si="1063"/>
        <v>0</v>
      </c>
    </row>
    <row r="511" spans="2:44" x14ac:dyDescent="0.25">
      <c r="B511" s="179" t="s">
        <v>1238</v>
      </c>
      <c r="C511" s="180" t="s">
        <v>1239</v>
      </c>
      <c r="D5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1">
        <f t="shared" ref="F511:F518" si="1099">D511+E511</f>
        <v>0</v>
      </c>
      <c r="G511" s="181"/>
      <c r="H511" s="181">
        <f t="shared" ref="H511:H518" si="1100">F511-G511</f>
        <v>0</v>
      </c>
      <c r="I511" s="181"/>
      <c r="J511" s="181">
        <f t="shared" ref="J511:J518" si="1101">F511-I511</f>
        <v>0</v>
      </c>
      <c r="K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1">
        <f t="shared" ref="AE511:AE518" si="1102">AB511+AC511+AD511</f>
        <v>0</v>
      </c>
      <c r="AF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1">
        <f t="shared" ref="AI511:AI518" si="1103">AF511+AG511+AH511</f>
        <v>0</v>
      </c>
      <c r="AJ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1">
        <f t="shared" ref="AM511:AM518" si="1104">AJ511+AK511+AL511</f>
        <v>0</v>
      </c>
      <c r="AN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1">
        <f t="shared" ref="AQ511:AQ518" si="1105">AN511+AO511+AP511</f>
        <v>0</v>
      </c>
      <c r="AR511" s="181">
        <f t="shared" ref="AR511:AR518" si="1106">AE511+AI511+AM511+AQ511</f>
        <v>0</v>
      </c>
    </row>
    <row r="512" spans="2:44" x14ac:dyDescent="0.25">
      <c r="B512" s="179" t="s">
        <v>1240</v>
      </c>
      <c r="C512" s="180" t="s">
        <v>1241</v>
      </c>
      <c r="D5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1">
        <f t="shared" si="1099"/>
        <v>0</v>
      </c>
      <c r="G512" s="181"/>
      <c r="H512" s="181">
        <f t="shared" si="1100"/>
        <v>0</v>
      </c>
      <c r="I512" s="181"/>
      <c r="J512" s="181">
        <f t="shared" si="1101"/>
        <v>0</v>
      </c>
      <c r="K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1">
        <f t="shared" si="1102"/>
        <v>0</v>
      </c>
      <c r="AF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1">
        <f t="shared" si="1103"/>
        <v>0</v>
      </c>
      <c r="AJ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1">
        <f t="shared" si="1104"/>
        <v>0</v>
      </c>
      <c r="AN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1">
        <f t="shared" si="1105"/>
        <v>0</v>
      </c>
      <c r="AR512" s="181">
        <f t="shared" si="1106"/>
        <v>0</v>
      </c>
    </row>
    <row r="513" spans="2:44" x14ac:dyDescent="0.25">
      <c r="B513" s="179" t="s">
        <v>1242</v>
      </c>
      <c r="C513" s="180" t="s">
        <v>1243</v>
      </c>
      <c r="D5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1">
        <f t="shared" si="1099"/>
        <v>0</v>
      </c>
      <c r="G513" s="181"/>
      <c r="H513" s="181">
        <f t="shared" si="1100"/>
        <v>0</v>
      </c>
      <c r="I513" s="181"/>
      <c r="J513" s="181">
        <f t="shared" si="1101"/>
        <v>0</v>
      </c>
      <c r="K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1">
        <f t="shared" si="1102"/>
        <v>0</v>
      </c>
      <c r="AF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1">
        <f t="shared" si="1103"/>
        <v>0</v>
      </c>
      <c r="AJ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1">
        <f t="shared" si="1104"/>
        <v>0</v>
      </c>
      <c r="AN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1">
        <f t="shared" si="1105"/>
        <v>0</v>
      </c>
      <c r="AR513" s="181">
        <f t="shared" si="1106"/>
        <v>0</v>
      </c>
    </row>
    <row r="514" spans="2:44" x14ac:dyDescent="0.25">
      <c r="B514" s="179" t="s">
        <v>1244</v>
      </c>
      <c r="C514" s="180" t="s">
        <v>1245</v>
      </c>
      <c r="D5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1">
        <f t="shared" si="1099"/>
        <v>0</v>
      </c>
      <c r="G514" s="181"/>
      <c r="H514" s="181">
        <f t="shared" si="1100"/>
        <v>0</v>
      </c>
      <c r="I514" s="181"/>
      <c r="J514" s="181">
        <f t="shared" si="1101"/>
        <v>0</v>
      </c>
      <c r="K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1">
        <f t="shared" si="1102"/>
        <v>0</v>
      </c>
      <c r="AF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1">
        <f t="shared" si="1103"/>
        <v>0</v>
      </c>
      <c r="AJ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1">
        <f t="shared" si="1104"/>
        <v>0</v>
      </c>
      <c r="AN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1">
        <f t="shared" si="1105"/>
        <v>0</v>
      </c>
      <c r="AR514" s="181">
        <f t="shared" si="1106"/>
        <v>0</v>
      </c>
    </row>
    <row r="515" spans="2:44" x14ac:dyDescent="0.25">
      <c r="B515" s="179" t="s">
        <v>1246</v>
      </c>
      <c r="C515" s="180" t="s">
        <v>1247</v>
      </c>
      <c r="D5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1">
        <f t="shared" si="1099"/>
        <v>0</v>
      </c>
      <c r="G515" s="181"/>
      <c r="H515" s="181">
        <f t="shared" si="1100"/>
        <v>0</v>
      </c>
      <c r="I515" s="181"/>
      <c r="J515" s="181">
        <f t="shared" si="1101"/>
        <v>0</v>
      </c>
      <c r="K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1">
        <f t="shared" si="1102"/>
        <v>0</v>
      </c>
      <c r="AF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1">
        <f t="shared" si="1103"/>
        <v>0</v>
      </c>
      <c r="AJ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1">
        <f t="shared" si="1104"/>
        <v>0</v>
      </c>
      <c r="AN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1">
        <f t="shared" si="1105"/>
        <v>0</v>
      </c>
      <c r="AR515" s="181">
        <f t="shared" si="1106"/>
        <v>0</v>
      </c>
    </row>
    <row r="516" spans="2:44" x14ac:dyDescent="0.25">
      <c r="B516" s="179" t="s">
        <v>1248</v>
      </c>
      <c r="C516" s="180" t="s">
        <v>1249</v>
      </c>
      <c r="D5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1">
        <f t="shared" si="1099"/>
        <v>0</v>
      </c>
      <c r="G516" s="181"/>
      <c r="H516" s="181">
        <f t="shared" si="1100"/>
        <v>0</v>
      </c>
      <c r="I516" s="181"/>
      <c r="J516" s="181">
        <f t="shared" si="1101"/>
        <v>0</v>
      </c>
      <c r="K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1">
        <f t="shared" si="1102"/>
        <v>0</v>
      </c>
      <c r="AF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1">
        <f t="shared" si="1103"/>
        <v>0</v>
      </c>
      <c r="AJ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1">
        <f t="shared" si="1104"/>
        <v>0</v>
      </c>
      <c r="AN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1">
        <f t="shared" si="1105"/>
        <v>0</v>
      </c>
      <c r="AR516" s="181">
        <f t="shared" si="1106"/>
        <v>0</v>
      </c>
    </row>
    <row r="517" spans="2:44" x14ac:dyDescent="0.25">
      <c r="B517" s="179" t="s">
        <v>1250</v>
      </c>
      <c r="C517" s="180" t="s">
        <v>1251</v>
      </c>
      <c r="D5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1">
        <f t="shared" si="1099"/>
        <v>0</v>
      </c>
      <c r="G517" s="181"/>
      <c r="H517" s="181">
        <f t="shared" si="1100"/>
        <v>0</v>
      </c>
      <c r="I517" s="181"/>
      <c r="J517" s="181">
        <f t="shared" si="1101"/>
        <v>0</v>
      </c>
      <c r="K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1">
        <f t="shared" si="1102"/>
        <v>0</v>
      </c>
      <c r="AF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1">
        <f t="shared" si="1103"/>
        <v>0</v>
      </c>
      <c r="AJ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1">
        <f t="shared" si="1104"/>
        <v>0</v>
      </c>
      <c r="AN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1">
        <f t="shared" si="1105"/>
        <v>0</v>
      </c>
      <c r="AR517" s="181">
        <f t="shared" si="1106"/>
        <v>0</v>
      </c>
    </row>
    <row r="518" spans="2:44" x14ac:dyDescent="0.25">
      <c r="B518" s="179" t="s">
        <v>1252</v>
      </c>
      <c r="C518" s="180" t="s">
        <v>1253</v>
      </c>
      <c r="D5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1">
        <f t="shared" si="1099"/>
        <v>0</v>
      </c>
      <c r="G518" s="181"/>
      <c r="H518" s="181">
        <f t="shared" si="1100"/>
        <v>0</v>
      </c>
      <c r="I518" s="181"/>
      <c r="J518" s="181">
        <f t="shared" si="1101"/>
        <v>0</v>
      </c>
      <c r="K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1">
        <f t="shared" si="1102"/>
        <v>0</v>
      </c>
      <c r="AF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1">
        <f t="shared" si="1103"/>
        <v>0</v>
      </c>
      <c r="AJ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1">
        <f t="shared" si="1104"/>
        <v>0</v>
      </c>
      <c r="AN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1">
        <f t="shared" si="1105"/>
        <v>0</v>
      </c>
      <c r="AR518" s="181">
        <f t="shared" si="1106"/>
        <v>0</v>
      </c>
    </row>
    <row r="519" spans="2:44" x14ac:dyDescent="0.25">
      <c r="B519" s="179" t="s">
        <v>1254</v>
      </c>
      <c r="C519" s="180" t="s">
        <v>1255</v>
      </c>
      <c r="D5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1">
        <f t="shared" si="1050"/>
        <v>0</v>
      </c>
      <c r="G519" s="181"/>
      <c r="H519" s="181">
        <f t="shared" si="1052"/>
        <v>0</v>
      </c>
      <c r="I519" s="181"/>
      <c r="J519" s="181">
        <f t="shared" si="1053"/>
        <v>0</v>
      </c>
      <c r="K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1">
        <f t="shared" si="1059"/>
        <v>0</v>
      </c>
      <c r="AF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1">
        <f t="shared" si="1060"/>
        <v>0</v>
      </c>
      <c r="AJ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1">
        <f t="shared" si="1061"/>
        <v>0</v>
      </c>
      <c r="AN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1">
        <f t="shared" si="1062"/>
        <v>0</v>
      </c>
      <c r="AR519" s="181">
        <f t="shared" si="1063"/>
        <v>0</v>
      </c>
    </row>
    <row r="520" spans="2:44" x14ac:dyDescent="0.25">
      <c r="B520" s="179" t="s">
        <v>1256</v>
      </c>
      <c r="C520" s="180" t="s">
        <v>1257</v>
      </c>
      <c r="D5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1">
        <f t="shared" si="1050"/>
        <v>0</v>
      </c>
      <c r="G520" s="181"/>
      <c r="H520" s="181">
        <f t="shared" si="1052"/>
        <v>0</v>
      </c>
      <c r="I520" s="181"/>
      <c r="J520" s="181">
        <f t="shared" si="1053"/>
        <v>0</v>
      </c>
      <c r="K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1">
        <f t="shared" si="1059"/>
        <v>0</v>
      </c>
      <c r="AF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1">
        <f t="shared" si="1060"/>
        <v>0</v>
      </c>
      <c r="AJ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1">
        <f t="shared" si="1061"/>
        <v>0</v>
      </c>
      <c r="AN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1">
        <f t="shared" si="1062"/>
        <v>0</v>
      </c>
      <c r="AR520" s="181">
        <f t="shared" si="1063"/>
        <v>0</v>
      </c>
    </row>
    <row r="521" spans="2:44" x14ac:dyDescent="0.25">
      <c r="B521" s="179" t="s">
        <v>1258</v>
      </c>
      <c r="C521" s="180" t="s">
        <v>1259</v>
      </c>
      <c r="D5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1">
        <f t="shared" ref="F521:F522" si="1107">D521+E521</f>
        <v>0</v>
      </c>
      <c r="G521" s="181"/>
      <c r="H521" s="181">
        <f t="shared" ref="H521:H522" si="1108">F521-G521</f>
        <v>0</v>
      </c>
      <c r="I521" s="181"/>
      <c r="J521" s="181">
        <f t="shared" ref="J521:J522" si="1109">F521-I521</f>
        <v>0</v>
      </c>
      <c r="K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1">
        <f t="shared" ref="AE521:AE522" si="1110">AB521+AC521+AD521</f>
        <v>0</v>
      </c>
      <c r="AF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1">
        <f t="shared" ref="AI521:AI522" si="1111">AF521+AG521+AH521</f>
        <v>0</v>
      </c>
      <c r="AJ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1">
        <f t="shared" ref="AM521:AM522" si="1112">AJ521+AK521+AL521</f>
        <v>0</v>
      </c>
      <c r="AN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1">
        <f t="shared" ref="AQ521:AQ522" si="1113">AN521+AO521+AP521</f>
        <v>0</v>
      </c>
      <c r="AR521" s="181">
        <f t="shared" ref="AR521:AR522" si="1114">AE521+AI521+AM521+AQ521</f>
        <v>0</v>
      </c>
    </row>
    <row r="522" spans="2:44" x14ac:dyDescent="0.25">
      <c r="B522" s="179" t="s">
        <v>1260</v>
      </c>
      <c r="C522" s="180" t="s">
        <v>1261</v>
      </c>
      <c r="D5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1">
        <f t="shared" si="1107"/>
        <v>0</v>
      </c>
      <c r="G522" s="181"/>
      <c r="H522" s="181">
        <f t="shared" si="1108"/>
        <v>0</v>
      </c>
      <c r="I522" s="181"/>
      <c r="J522" s="181">
        <f t="shared" si="1109"/>
        <v>0</v>
      </c>
      <c r="K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1">
        <f t="shared" si="1110"/>
        <v>0</v>
      </c>
      <c r="AF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1">
        <f t="shared" si="1111"/>
        <v>0</v>
      </c>
      <c r="AJ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1">
        <f t="shared" si="1112"/>
        <v>0</v>
      </c>
      <c r="AN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1">
        <f t="shared" si="1113"/>
        <v>0</v>
      </c>
      <c r="AR522" s="181">
        <f t="shared" si="1114"/>
        <v>0</v>
      </c>
    </row>
    <row r="523" spans="2:44" x14ac:dyDescent="0.25">
      <c r="B523" s="179" t="s">
        <v>1262</v>
      </c>
      <c r="C523" s="180" t="s">
        <v>1263</v>
      </c>
      <c r="D5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1">
        <f t="shared" ref="F523:F524" si="1115">D523+E523</f>
        <v>0</v>
      </c>
      <c r="G523" s="181"/>
      <c r="H523" s="181">
        <f t="shared" ref="H523:H524" si="1116">F523-G523</f>
        <v>0</v>
      </c>
      <c r="I523" s="181"/>
      <c r="J523" s="181">
        <f t="shared" ref="J523:J524" si="1117">F523-I523</f>
        <v>0</v>
      </c>
      <c r="K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1">
        <f t="shared" ref="AE523:AE524" si="1118">AB523+AC523+AD523</f>
        <v>0</v>
      </c>
      <c r="AF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1">
        <f t="shared" ref="AI523:AI524" si="1119">AF523+AG523+AH523</f>
        <v>0</v>
      </c>
      <c r="AJ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1">
        <f t="shared" ref="AM523:AM524" si="1120">AJ523+AK523+AL523</f>
        <v>0</v>
      </c>
      <c r="AN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1">
        <f t="shared" ref="AQ523:AQ524" si="1121">AN523+AO523+AP523</f>
        <v>0</v>
      </c>
      <c r="AR523" s="181">
        <f t="shared" ref="AR523:AR524" si="1122">AE523+AI523+AM523+AQ523</f>
        <v>0</v>
      </c>
    </row>
    <row r="524" spans="2:44" x14ac:dyDescent="0.25">
      <c r="B524" s="179" t="s">
        <v>1264</v>
      </c>
      <c r="C524" s="180" t="s">
        <v>1265</v>
      </c>
      <c r="D5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1">
        <f t="shared" si="1115"/>
        <v>0</v>
      </c>
      <c r="G524" s="181"/>
      <c r="H524" s="181">
        <f t="shared" si="1116"/>
        <v>0</v>
      </c>
      <c r="I524" s="181"/>
      <c r="J524" s="181">
        <f t="shared" si="1117"/>
        <v>0</v>
      </c>
      <c r="K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1">
        <f t="shared" si="1118"/>
        <v>0</v>
      </c>
      <c r="AF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1">
        <f t="shared" si="1119"/>
        <v>0</v>
      </c>
      <c r="AJ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1">
        <f t="shared" si="1120"/>
        <v>0</v>
      </c>
      <c r="AN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1">
        <f t="shared" si="1121"/>
        <v>0</v>
      </c>
      <c r="AR524" s="181">
        <f t="shared" si="1122"/>
        <v>0</v>
      </c>
    </row>
    <row r="525" spans="2:44" x14ac:dyDescent="0.25">
      <c r="B525" s="179" t="s">
        <v>1266</v>
      </c>
      <c r="C525" s="180" t="s">
        <v>1267</v>
      </c>
      <c r="D5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1">
        <f t="shared" si="1050"/>
        <v>0</v>
      </c>
      <c r="G525" s="181"/>
      <c r="H525" s="181">
        <f t="shared" si="1052"/>
        <v>0</v>
      </c>
      <c r="I525" s="181"/>
      <c r="J525" s="181">
        <f t="shared" si="1053"/>
        <v>0</v>
      </c>
      <c r="K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1">
        <f t="shared" si="1059"/>
        <v>0</v>
      </c>
      <c r="AF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1">
        <f t="shared" si="1060"/>
        <v>0</v>
      </c>
      <c r="AJ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1">
        <f t="shared" si="1061"/>
        <v>0</v>
      </c>
      <c r="AN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1">
        <f t="shared" si="1062"/>
        <v>0</v>
      </c>
      <c r="AR525" s="181">
        <f t="shared" si="1063"/>
        <v>0</v>
      </c>
    </row>
    <row r="526" spans="2:44" x14ac:dyDescent="0.25">
      <c r="B526" s="176" t="s">
        <v>371</v>
      </c>
      <c r="C526" s="177" t="s">
        <v>237</v>
      </c>
      <c r="D526" s="178">
        <f>D527+D541</f>
        <v>0</v>
      </c>
      <c r="E526" s="178">
        <f>E527+E541</f>
        <v>0</v>
      </c>
      <c r="F526" s="178">
        <f t="shared" si="1050"/>
        <v>0</v>
      </c>
      <c r="G526" s="178">
        <f t="shared" ref="G526:I526" si="1123">G527+G541</f>
        <v>0</v>
      </c>
      <c r="H526" s="178">
        <f t="shared" si="1052"/>
        <v>0</v>
      </c>
      <c r="I526" s="178">
        <f t="shared" si="1123"/>
        <v>0</v>
      </c>
      <c r="J526" s="178">
        <f t="shared" si="1053"/>
        <v>0</v>
      </c>
      <c r="K526" s="178">
        <f t="shared" ref="K526:AP526" si="1124">K527+K541</f>
        <v>0</v>
      </c>
      <c r="L526" s="178">
        <f t="shared" si="1124"/>
        <v>0</v>
      </c>
      <c r="M526" s="178">
        <f t="shared" si="1124"/>
        <v>0</v>
      </c>
      <c r="N526" s="178">
        <f t="shared" si="1124"/>
        <v>0</v>
      </c>
      <c r="O526" s="178">
        <f t="shared" si="1124"/>
        <v>0</v>
      </c>
      <c r="P526" s="178">
        <f t="shared" ref="P526:Q526" si="1125">P527+P541</f>
        <v>0</v>
      </c>
      <c r="Q526" s="178">
        <f t="shared" si="1125"/>
        <v>0</v>
      </c>
      <c r="R526" s="178">
        <f t="shared" si="1124"/>
        <v>0</v>
      </c>
      <c r="S526" s="178">
        <f t="shared" si="1124"/>
        <v>0</v>
      </c>
      <c r="T526" s="178">
        <f t="shared" ref="T526" si="1126">T527+T541</f>
        <v>0</v>
      </c>
      <c r="U526" s="178">
        <f t="shared" si="1124"/>
        <v>0</v>
      </c>
      <c r="V526" s="178">
        <f t="shared" si="1124"/>
        <v>0</v>
      </c>
      <c r="W526" s="178">
        <f t="shared" ref="W526" si="1127">W527+W541</f>
        <v>0</v>
      </c>
      <c r="X526" s="178">
        <f t="shared" si="1124"/>
        <v>0</v>
      </c>
      <c r="Y526" s="178">
        <f t="shared" ref="Y526:Z526" si="1128">Y527+Y541</f>
        <v>0</v>
      </c>
      <c r="Z526" s="178">
        <f t="shared" si="1128"/>
        <v>0</v>
      </c>
      <c r="AA526" s="178">
        <f t="shared" si="1124"/>
        <v>0</v>
      </c>
      <c r="AB526" s="178">
        <f t="shared" si="1124"/>
        <v>0</v>
      </c>
      <c r="AC526" s="178">
        <f t="shared" si="1124"/>
        <v>0</v>
      </c>
      <c r="AD526" s="178">
        <f t="shared" si="1124"/>
        <v>0</v>
      </c>
      <c r="AE526" s="178">
        <f t="shared" si="1059"/>
        <v>0</v>
      </c>
      <c r="AF526" s="178">
        <f t="shared" si="1124"/>
        <v>0</v>
      </c>
      <c r="AG526" s="178">
        <f t="shared" si="1124"/>
        <v>0</v>
      </c>
      <c r="AH526" s="178">
        <f t="shared" si="1124"/>
        <v>0</v>
      </c>
      <c r="AI526" s="178">
        <f t="shared" si="1060"/>
        <v>0</v>
      </c>
      <c r="AJ526" s="178">
        <f t="shared" si="1124"/>
        <v>0</v>
      </c>
      <c r="AK526" s="178">
        <f t="shared" si="1124"/>
        <v>0</v>
      </c>
      <c r="AL526" s="178">
        <f t="shared" si="1124"/>
        <v>0</v>
      </c>
      <c r="AM526" s="178">
        <f t="shared" si="1061"/>
        <v>0</v>
      </c>
      <c r="AN526" s="178">
        <f t="shared" si="1124"/>
        <v>0</v>
      </c>
      <c r="AO526" s="178">
        <f t="shared" si="1124"/>
        <v>0</v>
      </c>
      <c r="AP526" s="178">
        <f t="shared" si="1124"/>
        <v>0</v>
      </c>
      <c r="AQ526" s="178">
        <f t="shared" si="1062"/>
        <v>0</v>
      </c>
      <c r="AR526" s="178">
        <f t="shared" si="1063"/>
        <v>0</v>
      </c>
    </row>
    <row r="527" spans="2:44" x14ac:dyDescent="0.25">
      <c r="B527" s="188" t="s">
        <v>372</v>
      </c>
      <c r="C527" s="189" t="s">
        <v>238</v>
      </c>
      <c r="D527" s="190">
        <f>SUM(D528:D540)</f>
        <v>0</v>
      </c>
      <c r="E527" s="190">
        <f>SUM(E528:E540)</f>
        <v>0</v>
      </c>
      <c r="F527" s="190">
        <f t="shared" si="1050"/>
        <v>0</v>
      </c>
      <c r="G527" s="190">
        <f t="shared" ref="G527:I527" si="1129">SUM(G528:G540)</f>
        <v>0</v>
      </c>
      <c r="H527" s="190">
        <f t="shared" si="1052"/>
        <v>0</v>
      </c>
      <c r="I527" s="190">
        <f t="shared" si="1129"/>
        <v>0</v>
      </c>
      <c r="J527" s="190">
        <f t="shared" si="1053"/>
        <v>0</v>
      </c>
      <c r="K527" s="190">
        <f t="shared" ref="K527:AP527" si="1130">SUM(K528:K540)</f>
        <v>0</v>
      </c>
      <c r="L527" s="190">
        <f t="shared" si="1130"/>
        <v>0</v>
      </c>
      <c r="M527" s="190">
        <f t="shared" si="1130"/>
        <v>0</v>
      </c>
      <c r="N527" s="190">
        <f t="shared" si="1130"/>
        <v>0</v>
      </c>
      <c r="O527" s="190">
        <f t="shared" si="1130"/>
        <v>0</v>
      </c>
      <c r="P527" s="190">
        <f t="shared" ref="P527:Q527" si="1131">SUM(P528:P540)</f>
        <v>0</v>
      </c>
      <c r="Q527" s="190">
        <f t="shared" si="1131"/>
        <v>0</v>
      </c>
      <c r="R527" s="190">
        <f t="shared" si="1130"/>
        <v>0</v>
      </c>
      <c r="S527" s="190">
        <f t="shared" si="1130"/>
        <v>0</v>
      </c>
      <c r="T527" s="190">
        <f t="shared" ref="T527" si="1132">SUM(T528:T540)</f>
        <v>0</v>
      </c>
      <c r="U527" s="190">
        <f t="shared" si="1130"/>
        <v>0</v>
      </c>
      <c r="V527" s="190">
        <f t="shared" si="1130"/>
        <v>0</v>
      </c>
      <c r="W527" s="190">
        <f t="shared" ref="W527" si="1133">SUM(W528:W540)</f>
        <v>0</v>
      </c>
      <c r="X527" s="190">
        <f t="shared" si="1130"/>
        <v>0</v>
      </c>
      <c r="Y527" s="190">
        <f t="shared" ref="Y527:Z527" si="1134">SUM(Y528:Y540)</f>
        <v>0</v>
      </c>
      <c r="Z527" s="190">
        <f t="shared" si="1134"/>
        <v>0</v>
      </c>
      <c r="AA527" s="190">
        <f t="shared" si="1130"/>
        <v>0</v>
      </c>
      <c r="AB527" s="190">
        <f t="shared" si="1130"/>
        <v>0</v>
      </c>
      <c r="AC527" s="190">
        <f t="shared" si="1130"/>
        <v>0</v>
      </c>
      <c r="AD527" s="190">
        <f t="shared" si="1130"/>
        <v>0</v>
      </c>
      <c r="AE527" s="190">
        <f t="shared" si="1059"/>
        <v>0</v>
      </c>
      <c r="AF527" s="190">
        <f t="shared" si="1130"/>
        <v>0</v>
      </c>
      <c r="AG527" s="190">
        <f t="shared" si="1130"/>
        <v>0</v>
      </c>
      <c r="AH527" s="190">
        <f t="shared" si="1130"/>
        <v>0</v>
      </c>
      <c r="AI527" s="190">
        <f t="shared" si="1060"/>
        <v>0</v>
      </c>
      <c r="AJ527" s="190">
        <f t="shared" si="1130"/>
        <v>0</v>
      </c>
      <c r="AK527" s="190">
        <f t="shared" si="1130"/>
        <v>0</v>
      </c>
      <c r="AL527" s="190">
        <f t="shared" si="1130"/>
        <v>0</v>
      </c>
      <c r="AM527" s="190">
        <f t="shared" si="1061"/>
        <v>0</v>
      </c>
      <c r="AN527" s="190">
        <f t="shared" si="1130"/>
        <v>0</v>
      </c>
      <c r="AO527" s="190">
        <f t="shared" si="1130"/>
        <v>0</v>
      </c>
      <c r="AP527" s="190">
        <f t="shared" si="1130"/>
        <v>0</v>
      </c>
      <c r="AQ527" s="190">
        <f t="shared" si="1062"/>
        <v>0</v>
      </c>
      <c r="AR527" s="190">
        <f t="shared" si="1063"/>
        <v>0</v>
      </c>
    </row>
    <row r="528" spans="2:44" x14ac:dyDescent="0.25">
      <c r="B528" s="179" t="s">
        <v>373</v>
      </c>
      <c r="C528" s="180" t="s">
        <v>239</v>
      </c>
      <c r="D5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1">
        <f t="shared" ref="F528:F540" si="1135">D528+E528</f>
        <v>0</v>
      </c>
      <c r="G528" s="181"/>
      <c r="H528" s="181">
        <f t="shared" ref="H528:H540" si="1136">F528-G528</f>
        <v>0</v>
      </c>
      <c r="I528" s="181"/>
      <c r="J528" s="181">
        <f t="shared" ref="J528:J540" si="1137">F528-I528</f>
        <v>0</v>
      </c>
      <c r="K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1">
        <f t="shared" ref="AE528:AE540" si="1138">AB528+AC528+AD528</f>
        <v>0</v>
      </c>
      <c r="AF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1">
        <f t="shared" ref="AI528:AI540" si="1139">AF528+AG528+AH528</f>
        <v>0</v>
      </c>
      <c r="AJ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1">
        <f t="shared" ref="AM528:AM540" si="1140">AJ528+AK528+AL528</f>
        <v>0</v>
      </c>
      <c r="AN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1">
        <f t="shared" ref="AQ528:AQ540" si="1141">AN528+AO528+AP528</f>
        <v>0</v>
      </c>
      <c r="AR528" s="181">
        <f t="shared" ref="AR528:AR540" si="1142">AE528+AI528+AM528+AQ528</f>
        <v>0</v>
      </c>
    </row>
    <row r="529" spans="2:44" x14ac:dyDescent="0.25">
      <c r="B529" s="179" t="s">
        <v>1268</v>
      </c>
      <c r="C529" s="180" t="s">
        <v>1269</v>
      </c>
      <c r="D5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1">
        <f t="shared" ref="F529:F533" si="1143">D529+E529</f>
        <v>0</v>
      </c>
      <c r="G529" s="181"/>
      <c r="H529" s="181">
        <f t="shared" ref="H529:H533" si="1144">F529-G529</f>
        <v>0</v>
      </c>
      <c r="I529" s="181"/>
      <c r="J529" s="181">
        <f t="shared" ref="J529:J533" si="1145">F529-I529</f>
        <v>0</v>
      </c>
      <c r="K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1">
        <f t="shared" ref="AE529:AE533" si="1146">AB529+AC529+AD529</f>
        <v>0</v>
      </c>
      <c r="AF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1">
        <f t="shared" ref="AI529:AI533" si="1147">AF529+AG529+AH529</f>
        <v>0</v>
      </c>
      <c r="AJ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1">
        <f t="shared" ref="AM529:AM533" si="1148">AJ529+AK529+AL529</f>
        <v>0</v>
      </c>
      <c r="AN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1">
        <f t="shared" ref="AQ529:AQ533" si="1149">AN529+AO529+AP529</f>
        <v>0</v>
      </c>
      <c r="AR529" s="181">
        <f t="shared" ref="AR529:AR533" si="1150">AE529+AI529+AM529+AQ529</f>
        <v>0</v>
      </c>
    </row>
    <row r="530" spans="2:44" x14ac:dyDescent="0.25">
      <c r="B530" s="179" t="s">
        <v>1270</v>
      </c>
      <c r="C530" s="180" t="s">
        <v>1271</v>
      </c>
      <c r="D5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1">
        <f t="shared" si="1143"/>
        <v>0</v>
      </c>
      <c r="G530" s="181"/>
      <c r="H530" s="181">
        <f t="shared" si="1144"/>
        <v>0</v>
      </c>
      <c r="I530" s="181"/>
      <c r="J530" s="181">
        <f t="shared" si="1145"/>
        <v>0</v>
      </c>
      <c r="K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1">
        <f t="shared" si="1146"/>
        <v>0</v>
      </c>
      <c r="AF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1">
        <f t="shared" si="1147"/>
        <v>0</v>
      </c>
      <c r="AJ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1">
        <f t="shared" si="1148"/>
        <v>0</v>
      </c>
      <c r="AN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1">
        <f t="shared" si="1149"/>
        <v>0</v>
      </c>
      <c r="AR530" s="181">
        <f t="shared" si="1150"/>
        <v>0</v>
      </c>
    </row>
    <row r="531" spans="2:44" x14ac:dyDescent="0.25">
      <c r="B531" s="179" t="s">
        <v>1272</v>
      </c>
      <c r="C531" s="180" t="s">
        <v>1273</v>
      </c>
      <c r="D5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1">
        <f t="shared" si="1143"/>
        <v>0</v>
      </c>
      <c r="G531" s="181"/>
      <c r="H531" s="181">
        <f t="shared" si="1144"/>
        <v>0</v>
      </c>
      <c r="I531" s="181"/>
      <c r="J531" s="181">
        <f t="shared" si="1145"/>
        <v>0</v>
      </c>
      <c r="K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1">
        <f t="shared" si="1146"/>
        <v>0</v>
      </c>
      <c r="AF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1">
        <f t="shared" si="1147"/>
        <v>0</v>
      </c>
      <c r="AJ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1">
        <f t="shared" si="1148"/>
        <v>0</v>
      </c>
      <c r="AN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1">
        <f t="shared" si="1149"/>
        <v>0</v>
      </c>
      <c r="AR531" s="181">
        <f t="shared" si="1150"/>
        <v>0</v>
      </c>
    </row>
    <row r="532" spans="2:44" x14ac:dyDescent="0.25">
      <c r="B532" s="179" t="s">
        <v>1274</v>
      </c>
      <c r="C532" s="180" t="s">
        <v>1275</v>
      </c>
      <c r="D5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1">
        <f t="shared" si="1143"/>
        <v>0</v>
      </c>
      <c r="G532" s="181"/>
      <c r="H532" s="181">
        <f t="shared" si="1144"/>
        <v>0</v>
      </c>
      <c r="I532" s="181"/>
      <c r="J532" s="181">
        <f t="shared" si="1145"/>
        <v>0</v>
      </c>
      <c r="K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1">
        <f t="shared" si="1146"/>
        <v>0</v>
      </c>
      <c r="AF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1">
        <f t="shared" si="1147"/>
        <v>0</v>
      </c>
      <c r="AJ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1">
        <f t="shared" si="1148"/>
        <v>0</v>
      </c>
      <c r="AN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1">
        <f t="shared" si="1149"/>
        <v>0</v>
      </c>
      <c r="AR532" s="181">
        <f t="shared" si="1150"/>
        <v>0</v>
      </c>
    </row>
    <row r="533" spans="2:44" x14ac:dyDescent="0.25">
      <c r="B533" s="179" t="s">
        <v>1276</v>
      </c>
      <c r="C533" s="180" t="s">
        <v>1277</v>
      </c>
      <c r="D5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1">
        <f t="shared" si="1143"/>
        <v>0</v>
      </c>
      <c r="G533" s="181"/>
      <c r="H533" s="181">
        <f t="shared" si="1144"/>
        <v>0</v>
      </c>
      <c r="I533" s="181"/>
      <c r="J533" s="181">
        <f t="shared" si="1145"/>
        <v>0</v>
      </c>
      <c r="K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1">
        <f t="shared" si="1146"/>
        <v>0</v>
      </c>
      <c r="AF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1">
        <f t="shared" si="1147"/>
        <v>0</v>
      </c>
      <c r="AJ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1">
        <f t="shared" si="1148"/>
        <v>0</v>
      </c>
      <c r="AN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1">
        <f t="shared" si="1149"/>
        <v>0</v>
      </c>
      <c r="AR533" s="181">
        <f t="shared" si="1150"/>
        <v>0</v>
      </c>
    </row>
    <row r="534" spans="2:44" x14ac:dyDescent="0.25">
      <c r="B534" s="179" t="s">
        <v>374</v>
      </c>
      <c r="C534" s="180" t="s">
        <v>240</v>
      </c>
      <c r="D5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1">
        <f t="shared" si="1135"/>
        <v>0</v>
      </c>
      <c r="G534" s="181"/>
      <c r="H534" s="181">
        <f t="shared" si="1136"/>
        <v>0</v>
      </c>
      <c r="I534" s="181"/>
      <c r="J534" s="181">
        <f t="shared" si="1137"/>
        <v>0</v>
      </c>
      <c r="K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1">
        <f t="shared" si="1138"/>
        <v>0</v>
      </c>
      <c r="AF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1">
        <f t="shared" si="1139"/>
        <v>0</v>
      </c>
      <c r="AJ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1">
        <f t="shared" si="1140"/>
        <v>0</v>
      </c>
      <c r="AN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1">
        <f t="shared" si="1141"/>
        <v>0</v>
      </c>
      <c r="AR534" s="181">
        <f t="shared" si="1142"/>
        <v>0</v>
      </c>
    </row>
    <row r="535" spans="2:44" x14ac:dyDescent="0.25">
      <c r="B535" s="179" t="s">
        <v>1278</v>
      </c>
      <c r="C535" s="180" t="s">
        <v>1279</v>
      </c>
      <c r="D5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1">
        <f t="shared" si="1135"/>
        <v>0</v>
      </c>
      <c r="G535" s="181"/>
      <c r="H535" s="181">
        <f t="shared" si="1136"/>
        <v>0</v>
      </c>
      <c r="I535" s="181"/>
      <c r="J535" s="181">
        <f t="shared" si="1137"/>
        <v>0</v>
      </c>
      <c r="K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1">
        <f t="shared" si="1138"/>
        <v>0</v>
      </c>
      <c r="AF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1">
        <f t="shared" si="1139"/>
        <v>0</v>
      </c>
      <c r="AJ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1">
        <f t="shared" si="1140"/>
        <v>0</v>
      </c>
      <c r="AN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1">
        <f t="shared" si="1141"/>
        <v>0</v>
      </c>
      <c r="AR535" s="181">
        <f t="shared" si="1142"/>
        <v>0</v>
      </c>
    </row>
    <row r="536" spans="2:44" x14ac:dyDescent="0.25">
      <c r="B536" s="179" t="s">
        <v>1280</v>
      </c>
      <c r="C536" s="180" t="s">
        <v>1281</v>
      </c>
      <c r="D5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1">
        <f t="shared" si="1135"/>
        <v>0</v>
      </c>
      <c r="G536" s="181"/>
      <c r="H536" s="181">
        <f t="shared" si="1136"/>
        <v>0</v>
      </c>
      <c r="I536" s="181"/>
      <c r="J536" s="181">
        <f t="shared" si="1137"/>
        <v>0</v>
      </c>
      <c r="K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1">
        <f t="shared" si="1138"/>
        <v>0</v>
      </c>
      <c r="AF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1">
        <f t="shared" si="1139"/>
        <v>0</v>
      </c>
      <c r="AJ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1">
        <f t="shared" si="1140"/>
        <v>0</v>
      </c>
      <c r="AN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1">
        <f t="shared" si="1141"/>
        <v>0</v>
      </c>
      <c r="AR536" s="181">
        <f t="shared" si="1142"/>
        <v>0</v>
      </c>
    </row>
    <row r="537" spans="2:44" x14ac:dyDescent="0.25">
      <c r="B537" s="179" t="s">
        <v>1282</v>
      </c>
      <c r="C537" s="180" t="s">
        <v>1283</v>
      </c>
      <c r="D5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1">
        <f t="shared" ref="F537" si="1151">D537+E537</f>
        <v>0</v>
      </c>
      <c r="G537" s="181"/>
      <c r="H537" s="181">
        <f t="shared" ref="H537" si="1152">F537-G537</f>
        <v>0</v>
      </c>
      <c r="I537" s="181"/>
      <c r="J537" s="181">
        <f t="shared" ref="J537" si="1153">F537-I537</f>
        <v>0</v>
      </c>
      <c r="K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1">
        <f t="shared" ref="AE537" si="1154">AB537+AC537+AD537</f>
        <v>0</v>
      </c>
      <c r="AF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1">
        <f t="shared" ref="AI537" si="1155">AF537+AG537+AH537</f>
        <v>0</v>
      </c>
      <c r="AJ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1">
        <f t="shared" ref="AM537" si="1156">AJ537+AK537+AL537</f>
        <v>0</v>
      </c>
      <c r="AN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1">
        <f t="shared" ref="AQ537" si="1157">AN537+AO537+AP537</f>
        <v>0</v>
      </c>
      <c r="AR537" s="181">
        <f t="shared" ref="AR537" si="1158">AE537+AI537+AM537+AQ537</f>
        <v>0</v>
      </c>
    </row>
    <row r="538" spans="2:44" x14ac:dyDescent="0.25">
      <c r="B538" s="179" t="s">
        <v>1284</v>
      </c>
      <c r="C538" s="180" t="s">
        <v>1285</v>
      </c>
      <c r="D5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1">
        <f t="shared" ref="F538" si="1159">D538+E538</f>
        <v>0</v>
      </c>
      <c r="G538" s="181"/>
      <c r="H538" s="181">
        <f t="shared" ref="H538" si="1160">F538-G538</f>
        <v>0</v>
      </c>
      <c r="I538" s="181"/>
      <c r="J538" s="181">
        <f t="shared" ref="J538" si="1161">F538-I538</f>
        <v>0</v>
      </c>
      <c r="K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1">
        <f t="shared" ref="AE538" si="1162">AB538+AC538+AD538</f>
        <v>0</v>
      </c>
      <c r="AF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1">
        <f t="shared" ref="AI538" si="1163">AF538+AG538+AH538</f>
        <v>0</v>
      </c>
      <c r="AJ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1">
        <f t="shared" ref="AM538" si="1164">AJ538+AK538+AL538</f>
        <v>0</v>
      </c>
      <c r="AN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1">
        <f t="shared" ref="AQ538" si="1165">AN538+AO538+AP538</f>
        <v>0</v>
      </c>
      <c r="AR538" s="181">
        <f t="shared" ref="AR538" si="1166">AE538+AI538+AM538+AQ538</f>
        <v>0</v>
      </c>
    </row>
    <row r="539" spans="2:44" x14ac:dyDescent="0.25">
      <c r="B539" s="179" t="s">
        <v>1286</v>
      </c>
      <c r="C539" s="180" t="s">
        <v>1287</v>
      </c>
      <c r="D5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1">
        <f t="shared" ref="F539" si="1167">D539+E539</f>
        <v>0</v>
      </c>
      <c r="G539" s="181"/>
      <c r="H539" s="181">
        <f t="shared" ref="H539" si="1168">F539-G539</f>
        <v>0</v>
      </c>
      <c r="I539" s="181"/>
      <c r="J539" s="181">
        <f t="shared" ref="J539" si="1169">F539-I539</f>
        <v>0</v>
      </c>
      <c r="K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1">
        <f t="shared" ref="AE539" si="1170">AB539+AC539+AD539</f>
        <v>0</v>
      </c>
      <c r="AF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1">
        <f t="shared" ref="AI539" si="1171">AF539+AG539+AH539</f>
        <v>0</v>
      </c>
      <c r="AJ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1">
        <f t="shared" ref="AM539" si="1172">AJ539+AK539+AL539</f>
        <v>0</v>
      </c>
      <c r="AN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1">
        <f t="shared" ref="AQ539" si="1173">AN539+AO539+AP539</f>
        <v>0</v>
      </c>
      <c r="AR539" s="181">
        <f t="shared" ref="AR539" si="1174">AE539+AI539+AM539+AQ539</f>
        <v>0</v>
      </c>
    </row>
    <row r="540" spans="2:44" x14ac:dyDescent="0.25">
      <c r="B540" s="179" t="s">
        <v>1288</v>
      </c>
      <c r="C540" s="180" t="s">
        <v>1289</v>
      </c>
      <c r="D5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1">
        <f t="shared" si="1135"/>
        <v>0</v>
      </c>
      <c r="G540" s="181"/>
      <c r="H540" s="181">
        <f t="shared" si="1136"/>
        <v>0</v>
      </c>
      <c r="I540" s="181"/>
      <c r="J540" s="181">
        <f t="shared" si="1137"/>
        <v>0</v>
      </c>
      <c r="K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1">
        <f t="shared" si="1138"/>
        <v>0</v>
      </c>
      <c r="AF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1">
        <f t="shared" si="1139"/>
        <v>0</v>
      </c>
      <c r="AJ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1">
        <f t="shared" si="1140"/>
        <v>0</v>
      </c>
      <c r="AN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1">
        <f t="shared" si="1141"/>
        <v>0</v>
      </c>
      <c r="AR540" s="181">
        <f t="shared" si="1142"/>
        <v>0</v>
      </c>
    </row>
    <row r="541" spans="2:44" x14ac:dyDescent="0.25">
      <c r="B541" s="188" t="s">
        <v>375</v>
      </c>
      <c r="C541" s="189" t="s">
        <v>241</v>
      </c>
      <c r="D541" s="190">
        <f>SUM(D542:D559)</f>
        <v>0</v>
      </c>
      <c r="E541" s="190">
        <f>SUM(E542:E559)</f>
        <v>0</v>
      </c>
      <c r="F541" s="190">
        <f t="shared" si="1050"/>
        <v>0</v>
      </c>
      <c r="G541" s="190">
        <f>SUM(G542:G559)</f>
        <v>0</v>
      </c>
      <c r="H541" s="190">
        <f>SUM(H542:H559)</f>
        <v>0</v>
      </c>
      <c r="I541" s="190">
        <f>SUM(I542:I559)</f>
        <v>0</v>
      </c>
      <c r="J541" s="190">
        <f>SUM(J542:J559)</f>
        <v>0</v>
      </c>
      <c r="K541" s="190">
        <f t="shared" ref="K541:AD541" si="1175">SUM(K542:K559)</f>
        <v>0</v>
      </c>
      <c r="L541" s="190">
        <f t="shared" si="1175"/>
        <v>0</v>
      </c>
      <c r="M541" s="190">
        <f t="shared" si="1175"/>
        <v>0</v>
      </c>
      <c r="N541" s="190">
        <f t="shared" si="1175"/>
        <v>0</v>
      </c>
      <c r="O541" s="190">
        <f t="shared" si="1175"/>
        <v>0</v>
      </c>
      <c r="P541" s="190">
        <f t="shared" si="1175"/>
        <v>0</v>
      </c>
      <c r="Q541" s="190">
        <f t="shared" si="1175"/>
        <v>0</v>
      </c>
      <c r="R541" s="190">
        <f t="shared" si="1175"/>
        <v>0</v>
      </c>
      <c r="S541" s="190">
        <f t="shared" si="1175"/>
        <v>0</v>
      </c>
      <c r="T541" s="190">
        <f t="shared" si="1175"/>
        <v>0</v>
      </c>
      <c r="U541" s="190">
        <f t="shared" si="1175"/>
        <v>0</v>
      </c>
      <c r="V541" s="190">
        <f t="shared" si="1175"/>
        <v>0</v>
      </c>
      <c r="W541" s="190">
        <f t="shared" si="1175"/>
        <v>0</v>
      </c>
      <c r="X541" s="190">
        <f t="shared" si="1175"/>
        <v>0</v>
      </c>
      <c r="Y541" s="190">
        <f t="shared" si="1175"/>
        <v>0</v>
      </c>
      <c r="Z541" s="190">
        <f t="shared" ref="Z541" si="1176">SUM(Z542:Z559)</f>
        <v>0</v>
      </c>
      <c r="AA541" s="190">
        <f t="shared" si="1175"/>
        <v>0</v>
      </c>
      <c r="AB541" s="190">
        <f t="shared" si="1175"/>
        <v>0</v>
      </c>
      <c r="AC541" s="190">
        <f t="shared" si="1175"/>
        <v>0</v>
      </c>
      <c r="AD541" s="190">
        <f t="shared" si="1175"/>
        <v>0</v>
      </c>
      <c r="AE541" s="190">
        <f t="shared" si="1059"/>
        <v>0</v>
      </c>
      <c r="AF541" s="190">
        <f t="shared" ref="AF541:AH541" si="1177">SUM(AF542:AF559)</f>
        <v>0</v>
      </c>
      <c r="AG541" s="190">
        <f t="shared" si="1177"/>
        <v>0</v>
      </c>
      <c r="AH541" s="190">
        <f t="shared" si="1177"/>
        <v>0</v>
      </c>
      <c r="AI541" s="190">
        <f t="shared" si="1060"/>
        <v>0</v>
      </c>
      <c r="AJ541" s="190">
        <f t="shared" ref="AJ541:AL541" si="1178">SUM(AJ542:AJ559)</f>
        <v>0</v>
      </c>
      <c r="AK541" s="190">
        <f t="shared" si="1178"/>
        <v>0</v>
      </c>
      <c r="AL541" s="190">
        <f t="shared" si="1178"/>
        <v>0</v>
      </c>
      <c r="AM541" s="190">
        <f t="shared" si="1061"/>
        <v>0</v>
      </c>
      <c r="AN541" s="190">
        <f t="shared" ref="AN541:AP541" si="1179">SUM(AN542:AN559)</f>
        <v>0</v>
      </c>
      <c r="AO541" s="190">
        <f t="shared" si="1179"/>
        <v>0</v>
      </c>
      <c r="AP541" s="190">
        <f t="shared" si="1179"/>
        <v>0</v>
      </c>
      <c r="AQ541" s="190">
        <f t="shared" si="1062"/>
        <v>0</v>
      </c>
      <c r="AR541" s="190">
        <f t="shared" si="1063"/>
        <v>0</v>
      </c>
    </row>
    <row r="542" spans="2:44" x14ac:dyDescent="0.25">
      <c r="B542" s="179" t="s">
        <v>376</v>
      </c>
      <c r="C542" s="180" t="s">
        <v>242</v>
      </c>
      <c r="D5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1">
        <f t="shared" ref="F542" si="1180">D542+E542</f>
        <v>0</v>
      </c>
      <c r="G542" s="181"/>
      <c r="H542" s="181">
        <f t="shared" ref="H542" si="1181">F542-G542</f>
        <v>0</v>
      </c>
      <c r="I542" s="181"/>
      <c r="J542" s="181">
        <f t="shared" ref="J542" si="1182">F542-I542</f>
        <v>0</v>
      </c>
      <c r="K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1">
        <f t="shared" ref="AE542" si="1183">AB542+AC542+AD542</f>
        <v>0</v>
      </c>
      <c r="AF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1">
        <f t="shared" ref="AI542" si="1184">AF542+AG542+AH542</f>
        <v>0</v>
      </c>
      <c r="AJ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1">
        <f t="shared" ref="AM542" si="1185">AJ542+AK542+AL542</f>
        <v>0</v>
      </c>
      <c r="AN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1">
        <f t="shared" ref="AQ542" si="1186">AN542+AO542+AP542</f>
        <v>0</v>
      </c>
      <c r="AR542" s="181">
        <f t="shared" ref="AR542" si="1187">AE542+AI542+AM542+AQ542</f>
        <v>0</v>
      </c>
    </row>
    <row r="543" spans="2:44" x14ac:dyDescent="0.25">
      <c r="B543" s="179" t="s">
        <v>377</v>
      </c>
      <c r="C543" s="180" t="s">
        <v>243</v>
      </c>
      <c r="D5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1">
        <f t="shared" ref="F543:F559" si="1188">D543+E543</f>
        <v>0</v>
      </c>
      <c r="G543" s="181"/>
      <c r="H543" s="181">
        <f t="shared" ref="H543:H559" si="1189">F543-G543</f>
        <v>0</v>
      </c>
      <c r="I543" s="181"/>
      <c r="J543" s="181">
        <f t="shared" ref="J543:J559" si="1190">F543-I543</f>
        <v>0</v>
      </c>
      <c r="K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1">
        <f t="shared" ref="AE543:AE559" si="1191">AB543+AC543+AD543</f>
        <v>0</v>
      </c>
      <c r="AF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1">
        <f t="shared" ref="AI543:AI559" si="1192">AF543+AG543+AH543</f>
        <v>0</v>
      </c>
      <c r="AJ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1">
        <f t="shared" ref="AM543:AM559" si="1193">AJ543+AK543+AL543</f>
        <v>0</v>
      </c>
      <c r="AN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1">
        <f t="shared" ref="AQ543:AQ559" si="1194">AN543+AO543+AP543</f>
        <v>0</v>
      </c>
      <c r="AR543" s="181">
        <f t="shared" ref="AR543:AR559" si="1195">AE543+AI543+AM543+AQ543</f>
        <v>0</v>
      </c>
    </row>
    <row r="544" spans="2:44" x14ac:dyDescent="0.25">
      <c r="B544" s="179" t="s">
        <v>1290</v>
      </c>
      <c r="C544" s="180" t="s">
        <v>1291</v>
      </c>
      <c r="D5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1">
        <f t="shared" si="1188"/>
        <v>0</v>
      </c>
      <c r="G544" s="181"/>
      <c r="H544" s="181">
        <f t="shared" si="1189"/>
        <v>0</v>
      </c>
      <c r="I544" s="181"/>
      <c r="J544" s="181">
        <f t="shared" si="1190"/>
        <v>0</v>
      </c>
      <c r="K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1">
        <f t="shared" si="1191"/>
        <v>0</v>
      </c>
      <c r="AF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1">
        <f t="shared" si="1192"/>
        <v>0</v>
      </c>
      <c r="AJ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1">
        <f t="shared" si="1193"/>
        <v>0</v>
      </c>
      <c r="AN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1">
        <f t="shared" si="1194"/>
        <v>0</v>
      </c>
      <c r="AR544" s="181">
        <f t="shared" si="1195"/>
        <v>0</v>
      </c>
    </row>
    <row r="545" spans="2:44" x14ac:dyDescent="0.25">
      <c r="B545" s="179" t="s">
        <v>1292</v>
      </c>
      <c r="C545" s="180" t="s">
        <v>509</v>
      </c>
      <c r="D5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1">
        <f t="shared" si="1188"/>
        <v>0</v>
      </c>
      <c r="G545" s="181"/>
      <c r="H545" s="181">
        <f t="shared" si="1189"/>
        <v>0</v>
      </c>
      <c r="I545" s="181"/>
      <c r="J545" s="181">
        <f t="shared" si="1190"/>
        <v>0</v>
      </c>
      <c r="K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1">
        <f t="shared" si="1191"/>
        <v>0</v>
      </c>
      <c r="AF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1">
        <f t="shared" si="1192"/>
        <v>0</v>
      </c>
      <c r="AJ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1">
        <f t="shared" si="1193"/>
        <v>0</v>
      </c>
      <c r="AN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1">
        <f t="shared" si="1194"/>
        <v>0</v>
      </c>
      <c r="AR545" s="181">
        <f t="shared" si="1195"/>
        <v>0</v>
      </c>
    </row>
    <row r="546" spans="2:44" x14ac:dyDescent="0.25">
      <c r="B546" s="179" t="s">
        <v>1293</v>
      </c>
      <c r="C546" s="180" t="s">
        <v>1294</v>
      </c>
      <c r="D5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1">
        <f t="shared" si="1188"/>
        <v>0</v>
      </c>
      <c r="G546" s="181"/>
      <c r="H546" s="181">
        <f t="shared" si="1189"/>
        <v>0</v>
      </c>
      <c r="I546" s="181"/>
      <c r="J546" s="181">
        <f t="shared" si="1190"/>
        <v>0</v>
      </c>
      <c r="K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1">
        <f t="shared" si="1191"/>
        <v>0</v>
      </c>
      <c r="AF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1">
        <f t="shared" si="1192"/>
        <v>0</v>
      </c>
      <c r="AJ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1">
        <f t="shared" si="1193"/>
        <v>0</v>
      </c>
      <c r="AN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1">
        <f t="shared" si="1194"/>
        <v>0</v>
      </c>
      <c r="AR546" s="181">
        <f t="shared" si="1195"/>
        <v>0</v>
      </c>
    </row>
    <row r="547" spans="2:44" x14ac:dyDescent="0.25">
      <c r="B547" s="179" t="s">
        <v>1295</v>
      </c>
      <c r="C547" s="180" t="s">
        <v>1296</v>
      </c>
      <c r="D5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1">
        <f t="shared" si="1188"/>
        <v>0</v>
      </c>
      <c r="G547" s="181"/>
      <c r="H547" s="181">
        <f t="shared" si="1189"/>
        <v>0</v>
      </c>
      <c r="I547" s="181"/>
      <c r="J547" s="181">
        <f t="shared" si="1190"/>
        <v>0</v>
      </c>
      <c r="K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1">
        <f t="shared" si="1191"/>
        <v>0</v>
      </c>
      <c r="AF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1">
        <f t="shared" si="1192"/>
        <v>0</v>
      </c>
      <c r="AJ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1">
        <f t="shared" si="1193"/>
        <v>0</v>
      </c>
      <c r="AN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1">
        <f t="shared" si="1194"/>
        <v>0</v>
      </c>
      <c r="AR547" s="181">
        <f t="shared" si="1195"/>
        <v>0</v>
      </c>
    </row>
    <row r="548" spans="2:44" x14ac:dyDescent="0.25">
      <c r="B548" s="179" t="s">
        <v>1297</v>
      </c>
      <c r="C548" s="180" t="s">
        <v>1298</v>
      </c>
      <c r="D5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1">
        <f t="shared" si="1188"/>
        <v>0</v>
      </c>
      <c r="G548" s="181"/>
      <c r="H548" s="181">
        <f t="shared" si="1189"/>
        <v>0</v>
      </c>
      <c r="I548" s="181"/>
      <c r="J548" s="181">
        <f t="shared" si="1190"/>
        <v>0</v>
      </c>
      <c r="K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1">
        <f t="shared" si="1191"/>
        <v>0</v>
      </c>
      <c r="AF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1">
        <f t="shared" si="1192"/>
        <v>0</v>
      </c>
      <c r="AJ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1">
        <f t="shared" si="1193"/>
        <v>0</v>
      </c>
      <c r="AN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1">
        <f t="shared" si="1194"/>
        <v>0</v>
      </c>
      <c r="AR548" s="181">
        <f t="shared" si="1195"/>
        <v>0</v>
      </c>
    </row>
    <row r="549" spans="2:44" x14ac:dyDescent="0.25">
      <c r="B549" s="179" t="s">
        <v>1299</v>
      </c>
      <c r="C549" s="180" t="s">
        <v>1300</v>
      </c>
      <c r="D5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1">
        <f t="shared" si="1188"/>
        <v>0</v>
      </c>
      <c r="G549" s="181"/>
      <c r="H549" s="181">
        <f t="shared" si="1189"/>
        <v>0</v>
      </c>
      <c r="I549" s="181"/>
      <c r="J549" s="181">
        <f t="shared" si="1190"/>
        <v>0</v>
      </c>
      <c r="K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1">
        <f t="shared" si="1191"/>
        <v>0</v>
      </c>
      <c r="AF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1">
        <f t="shared" si="1192"/>
        <v>0</v>
      </c>
      <c r="AJ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1">
        <f t="shared" si="1193"/>
        <v>0</v>
      </c>
      <c r="AN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1">
        <f t="shared" si="1194"/>
        <v>0</v>
      </c>
      <c r="AR549" s="181">
        <f t="shared" si="1195"/>
        <v>0</v>
      </c>
    </row>
    <row r="550" spans="2:44" x14ac:dyDescent="0.25">
      <c r="B550" s="179" t="s">
        <v>1301</v>
      </c>
      <c r="C550" s="180" t="s">
        <v>1302</v>
      </c>
      <c r="D5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1">
        <f t="shared" si="1188"/>
        <v>0</v>
      </c>
      <c r="G550" s="181"/>
      <c r="H550" s="181">
        <f t="shared" si="1189"/>
        <v>0</v>
      </c>
      <c r="I550" s="181"/>
      <c r="J550" s="181">
        <f t="shared" si="1190"/>
        <v>0</v>
      </c>
      <c r="K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1">
        <f t="shared" si="1191"/>
        <v>0</v>
      </c>
      <c r="AF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1">
        <f t="shared" si="1192"/>
        <v>0</v>
      </c>
      <c r="AJ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1">
        <f t="shared" si="1193"/>
        <v>0</v>
      </c>
      <c r="AN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1">
        <f t="shared" si="1194"/>
        <v>0</v>
      </c>
      <c r="AR550" s="181">
        <f t="shared" si="1195"/>
        <v>0</v>
      </c>
    </row>
    <row r="551" spans="2:44" x14ac:dyDescent="0.25">
      <c r="B551" s="179" t="s">
        <v>1303</v>
      </c>
      <c r="C551" s="180" t="s">
        <v>1304</v>
      </c>
      <c r="D5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1">
        <f t="shared" si="1188"/>
        <v>0</v>
      </c>
      <c r="G551" s="181"/>
      <c r="H551" s="181">
        <f t="shared" si="1189"/>
        <v>0</v>
      </c>
      <c r="I551" s="181"/>
      <c r="J551" s="181">
        <f t="shared" si="1190"/>
        <v>0</v>
      </c>
      <c r="K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1">
        <f t="shared" si="1191"/>
        <v>0</v>
      </c>
      <c r="AF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1">
        <f t="shared" si="1192"/>
        <v>0</v>
      </c>
      <c r="AJ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1">
        <f t="shared" si="1193"/>
        <v>0</v>
      </c>
      <c r="AN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1">
        <f t="shared" si="1194"/>
        <v>0</v>
      </c>
      <c r="AR551" s="181">
        <f t="shared" si="1195"/>
        <v>0</v>
      </c>
    </row>
    <row r="552" spans="2:44" x14ac:dyDescent="0.25">
      <c r="B552" s="179" t="s">
        <v>1305</v>
      </c>
      <c r="C552" s="180" t="s">
        <v>1306</v>
      </c>
      <c r="D5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1">
        <f t="shared" si="1188"/>
        <v>0</v>
      </c>
      <c r="G552" s="181"/>
      <c r="H552" s="181">
        <f t="shared" si="1189"/>
        <v>0</v>
      </c>
      <c r="I552" s="181"/>
      <c r="J552" s="181">
        <f t="shared" si="1190"/>
        <v>0</v>
      </c>
      <c r="K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1">
        <f t="shared" si="1191"/>
        <v>0</v>
      </c>
      <c r="AF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1">
        <f t="shared" si="1192"/>
        <v>0</v>
      </c>
      <c r="AJ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1">
        <f t="shared" si="1193"/>
        <v>0</v>
      </c>
      <c r="AN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1">
        <f t="shared" si="1194"/>
        <v>0</v>
      </c>
      <c r="AR552" s="181">
        <f t="shared" si="1195"/>
        <v>0</v>
      </c>
    </row>
    <row r="553" spans="2:44" x14ac:dyDescent="0.25">
      <c r="B553" s="179" t="s">
        <v>1307</v>
      </c>
      <c r="C553" s="180" t="s">
        <v>1308</v>
      </c>
      <c r="D5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1">
        <f t="shared" si="1188"/>
        <v>0</v>
      </c>
      <c r="G553" s="181"/>
      <c r="H553" s="181">
        <f t="shared" si="1189"/>
        <v>0</v>
      </c>
      <c r="I553" s="181"/>
      <c r="J553" s="181">
        <f t="shared" si="1190"/>
        <v>0</v>
      </c>
      <c r="K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1">
        <f t="shared" si="1191"/>
        <v>0</v>
      </c>
      <c r="AF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1">
        <f t="shared" si="1192"/>
        <v>0</v>
      </c>
      <c r="AJ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1">
        <f t="shared" si="1193"/>
        <v>0</v>
      </c>
      <c r="AN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1">
        <f t="shared" si="1194"/>
        <v>0</v>
      </c>
      <c r="AR553" s="181">
        <f t="shared" si="1195"/>
        <v>0</v>
      </c>
    </row>
    <row r="554" spans="2:44" x14ac:dyDescent="0.25">
      <c r="B554" s="179" t="s">
        <v>1309</v>
      </c>
      <c r="C554" s="180" t="s">
        <v>1310</v>
      </c>
      <c r="D5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1">
        <f t="shared" si="1188"/>
        <v>0</v>
      </c>
      <c r="G554" s="181"/>
      <c r="H554" s="181">
        <f t="shared" si="1189"/>
        <v>0</v>
      </c>
      <c r="I554" s="181"/>
      <c r="J554" s="181">
        <f t="shared" si="1190"/>
        <v>0</v>
      </c>
      <c r="K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1">
        <f t="shared" si="1191"/>
        <v>0</v>
      </c>
      <c r="AF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1">
        <f t="shared" si="1192"/>
        <v>0</v>
      </c>
      <c r="AJ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1">
        <f t="shared" si="1193"/>
        <v>0</v>
      </c>
      <c r="AN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1">
        <f t="shared" si="1194"/>
        <v>0</v>
      </c>
      <c r="AR554" s="181">
        <f t="shared" si="1195"/>
        <v>0</v>
      </c>
    </row>
    <row r="555" spans="2:44" x14ac:dyDescent="0.25">
      <c r="B555" s="179" t="s">
        <v>1311</v>
      </c>
      <c r="C555" s="180" t="s">
        <v>1312</v>
      </c>
      <c r="D5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1">
        <f t="shared" si="1188"/>
        <v>0</v>
      </c>
      <c r="G555" s="181"/>
      <c r="H555" s="181">
        <f t="shared" si="1189"/>
        <v>0</v>
      </c>
      <c r="I555" s="181"/>
      <c r="J555" s="181">
        <f t="shared" si="1190"/>
        <v>0</v>
      </c>
      <c r="K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1">
        <f t="shared" si="1191"/>
        <v>0</v>
      </c>
      <c r="AF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1">
        <f t="shared" si="1192"/>
        <v>0</v>
      </c>
      <c r="AJ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1">
        <f t="shared" si="1193"/>
        <v>0</v>
      </c>
      <c r="AN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1">
        <f t="shared" si="1194"/>
        <v>0</v>
      </c>
      <c r="AR555" s="181">
        <f t="shared" si="1195"/>
        <v>0</v>
      </c>
    </row>
    <row r="556" spans="2:44" x14ac:dyDescent="0.25">
      <c r="B556" s="179" t="s">
        <v>1313</v>
      </c>
      <c r="C556" s="180" t="s">
        <v>1314</v>
      </c>
      <c r="D5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1">
        <f t="shared" si="1188"/>
        <v>0</v>
      </c>
      <c r="G556" s="181"/>
      <c r="H556" s="181">
        <f t="shared" si="1189"/>
        <v>0</v>
      </c>
      <c r="I556" s="181"/>
      <c r="J556" s="181">
        <f t="shared" si="1190"/>
        <v>0</v>
      </c>
      <c r="K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1">
        <f t="shared" si="1191"/>
        <v>0</v>
      </c>
      <c r="AF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1">
        <f t="shared" si="1192"/>
        <v>0</v>
      </c>
      <c r="AJ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1">
        <f t="shared" si="1193"/>
        <v>0</v>
      </c>
      <c r="AN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1">
        <f t="shared" si="1194"/>
        <v>0</v>
      </c>
      <c r="AR556" s="181">
        <f t="shared" si="1195"/>
        <v>0</v>
      </c>
    </row>
    <row r="557" spans="2:44" x14ac:dyDescent="0.25">
      <c r="B557" s="179" t="s">
        <v>1315</v>
      </c>
      <c r="C557" s="180" t="s">
        <v>1316</v>
      </c>
      <c r="D5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1">
        <f t="shared" si="1188"/>
        <v>0</v>
      </c>
      <c r="G557" s="181"/>
      <c r="H557" s="181">
        <f t="shared" si="1189"/>
        <v>0</v>
      </c>
      <c r="I557" s="181"/>
      <c r="J557" s="181">
        <f t="shared" si="1190"/>
        <v>0</v>
      </c>
      <c r="K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1">
        <f t="shared" si="1191"/>
        <v>0</v>
      </c>
      <c r="AF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1">
        <f t="shared" si="1192"/>
        <v>0</v>
      </c>
      <c r="AJ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1">
        <f t="shared" si="1193"/>
        <v>0</v>
      </c>
      <c r="AN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1">
        <f t="shared" si="1194"/>
        <v>0</v>
      </c>
      <c r="AR557" s="181">
        <f t="shared" si="1195"/>
        <v>0</v>
      </c>
    </row>
    <row r="558" spans="2:44" x14ac:dyDescent="0.25">
      <c r="B558" s="179" t="s">
        <v>1317</v>
      </c>
      <c r="C558" s="180" t="s">
        <v>1318</v>
      </c>
      <c r="D5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1">
        <f t="shared" si="1188"/>
        <v>0</v>
      </c>
      <c r="G558" s="181"/>
      <c r="H558" s="181">
        <f t="shared" si="1189"/>
        <v>0</v>
      </c>
      <c r="I558" s="181"/>
      <c r="J558" s="181">
        <f t="shared" si="1190"/>
        <v>0</v>
      </c>
      <c r="K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1">
        <f t="shared" si="1191"/>
        <v>0</v>
      </c>
      <c r="AF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1">
        <f t="shared" si="1192"/>
        <v>0</v>
      </c>
      <c r="AJ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1">
        <f t="shared" si="1193"/>
        <v>0</v>
      </c>
      <c r="AN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1">
        <f t="shared" si="1194"/>
        <v>0</v>
      </c>
      <c r="AR558" s="181">
        <f t="shared" si="1195"/>
        <v>0</v>
      </c>
    </row>
    <row r="559" spans="2:44" x14ac:dyDescent="0.25">
      <c r="B559" s="179" t="s">
        <v>1319</v>
      </c>
      <c r="C559" s="180" t="s">
        <v>1320</v>
      </c>
      <c r="D5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1">
        <f t="shared" si="1188"/>
        <v>0</v>
      </c>
      <c r="G559" s="181"/>
      <c r="H559" s="181">
        <f t="shared" si="1189"/>
        <v>0</v>
      </c>
      <c r="I559" s="181"/>
      <c r="J559" s="181">
        <f t="shared" si="1190"/>
        <v>0</v>
      </c>
      <c r="K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1">
        <f t="shared" si="1191"/>
        <v>0</v>
      </c>
      <c r="AF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1">
        <f t="shared" si="1192"/>
        <v>0</v>
      </c>
      <c r="AJ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1">
        <f t="shared" si="1193"/>
        <v>0</v>
      </c>
      <c r="AN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1">
        <f t="shared" si="1194"/>
        <v>0</v>
      </c>
      <c r="AR559" s="181">
        <f t="shared" si="1195"/>
        <v>0</v>
      </c>
    </row>
    <row r="560" spans="2:44" x14ac:dyDescent="0.25">
      <c r="B560" s="176" t="s">
        <v>1321</v>
      </c>
      <c r="C560" s="177" t="s">
        <v>1322</v>
      </c>
      <c r="D560" s="178">
        <f>SUM(D561:D565)</f>
        <v>0</v>
      </c>
      <c r="E560" s="178">
        <f>SUM(E561:E565)</f>
        <v>0</v>
      </c>
      <c r="F560" s="178">
        <f t="shared" ref="F560:F565" si="1196">D560+E560</f>
        <v>0</v>
      </c>
      <c r="G560" s="178">
        <f>SUM(G561:G565)</f>
        <v>0</v>
      </c>
      <c r="H560" s="178">
        <f t="shared" ref="H560:H565" si="1197">F560-G560</f>
        <v>0</v>
      </c>
      <c r="I560" s="178">
        <f>SUM(I561:I565)</f>
        <v>0</v>
      </c>
      <c r="J560" s="178">
        <f t="shared" ref="J560:J565" si="1198">F560-I560</f>
        <v>0</v>
      </c>
      <c r="K560" s="178">
        <f t="shared" ref="K560:AD560" si="1199">SUM(K561:K565)</f>
        <v>0</v>
      </c>
      <c r="L560" s="178">
        <f t="shared" si="1199"/>
        <v>0</v>
      </c>
      <c r="M560" s="178">
        <f t="shared" si="1199"/>
        <v>0</v>
      </c>
      <c r="N560" s="178">
        <f t="shared" si="1199"/>
        <v>0</v>
      </c>
      <c r="O560" s="178">
        <f t="shared" si="1199"/>
        <v>0</v>
      </c>
      <c r="P560" s="178">
        <f t="shared" ref="P560:Q560" si="1200">SUM(P561:P565)</f>
        <v>0</v>
      </c>
      <c r="Q560" s="178">
        <f t="shared" si="1200"/>
        <v>0</v>
      </c>
      <c r="R560" s="178">
        <f t="shared" si="1199"/>
        <v>0</v>
      </c>
      <c r="S560" s="178">
        <f t="shared" si="1199"/>
        <v>0</v>
      </c>
      <c r="T560" s="178">
        <f t="shared" ref="T560" si="1201">SUM(T561:T565)</f>
        <v>0</v>
      </c>
      <c r="U560" s="178">
        <f t="shared" si="1199"/>
        <v>0</v>
      </c>
      <c r="V560" s="178">
        <f t="shared" si="1199"/>
        <v>0</v>
      </c>
      <c r="W560" s="178">
        <f t="shared" ref="W560" si="1202">SUM(W561:W565)</f>
        <v>0</v>
      </c>
      <c r="X560" s="178">
        <f t="shared" si="1199"/>
        <v>0</v>
      </c>
      <c r="Y560" s="178">
        <f t="shared" ref="Y560:Z560" si="1203">SUM(Y561:Y565)</f>
        <v>0</v>
      </c>
      <c r="Z560" s="178">
        <f t="shared" si="1203"/>
        <v>0</v>
      </c>
      <c r="AA560" s="178">
        <f t="shared" si="1199"/>
        <v>0</v>
      </c>
      <c r="AB560" s="178">
        <f t="shared" si="1199"/>
        <v>0</v>
      </c>
      <c r="AC560" s="178">
        <f t="shared" si="1199"/>
        <v>0</v>
      </c>
      <c r="AD560" s="178">
        <f t="shared" si="1199"/>
        <v>0</v>
      </c>
      <c r="AE560" s="178">
        <f t="shared" ref="AE560:AE565" si="1204">AB560+AC560+AD560</f>
        <v>0</v>
      </c>
      <c r="AF560" s="178">
        <f>SUM(AF561:AF565)</f>
        <v>0</v>
      </c>
      <c r="AG560" s="178">
        <f>SUM(AG561:AG565)</f>
        <v>0</v>
      </c>
      <c r="AH560" s="178">
        <f>SUM(AH561:AH565)</f>
        <v>0</v>
      </c>
      <c r="AI560" s="178">
        <f t="shared" ref="AI560:AI565" si="1205">AF560+AG560+AH560</f>
        <v>0</v>
      </c>
      <c r="AJ560" s="178">
        <f>SUM(AJ561:AJ565)</f>
        <v>0</v>
      </c>
      <c r="AK560" s="178">
        <f>SUM(AK561:AK565)</f>
        <v>0</v>
      </c>
      <c r="AL560" s="178">
        <f>SUM(AL561:AL565)</f>
        <v>0</v>
      </c>
      <c r="AM560" s="178">
        <f t="shared" ref="AM560:AM565" si="1206">AJ560+AK560+AL560</f>
        <v>0</v>
      </c>
      <c r="AN560" s="178">
        <f>SUM(AN561:AN565)</f>
        <v>0</v>
      </c>
      <c r="AO560" s="178">
        <f>SUM(AO561:AO565)</f>
        <v>0</v>
      </c>
      <c r="AP560" s="178">
        <f>SUM(AP561:AP565)</f>
        <v>0</v>
      </c>
      <c r="AQ560" s="178">
        <f t="shared" ref="AQ560:AQ565" si="1207">AN560+AO560+AP560</f>
        <v>0</v>
      </c>
      <c r="AR560" s="178">
        <f t="shared" ref="AR560:AR565" si="1208">AE560+AI560+AM560+AQ560</f>
        <v>0</v>
      </c>
    </row>
    <row r="561" spans="2:44" x14ac:dyDescent="0.25">
      <c r="B561" s="179" t="s">
        <v>1323</v>
      </c>
      <c r="C561" s="180" t="s">
        <v>1324</v>
      </c>
      <c r="D5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1">
        <f t="shared" si="1196"/>
        <v>0</v>
      </c>
      <c r="G561" s="181"/>
      <c r="H561" s="181">
        <f t="shared" si="1197"/>
        <v>0</v>
      </c>
      <c r="I561" s="181"/>
      <c r="J561" s="181">
        <f t="shared" si="1198"/>
        <v>0</v>
      </c>
      <c r="K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1">
        <f t="shared" si="1204"/>
        <v>0</v>
      </c>
      <c r="AF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1">
        <f t="shared" si="1205"/>
        <v>0</v>
      </c>
      <c r="AJ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1">
        <f t="shared" si="1206"/>
        <v>0</v>
      </c>
      <c r="AN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1">
        <f t="shared" si="1207"/>
        <v>0</v>
      </c>
      <c r="AR561" s="181">
        <f t="shared" si="1208"/>
        <v>0</v>
      </c>
    </row>
    <row r="562" spans="2:44" x14ac:dyDescent="0.25">
      <c r="B562" s="179" t="s">
        <v>1325</v>
      </c>
      <c r="C562" s="180" t="s">
        <v>1326</v>
      </c>
      <c r="D5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1">
        <f t="shared" si="1196"/>
        <v>0</v>
      </c>
      <c r="G562" s="181"/>
      <c r="H562" s="181">
        <f t="shared" si="1197"/>
        <v>0</v>
      </c>
      <c r="I562" s="181"/>
      <c r="J562" s="181">
        <f t="shared" si="1198"/>
        <v>0</v>
      </c>
      <c r="K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1">
        <f t="shared" si="1204"/>
        <v>0</v>
      </c>
      <c r="AF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1">
        <f t="shared" si="1205"/>
        <v>0</v>
      </c>
      <c r="AJ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1">
        <f t="shared" si="1206"/>
        <v>0</v>
      </c>
      <c r="AN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1">
        <f t="shared" si="1207"/>
        <v>0</v>
      </c>
      <c r="AR562" s="181">
        <f t="shared" si="1208"/>
        <v>0</v>
      </c>
    </row>
    <row r="563" spans="2:44" x14ac:dyDescent="0.25">
      <c r="B563" s="179" t="s">
        <v>1327</v>
      </c>
      <c r="C563" s="180" t="s">
        <v>1328</v>
      </c>
      <c r="D5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1">
        <f t="shared" si="1196"/>
        <v>0</v>
      </c>
      <c r="G563" s="181"/>
      <c r="H563" s="181">
        <f t="shared" si="1197"/>
        <v>0</v>
      </c>
      <c r="I563" s="181"/>
      <c r="J563" s="181">
        <f t="shared" si="1198"/>
        <v>0</v>
      </c>
      <c r="K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1">
        <f t="shared" si="1204"/>
        <v>0</v>
      </c>
      <c r="AF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1">
        <f t="shared" si="1205"/>
        <v>0</v>
      </c>
      <c r="AJ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1">
        <f t="shared" si="1206"/>
        <v>0</v>
      </c>
      <c r="AN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1">
        <f t="shared" si="1207"/>
        <v>0</v>
      </c>
      <c r="AR563" s="181">
        <f t="shared" si="1208"/>
        <v>0</v>
      </c>
    </row>
    <row r="564" spans="2:44" x14ac:dyDescent="0.25">
      <c r="B564" s="179" t="s">
        <v>1329</v>
      </c>
      <c r="C564" s="180" t="s">
        <v>1330</v>
      </c>
      <c r="D5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1">
        <f t="shared" si="1196"/>
        <v>0</v>
      </c>
      <c r="G564" s="181"/>
      <c r="H564" s="181">
        <f t="shared" si="1197"/>
        <v>0</v>
      </c>
      <c r="I564" s="181"/>
      <c r="J564" s="181">
        <f t="shared" si="1198"/>
        <v>0</v>
      </c>
      <c r="K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1">
        <f t="shared" si="1204"/>
        <v>0</v>
      </c>
      <c r="AF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1">
        <f t="shared" si="1205"/>
        <v>0</v>
      </c>
      <c r="AJ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1">
        <f t="shared" si="1206"/>
        <v>0</v>
      </c>
      <c r="AN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1">
        <f t="shared" si="1207"/>
        <v>0</v>
      </c>
      <c r="AR564" s="181">
        <f t="shared" si="1208"/>
        <v>0</v>
      </c>
    </row>
    <row r="565" spans="2:44" x14ac:dyDescent="0.25">
      <c r="B565" s="179" t="s">
        <v>1331</v>
      </c>
      <c r="C565" s="180" t="s">
        <v>1332</v>
      </c>
      <c r="D5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1">
        <f t="shared" si="1196"/>
        <v>0</v>
      </c>
      <c r="G565" s="181"/>
      <c r="H565" s="181">
        <f t="shared" si="1197"/>
        <v>0</v>
      </c>
      <c r="I565" s="181"/>
      <c r="J565" s="181">
        <f t="shared" si="1198"/>
        <v>0</v>
      </c>
      <c r="K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1">
        <f t="shared" si="1204"/>
        <v>0</v>
      </c>
      <c r="AF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1">
        <f t="shared" si="1205"/>
        <v>0</v>
      </c>
      <c r="AJ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1">
        <f t="shared" si="1206"/>
        <v>0</v>
      </c>
      <c r="AN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1">
        <f t="shared" si="1207"/>
        <v>0</v>
      </c>
      <c r="AR565" s="181">
        <f t="shared" si="1208"/>
        <v>0</v>
      </c>
    </row>
    <row r="566" spans="2:44" ht="26.25" x14ac:dyDescent="0.25">
      <c r="B566" s="182"/>
      <c r="C566" s="183" t="s">
        <v>244</v>
      </c>
      <c r="D566" s="184">
        <f>D12+D106+D222+D327+D397+D499+D526+D560</f>
        <v>1003099.0125</v>
      </c>
      <c r="E566" s="184">
        <f>E12+E106+E222+E327+E397+E499+E526+E560</f>
        <v>112698768.91</v>
      </c>
      <c r="F566" s="184">
        <f t="shared" si="1050"/>
        <v>113701867.9225</v>
      </c>
      <c r="G566" s="184">
        <f>G12+G106+G222+G327+G397+G499+G526+G560</f>
        <v>0</v>
      </c>
      <c r="H566" s="184">
        <f t="shared" si="1052"/>
        <v>113701867.9225</v>
      </c>
      <c r="I566" s="184">
        <f>I12+I106+I222+I327+I397+I499+I526+I560</f>
        <v>0</v>
      </c>
      <c r="J566" s="184">
        <f t="shared" si="1053"/>
        <v>113701867.9225</v>
      </c>
      <c r="K566" s="184">
        <f t="shared" ref="K566:AD566" si="1209">K12+K106+K222+K327+K397+K499+K526+K560</f>
        <v>248488.43</v>
      </c>
      <c r="L566" s="184">
        <f t="shared" si="1209"/>
        <v>840726.86583333334</v>
      </c>
      <c r="M566" s="184">
        <f t="shared" si="1209"/>
        <v>318764</v>
      </c>
      <c r="N566" s="184">
        <f t="shared" si="1209"/>
        <v>8546357.4050000012</v>
      </c>
      <c r="O566" s="184">
        <f t="shared" si="1209"/>
        <v>1707540</v>
      </c>
      <c r="P566" s="184">
        <f t="shared" ref="P566:Q566" si="1210">P12+P106+P222+P327+P397+P499+P526+P560</f>
        <v>8145</v>
      </c>
      <c r="Q566" s="184">
        <f t="shared" si="1210"/>
        <v>12835</v>
      </c>
      <c r="R566" s="184">
        <f t="shared" si="1209"/>
        <v>0</v>
      </c>
      <c r="S566" s="184">
        <f t="shared" si="1209"/>
        <v>0</v>
      </c>
      <c r="T566" s="184">
        <f t="shared" ref="T566" si="1211">T12+T106+T222+T327+T397+T499+T526+T560</f>
        <v>1494600</v>
      </c>
      <c r="U566" s="184">
        <f t="shared" si="1209"/>
        <v>97214288.795000002</v>
      </c>
      <c r="V566" s="184">
        <f t="shared" si="1209"/>
        <v>1332770</v>
      </c>
      <c r="W566" s="184">
        <f t="shared" ref="W566" si="1212">W12+W106+W222+W327+W397+W499+W526+W560</f>
        <v>98203.760000000009</v>
      </c>
      <c r="X566" s="184">
        <f t="shared" si="1209"/>
        <v>40949</v>
      </c>
      <c r="Y566" s="184">
        <f t="shared" ref="Y566:Z566" si="1213">Y12+Y106+Y222+Y327+Y397+Y499+Y526+Y560</f>
        <v>0</v>
      </c>
      <c r="Z566" s="184">
        <f t="shared" si="1213"/>
        <v>0</v>
      </c>
      <c r="AA566" s="184">
        <f t="shared" si="1209"/>
        <v>1815399.6666666667</v>
      </c>
      <c r="AB566" s="184">
        <f t="shared" si="1209"/>
        <v>5616554.2800000003</v>
      </c>
      <c r="AC566" s="184">
        <f t="shared" si="1209"/>
        <v>84607357.930000007</v>
      </c>
      <c r="AD566" s="184">
        <f t="shared" si="1209"/>
        <v>7556012.8874999993</v>
      </c>
      <c r="AE566" s="184">
        <f t="shared" si="1059"/>
        <v>97779925.097500011</v>
      </c>
      <c r="AF566" s="184">
        <f t="shared" ref="AF566:AH566" si="1214">AF12+AF106+AF222+AF327+AF397+AF499+AF526+AF560</f>
        <v>2035363.3250000002</v>
      </c>
      <c r="AG566" s="184">
        <f t="shared" si="1214"/>
        <v>214350</v>
      </c>
      <c r="AH566" s="184">
        <f t="shared" si="1214"/>
        <v>11739125</v>
      </c>
      <c r="AI566" s="184">
        <f t="shared" si="1060"/>
        <v>13988838.324999999</v>
      </c>
      <c r="AJ566" s="184">
        <f t="shared" ref="AJ566:AL566" si="1215">AJ12+AJ106+AJ222+AJ327+AJ397+AJ499+AJ526+AJ560</f>
        <v>708600</v>
      </c>
      <c r="AK566" s="184">
        <f t="shared" si="1215"/>
        <v>0</v>
      </c>
      <c r="AL566" s="184">
        <f t="shared" si="1215"/>
        <v>488904.5</v>
      </c>
      <c r="AM566" s="184">
        <f t="shared" si="1061"/>
        <v>1197504.5</v>
      </c>
      <c r="AN566" s="184">
        <f t="shared" ref="AN566:AP566" si="1216">AN12+AN106+AN222+AN327+AN397+AN499+AN526+AN560</f>
        <v>34400</v>
      </c>
      <c r="AO566" s="184">
        <f t="shared" si="1216"/>
        <v>112000</v>
      </c>
      <c r="AP566" s="184">
        <f t="shared" si="1216"/>
        <v>589200</v>
      </c>
      <c r="AQ566" s="184">
        <f t="shared" si="1062"/>
        <v>735600</v>
      </c>
      <c r="AR566" s="184">
        <f t="shared" si="1063"/>
        <v>113701867.92250001</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349"/>
  <sheetViews>
    <sheetView showGridLines="0" topLeftCell="A19" zoomScale="80" zoomScaleNormal="80" workbookViewId="0">
      <selection activeCell="E25" sqref="E25"/>
    </sheetView>
  </sheetViews>
  <sheetFormatPr baseColWidth="10" defaultColWidth="11.5703125" defaultRowHeight="15" x14ac:dyDescent="0.25"/>
  <cols>
    <col min="1" max="1" width="1.85546875" style="84" customWidth="1"/>
    <col min="2" max="2" width="7.85546875" style="84" customWidth="1"/>
    <col min="3" max="3" width="50" style="84" bestFit="1" customWidth="1"/>
    <col min="4" max="4" width="23.5703125" style="84" customWidth="1"/>
    <col min="5" max="5" width="10.140625" style="84" customWidth="1"/>
    <col min="6" max="7" width="13.85546875" style="84" customWidth="1"/>
    <col min="8" max="8" width="23.140625" style="75" customWidth="1"/>
    <col min="9" max="9" width="44.42578125" style="84" customWidth="1"/>
    <col min="10" max="10" width="55.28515625" style="84" customWidth="1"/>
    <col min="11" max="11" width="33.7109375" style="84" customWidth="1"/>
    <col min="12" max="12" width="13.85546875" style="84" customWidth="1"/>
    <col min="13" max="33" width="11.5703125" style="84"/>
    <col min="34" max="34" width="45.42578125" style="84" bestFit="1" customWidth="1"/>
    <col min="35" max="35" width="35.28515625" style="84" bestFit="1" customWidth="1"/>
    <col min="36" max="36" width="35.7109375" style="84" bestFit="1" customWidth="1"/>
    <col min="37" max="41" width="46" style="84" customWidth="1"/>
    <col min="42" max="45" width="46.5703125" style="84" bestFit="1" customWidth="1"/>
    <col min="46" max="49" width="46.7109375" style="84" bestFit="1" customWidth="1"/>
    <col min="50" max="53" width="46.140625" style="84" bestFit="1" customWidth="1"/>
    <col min="54" max="56" width="45.42578125" style="84" bestFit="1" customWidth="1"/>
    <col min="57" max="57" width="49.28515625" style="84" bestFit="1" customWidth="1"/>
    <col min="58" max="61" width="46" style="84" bestFit="1" customWidth="1"/>
    <col min="62" max="65" width="46.5703125" style="84" bestFit="1" customWidth="1"/>
    <col min="66" max="69" width="46.7109375" style="84" bestFit="1" customWidth="1"/>
    <col min="70" max="73" width="46.140625" style="84" bestFit="1" customWidth="1"/>
    <col min="74" max="77" width="12.7109375" style="84" bestFit="1" customWidth="1"/>
    <col min="78" max="78" width="11.5703125" style="84"/>
    <col min="79" max="79" width="12.7109375" style="84" bestFit="1" customWidth="1"/>
    <col min="80" max="80" width="11.5703125" style="84"/>
    <col min="81" max="83" width="12.7109375" style="84" bestFit="1" customWidth="1"/>
    <col min="84" max="16384" width="11.5703125" style="84"/>
  </cols>
  <sheetData>
    <row r="1" spans="1:555" ht="26.25" hidden="1" x14ac:dyDescent="0.25">
      <c r="A1" s="185" t="s">
        <v>249</v>
      </c>
      <c r="B1" s="188" t="s">
        <v>250</v>
      </c>
      <c r="C1" s="179" t="s">
        <v>251</v>
      </c>
      <c r="D1" s="179" t="s">
        <v>493</v>
      </c>
      <c r="E1" s="179" t="s">
        <v>495</v>
      </c>
      <c r="F1" s="179" t="s">
        <v>497</v>
      </c>
      <c r="G1" s="179" t="s">
        <v>499</v>
      </c>
      <c r="H1" s="179" t="s">
        <v>501</v>
      </c>
      <c r="I1" s="179" t="s">
        <v>503</v>
      </c>
      <c r="J1" s="179" t="s">
        <v>252</v>
      </c>
      <c r="K1" s="179" t="s">
        <v>506</v>
      </c>
      <c r="L1" s="179" t="s">
        <v>253</v>
      </c>
      <c r="M1" s="179" t="s">
        <v>508</v>
      </c>
      <c r="N1" s="179" t="s">
        <v>510</v>
      </c>
      <c r="O1" s="179" t="s">
        <v>512</v>
      </c>
      <c r="P1" s="179" t="s">
        <v>254</v>
      </c>
      <c r="Q1" s="179" t="s">
        <v>513</v>
      </c>
      <c r="R1" s="179" t="s">
        <v>516</v>
      </c>
      <c r="S1" s="179" t="s">
        <v>255</v>
      </c>
      <c r="T1" s="179" t="s">
        <v>518</v>
      </c>
      <c r="U1" s="179" t="s">
        <v>256</v>
      </c>
      <c r="V1" s="179" t="s">
        <v>519</v>
      </c>
      <c r="W1" s="179" t="s">
        <v>520</v>
      </c>
      <c r="X1" s="179" t="s">
        <v>524</v>
      </c>
      <c r="Y1" s="179" t="s">
        <v>272</v>
      </c>
      <c r="Z1" s="179" t="s">
        <v>525</v>
      </c>
      <c r="AA1" s="179" t="s">
        <v>527</v>
      </c>
      <c r="AB1" s="179" t="s">
        <v>529</v>
      </c>
      <c r="AC1" s="179" t="s">
        <v>273</v>
      </c>
      <c r="AD1" s="179" t="s">
        <v>531</v>
      </c>
      <c r="AE1" s="179" t="s">
        <v>533</v>
      </c>
      <c r="AF1" s="179" t="s">
        <v>535</v>
      </c>
      <c r="AG1" s="179" t="s">
        <v>537</v>
      </c>
      <c r="AH1" s="179" t="s">
        <v>248</v>
      </c>
      <c r="AI1" s="179" t="s">
        <v>539</v>
      </c>
      <c r="AJ1" s="188" t="s">
        <v>257</v>
      </c>
      <c r="AK1" s="179" t="s">
        <v>541</v>
      </c>
      <c r="AL1" s="179" t="s">
        <v>258</v>
      </c>
      <c r="AM1" s="179" t="s">
        <v>543</v>
      </c>
      <c r="AN1" s="179" t="s">
        <v>545</v>
      </c>
      <c r="AO1" s="179" t="s">
        <v>259</v>
      </c>
      <c r="AP1" s="179" t="s">
        <v>547</v>
      </c>
      <c r="AQ1" s="179" t="s">
        <v>549</v>
      </c>
      <c r="AR1" s="179" t="s">
        <v>260</v>
      </c>
      <c r="AS1" s="179" t="s">
        <v>550</v>
      </c>
      <c r="AT1" s="179" t="s">
        <v>552</v>
      </c>
      <c r="AU1" s="179" t="s">
        <v>553</v>
      </c>
      <c r="AV1" s="179" t="s">
        <v>554</v>
      </c>
      <c r="AW1" s="179" t="s">
        <v>556</v>
      </c>
      <c r="AX1" s="179" t="s">
        <v>558</v>
      </c>
      <c r="AY1" s="179" t="s">
        <v>559</v>
      </c>
      <c r="AZ1" s="179" t="s">
        <v>261</v>
      </c>
      <c r="BA1" s="179" t="s">
        <v>561</v>
      </c>
      <c r="BB1" s="179" t="s">
        <v>563</v>
      </c>
      <c r="BC1" s="179" t="s">
        <v>565</v>
      </c>
      <c r="BD1" s="179" t="s">
        <v>567</v>
      </c>
      <c r="BE1" s="179" t="s">
        <v>569</v>
      </c>
      <c r="BF1" s="179" t="s">
        <v>571</v>
      </c>
      <c r="BG1" s="179" t="s">
        <v>573</v>
      </c>
      <c r="BH1" s="179" t="s">
        <v>575</v>
      </c>
      <c r="BI1" s="179" t="s">
        <v>274</v>
      </c>
      <c r="BJ1" s="179" t="s">
        <v>577</v>
      </c>
      <c r="BK1" s="179" t="s">
        <v>579</v>
      </c>
      <c r="BL1" s="179" t="s">
        <v>581</v>
      </c>
      <c r="BM1" s="179" t="s">
        <v>583</v>
      </c>
      <c r="BN1" s="179" t="s">
        <v>585</v>
      </c>
      <c r="BO1" s="179" t="s">
        <v>587</v>
      </c>
      <c r="BP1" s="179" t="s">
        <v>589</v>
      </c>
      <c r="BQ1" s="179" t="s">
        <v>591</v>
      </c>
      <c r="BR1" s="179" t="s">
        <v>593</v>
      </c>
      <c r="BS1" s="179" t="s">
        <v>595</v>
      </c>
      <c r="BT1" s="188" t="s">
        <v>262</v>
      </c>
      <c r="BU1" s="179" t="s">
        <v>263</v>
      </c>
      <c r="BV1" s="179" t="s">
        <v>597</v>
      </c>
      <c r="BW1" s="179" t="s">
        <v>264</v>
      </c>
      <c r="BX1" s="179" t="s">
        <v>599</v>
      </c>
      <c r="BY1" s="179" t="s">
        <v>601</v>
      </c>
      <c r="BZ1" s="188" t="s">
        <v>265</v>
      </c>
      <c r="CA1" s="179" t="s">
        <v>266</v>
      </c>
      <c r="CB1" s="179" t="s">
        <v>603</v>
      </c>
      <c r="CC1" s="179" t="s">
        <v>267</v>
      </c>
      <c r="CD1" s="179" t="s">
        <v>605</v>
      </c>
      <c r="CE1" s="179" t="s">
        <v>607</v>
      </c>
      <c r="CF1" s="179" t="s">
        <v>609</v>
      </c>
      <c r="CG1" s="188" t="s">
        <v>268</v>
      </c>
      <c r="CH1" s="179" t="s">
        <v>615</v>
      </c>
      <c r="CI1" s="179" t="s">
        <v>617</v>
      </c>
      <c r="CJ1" s="179" t="s">
        <v>269</v>
      </c>
      <c r="CK1" s="179" t="s">
        <v>611</v>
      </c>
      <c r="CL1" s="179" t="s">
        <v>613</v>
      </c>
      <c r="CM1" s="179" t="s">
        <v>270</v>
      </c>
      <c r="CN1" s="179" t="s">
        <v>619</v>
      </c>
      <c r="CO1" s="179" t="s">
        <v>271</v>
      </c>
      <c r="CP1" s="179" t="s">
        <v>620</v>
      </c>
      <c r="CQ1" s="176" t="s">
        <v>275</v>
      </c>
      <c r="CR1" s="188" t="s">
        <v>276</v>
      </c>
      <c r="CS1" s="179" t="s">
        <v>621</v>
      </c>
      <c r="CT1" s="179" t="s">
        <v>622</v>
      </c>
      <c r="CU1" s="179" t="s">
        <v>624</v>
      </c>
      <c r="CV1" s="179" t="s">
        <v>277</v>
      </c>
      <c r="CW1" s="179" t="s">
        <v>626</v>
      </c>
      <c r="CX1" s="179" t="s">
        <v>628</v>
      </c>
      <c r="CY1" s="179" t="s">
        <v>630</v>
      </c>
      <c r="CZ1" s="179" t="s">
        <v>632</v>
      </c>
      <c r="DA1" s="179" t="s">
        <v>634</v>
      </c>
      <c r="DB1" s="179" t="s">
        <v>636</v>
      </c>
      <c r="DC1" s="188" t="s">
        <v>278</v>
      </c>
      <c r="DD1" s="179" t="s">
        <v>279</v>
      </c>
      <c r="DE1" s="179" t="s">
        <v>638</v>
      </c>
      <c r="DF1" s="179" t="s">
        <v>280</v>
      </c>
      <c r="DG1" s="179" t="s">
        <v>640</v>
      </c>
      <c r="DH1" s="179" t="s">
        <v>642</v>
      </c>
      <c r="DI1" s="179" t="s">
        <v>644</v>
      </c>
      <c r="DJ1" s="179" t="s">
        <v>646</v>
      </c>
      <c r="DK1" s="179" t="s">
        <v>648</v>
      </c>
      <c r="DL1" s="179" t="s">
        <v>650</v>
      </c>
      <c r="DM1" s="179" t="s">
        <v>652</v>
      </c>
      <c r="DN1" s="179" t="s">
        <v>281</v>
      </c>
      <c r="DO1" s="179" t="s">
        <v>654</v>
      </c>
      <c r="DP1" s="179" t="s">
        <v>656</v>
      </c>
      <c r="DQ1" s="179" t="s">
        <v>658</v>
      </c>
      <c r="DR1" s="188" t="s">
        <v>282</v>
      </c>
      <c r="DS1" s="179" t="s">
        <v>660</v>
      </c>
      <c r="DT1" s="179" t="s">
        <v>283</v>
      </c>
      <c r="DU1" s="179" t="s">
        <v>662</v>
      </c>
      <c r="DV1" s="179" t="s">
        <v>284</v>
      </c>
      <c r="DW1" s="179" t="s">
        <v>664</v>
      </c>
      <c r="DX1" s="179" t="s">
        <v>666</v>
      </c>
      <c r="DY1" s="179" t="s">
        <v>668</v>
      </c>
      <c r="DZ1" s="179" t="s">
        <v>670</v>
      </c>
      <c r="EA1" s="179" t="s">
        <v>672</v>
      </c>
      <c r="EB1" s="179" t="s">
        <v>674</v>
      </c>
      <c r="EC1" s="179" t="s">
        <v>676</v>
      </c>
      <c r="ED1" s="179" t="s">
        <v>678</v>
      </c>
      <c r="EE1" s="179" t="s">
        <v>680</v>
      </c>
      <c r="EF1" s="179" t="s">
        <v>682</v>
      </c>
      <c r="EG1" s="179" t="s">
        <v>684</v>
      </c>
      <c r="EH1" s="188" t="s">
        <v>285</v>
      </c>
      <c r="EI1" s="179" t="s">
        <v>686</v>
      </c>
      <c r="EJ1" s="179" t="s">
        <v>286</v>
      </c>
      <c r="EK1" s="179" t="s">
        <v>688</v>
      </c>
      <c r="EL1" s="179" t="s">
        <v>690</v>
      </c>
      <c r="EM1" s="179" t="s">
        <v>287</v>
      </c>
      <c r="EN1" s="179" t="s">
        <v>692</v>
      </c>
      <c r="EO1" s="179" t="s">
        <v>694</v>
      </c>
      <c r="EP1" s="179" t="s">
        <v>288</v>
      </c>
      <c r="EQ1" s="179" t="s">
        <v>696</v>
      </c>
      <c r="ER1" s="179" t="s">
        <v>698</v>
      </c>
      <c r="ES1" s="179" t="s">
        <v>700</v>
      </c>
      <c r="ET1" s="179" t="s">
        <v>289</v>
      </c>
      <c r="EU1" s="179" t="s">
        <v>702</v>
      </c>
      <c r="EV1" s="179" t="s">
        <v>704</v>
      </c>
      <c r="EW1" s="188" t="s">
        <v>290</v>
      </c>
      <c r="EX1" s="179" t="s">
        <v>291</v>
      </c>
      <c r="EY1" s="179" t="s">
        <v>706</v>
      </c>
      <c r="EZ1" s="179" t="s">
        <v>708</v>
      </c>
      <c r="FA1" s="179" t="s">
        <v>710</v>
      </c>
      <c r="FB1" s="179" t="s">
        <v>712</v>
      </c>
      <c r="FC1" s="179" t="s">
        <v>292</v>
      </c>
      <c r="FD1" s="179" t="s">
        <v>714</v>
      </c>
      <c r="FE1" s="179" t="s">
        <v>716</v>
      </c>
      <c r="FF1" s="179" t="s">
        <v>718</v>
      </c>
      <c r="FG1" s="179" t="s">
        <v>720</v>
      </c>
      <c r="FH1" s="179" t="s">
        <v>722</v>
      </c>
      <c r="FI1" s="179" t="s">
        <v>293</v>
      </c>
      <c r="FJ1" s="179" t="s">
        <v>725</v>
      </c>
      <c r="FK1" s="179" t="s">
        <v>294</v>
      </c>
      <c r="FL1" s="179" t="s">
        <v>728</v>
      </c>
      <c r="FM1" s="179" t="s">
        <v>729</v>
      </c>
      <c r="FN1" s="179" t="s">
        <v>731</v>
      </c>
      <c r="FO1" s="179" t="s">
        <v>295</v>
      </c>
      <c r="FP1" s="179" t="s">
        <v>734</v>
      </c>
      <c r="FQ1" s="179" t="s">
        <v>735</v>
      </c>
      <c r="FR1" s="179" t="s">
        <v>737</v>
      </c>
      <c r="FS1" s="179" t="s">
        <v>296</v>
      </c>
      <c r="FT1" s="179" t="s">
        <v>740</v>
      </c>
      <c r="FU1" s="179" t="s">
        <v>742</v>
      </c>
      <c r="FV1" s="179" t="s">
        <v>744</v>
      </c>
      <c r="FW1" s="188" t="s">
        <v>297</v>
      </c>
      <c r="FX1" s="188" t="s">
        <v>298</v>
      </c>
      <c r="FY1" s="179" t="s">
        <v>304</v>
      </c>
      <c r="FZ1" s="179" t="s">
        <v>746</v>
      </c>
      <c r="GA1" s="179" t="s">
        <v>748</v>
      </c>
      <c r="GB1" s="179" t="s">
        <v>750</v>
      </c>
      <c r="GC1" s="179" t="s">
        <v>752</v>
      </c>
      <c r="GD1" s="179" t="s">
        <v>754</v>
      </c>
      <c r="GE1" s="179" t="s">
        <v>756</v>
      </c>
      <c r="GF1" s="188" t="s">
        <v>299</v>
      </c>
      <c r="GG1" s="179" t="s">
        <v>305</v>
      </c>
      <c r="GH1" s="179" t="s">
        <v>758</v>
      </c>
      <c r="GI1" s="179" t="s">
        <v>760</v>
      </c>
      <c r="GJ1" s="179" t="s">
        <v>761</v>
      </c>
      <c r="GK1" s="179" t="s">
        <v>306</v>
      </c>
      <c r="GL1" s="179" t="s">
        <v>764</v>
      </c>
      <c r="GM1" s="179" t="s">
        <v>765</v>
      </c>
      <c r="GN1" s="188" t="s">
        <v>300</v>
      </c>
      <c r="GO1" s="179" t="s">
        <v>301</v>
      </c>
      <c r="GP1" s="179" t="s">
        <v>767</v>
      </c>
      <c r="GQ1" s="179" t="s">
        <v>769</v>
      </c>
      <c r="GR1" s="179" t="s">
        <v>771</v>
      </c>
      <c r="GS1" s="179" t="s">
        <v>773</v>
      </c>
      <c r="GT1" s="179" t="s">
        <v>775</v>
      </c>
      <c r="GU1" s="188" t="s">
        <v>302</v>
      </c>
      <c r="GV1" s="179" t="s">
        <v>303</v>
      </c>
      <c r="GW1" s="179" t="s">
        <v>777</v>
      </c>
      <c r="GX1" s="179" t="s">
        <v>779</v>
      </c>
      <c r="GY1" s="179" t="s">
        <v>781</v>
      </c>
      <c r="GZ1" s="179" t="s">
        <v>783</v>
      </c>
      <c r="HA1" s="179" t="s">
        <v>785</v>
      </c>
      <c r="HB1" s="179" t="s">
        <v>787</v>
      </c>
      <c r="HC1" s="176" t="s">
        <v>307</v>
      </c>
      <c r="HD1" s="188" t="s">
        <v>308</v>
      </c>
      <c r="HE1" s="179" t="s">
        <v>309</v>
      </c>
      <c r="HF1" s="179" t="s">
        <v>789</v>
      </c>
      <c r="HG1" s="179" t="s">
        <v>791</v>
      </c>
      <c r="HH1" s="179" t="s">
        <v>793</v>
      </c>
      <c r="HI1" s="179" t="s">
        <v>795</v>
      </c>
      <c r="HJ1" s="179" t="s">
        <v>310</v>
      </c>
      <c r="HK1" s="179" t="s">
        <v>798</v>
      </c>
      <c r="HL1" s="179" t="s">
        <v>327</v>
      </c>
      <c r="HM1" s="179" t="s">
        <v>836</v>
      </c>
      <c r="HN1" s="179" t="s">
        <v>838</v>
      </c>
      <c r="HO1" s="179" t="s">
        <v>840</v>
      </c>
      <c r="HP1" s="188" t="s">
        <v>311</v>
      </c>
      <c r="HQ1" s="179" t="s">
        <v>800</v>
      </c>
      <c r="HR1" s="179" t="s">
        <v>802</v>
      </c>
      <c r="HS1" s="179" t="s">
        <v>312</v>
      </c>
      <c r="HT1" s="179" t="s">
        <v>805</v>
      </c>
      <c r="HU1" s="179" t="s">
        <v>807</v>
      </c>
      <c r="HV1" s="179" t="s">
        <v>808</v>
      </c>
      <c r="HW1" s="179" t="s">
        <v>810</v>
      </c>
      <c r="HX1" s="188" t="s">
        <v>313</v>
      </c>
      <c r="HY1" s="179" t="s">
        <v>812</v>
      </c>
      <c r="HZ1" s="179" t="s">
        <v>814</v>
      </c>
      <c r="IA1" s="179" t="s">
        <v>816</v>
      </c>
      <c r="IB1" s="179" t="s">
        <v>314</v>
      </c>
      <c r="IC1" s="179" t="s">
        <v>818</v>
      </c>
      <c r="ID1" s="179" t="s">
        <v>820</v>
      </c>
      <c r="IE1" s="179" t="s">
        <v>315</v>
      </c>
      <c r="IF1" s="179" t="s">
        <v>822</v>
      </c>
      <c r="IG1" s="179" t="s">
        <v>824</v>
      </c>
      <c r="IH1" s="179" t="s">
        <v>316</v>
      </c>
      <c r="II1" s="179" t="s">
        <v>826</v>
      </c>
      <c r="IJ1" s="179" t="s">
        <v>828</v>
      </c>
      <c r="IK1" s="179" t="s">
        <v>830</v>
      </c>
      <c r="IL1" s="179" t="s">
        <v>832</v>
      </c>
      <c r="IM1" s="179" t="s">
        <v>317</v>
      </c>
      <c r="IN1" s="179" t="s">
        <v>834</v>
      </c>
      <c r="IO1" s="188" t="s">
        <v>318</v>
      </c>
      <c r="IP1" s="179" t="s">
        <v>842</v>
      </c>
      <c r="IQ1" s="179" t="s">
        <v>844</v>
      </c>
      <c r="IR1" s="179" t="s">
        <v>319</v>
      </c>
      <c r="IS1" s="179" t="s">
        <v>846</v>
      </c>
      <c r="IT1" s="179" t="s">
        <v>848</v>
      </c>
      <c r="IU1" s="179" t="s">
        <v>850</v>
      </c>
      <c r="IV1" s="188" t="s">
        <v>320</v>
      </c>
      <c r="IW1" s="179" t="s">
        <v>852</v>
      </c>
      <c r="IX1" s="179" t="s">
        <v>321</v>
      </c>
      <c r="IY1" s="179" t="s">
        <v>855</v>
      </c>
      <c r="IZ1" s="179" t="s">
        <v>857</v>
      </c>
      <c r="JA1" s="179" t="s">
        <v>859</v>
      </c>
      <c r="JB1" s="179" t="s">
        <v>861</v>
      </c>
      <c r="JC1" s="179" t="s">
        <v>863</v>
      </c>
      <c r="JD1" s="179" t="s">
        <v>865</v>
      </c>
      <c r="JE1" s="179" t="s">
        <v>322</v>
      </c>
      <c r="JF1" s="179" t="s">
        <v>868</v>
      </c>
      <c r="JG1" s="179" t="s">
        <v>870</v>
      </c>
      <c r="JH1" s="179" t="s">
        <v>872</v>
      </c>
      <c r="JI1" s="179" t="s">
        <v>874</v>
      </c>
      <c r="JJ1" s="179" t="s">
        <v>876</v>
      </c>
      <c r="JK1" s="179" t="s">
        <v>878</v>
      </c>
      <c r="JL1" s="179" t="s">
        <v>880</v>
      </c>
      <c r="JM1" s="179" t="s">
        <v>882</v>
      </c>
      <c r="JN1" s="179" t="s">
        <v>323</v>
      </c>
      <c r="JO1" s="179" t="s">
        <v>885</v>
      </c>
      <c r="JP1" s="179" t="s">
        <v>887</v>
      </c>
      <c r="JQ1" s="179" t="s">
        <v>889</v>
      </c>
      <c r="JR1" s="179" t="s">
        <v>891</v>
      </c>
      <c r="JS1" s="179" t="s">
        <v>892</v>
      </c>
      <c r="JT1" s="179" t="s">
        <v>894</v>
      </c>
      <c r="JU1" s="179" t="s">
        <v>896</v>
      </c>
      <c r="JV1" s="179" t="s">
        <v>898</v>
      </c>
      <c r="JW1" s="179" t="s">
        <v>900</v>
      </c>
      <c r="JX1" s="179" t="s">
        <v>902</v>
      </c>
      <c r="JY1" s="179" t="s">
        <v>904</v>
      </c>
      <c r="JZ1" s="179" t="s">
        <v>906</v>
      </c>
      <c r="KA1" s="179" t="s">
        <v>908</v>
      </c>
      <c r="KB1" s="179" t="s">
        <v>910</v>
      </c>
      <c r="KC1" s="179" t="s">
        <v>912</v>
      </c>
      <c r="KD1" s="179" t="s">
        <v>914</v>
      </c>
      <c r="KE1" s="179" t="s">
        <v>916</v>
      </c>
      <c r="KF1" s="179" t="s">
        <v>918</v>
      </c>
      <c r="KG1" s="179" t="s">
        <v>920</v>
      </c>
      <c r="KH1" s="179" t="s">
        <v>922</v>
      </c>
      <c r="KI1" s="179" t="s">
        <v>924</v>
      </c>
      <c r="KJ1" s="179" t="s">
        <v>926</v>
      </c>
      <c r="KK1" s="179" t="s">
        <v>928</v>
      </c>
      <c r="KL1" s="179" t="s">
        <v>930</v>
      </c>
      <c r="KM1" s="179" t="s">
        <v>932</v>
      </c>
      <c r="KN1" s="179" t="s">
        <v>934</v>
      </c>
      <c r="KO1" s="188" t="s">
        <v>324</v>
      </c>
      <c r="KP1" s="179" t="s">
        <v>936</v>
      </c>
      <c r="KQ1" s="179" t="s">
        <v>325</v>
      </c>
      <c r="KR1" s="179" t="s">
        <v>939</v>
      </c>
      <c r="KS1" s="179" t="s">
        <v>941</v>
      </c>
      <c r="KT1" s="179" t="s">
        <v>943</v>
      </c>
      <c r="KU1" s="179" t="s">
        <v>945</v>
      </c>
      <c r="KV1" s="179" t="s">
        <v>326</v>
      </c>
      <c r="KW1" s="179" t="s">
        <v>948</v>
      </c>
      <c r="KX1" s="179" t="s">
        <v>950</v>
      </c>
      <c r="KY1" s="179" t="s">
        <v>952</v>
      </c>
      <c r="KZ1" s="179" t="s">
        <v>954</v>
      </c>
      <c r="LA1" s="179" t="s">
        <v>956</v>
      </c>
      <c r="LB1" s="179" t="s">
        <v>958</v>
      </c>
      <c r="LC1" s="179" t="s">
        <v>960</v>
      </c>
      <c r="LD1" s="176" t="s">
        <v>328</v>
      </c>
      <c r="LE1" s="188" t="s">
        <v>329</v>
      </c>
      <c r="LF1" s="179" t="s">
        <v>330</v>
      </c>
      <c r="LG1" s="179" t="s">
        <v>344</v>
      </c>
      <c r="LH1" s="179" t="s">
        <v>962</v>
      </c>
      <c r="LI1" s="179" t="s">
        <v>964</v>
      </c>
      <c r="LJ1" s="179" t="s">
        <v>966</v>
      </c>
      <c r="LK1" s="179" t="s">
        <v>968</v>
      </c>
      <c r="LL1" s="179" t="s">
        <v>345</v>
      </c>
      <c r="LM1" s="179" t="s">
        <v>970</v>
      </c>
      <c r="LN1" s="179" t="s">
        <v>346</v>
      </c>
      <c r="LO1" s="179" t="s">
        <v>972</v>
      </c>
      <c r="LP1" s="179" t="s">
        <v>331</v>
      </c>
      <c r="LQ1" s="179" t="s">
        <v>974</v>
      </c>
      <c r="LR1" s="179" t="s">
        <v>347</v>
      </c>
      <c r="LS1" s="179" t="s">
        <v>976</v>
      </c>
      <c r="LT1" s="179" t="s">
        <v>978</v>
      </c>
      <c r="LU1" s="179" t="s">
        <v>348</v>
      </c>
      <c r="LV1" s="188" t="s">
        <v>332</v>
      </c>
      <c r="LW1" s="179" t="s">
        <v>333</v>
      </c>
      <c r="LX1" s="179" t="s">
        <v>980</v>
      </c>
      <c r="LY1" s="179" t="s">
        <v>982</v>
      </c>
      <c r="LZ1" s="179" t="s">
        <v>983</v>
      </c>
      <c r="MA1" s="179" t="s">
        <v>985</v>
      </c>
      <c r="MB1" s="179" t="s">
        <v>986</v>
      </c>
      <c r="MC1" s="179" t="s">
        <v>988</v>
      </c>
      <c r="MD1" s="179" t="s">
        <v>990</v>
      </c>
      <c r="ME1" s="179" t="s">
        <v>992</v>
      </c>
      <c r="MF1" s="179" t="s">
        <v>994</v>
      </c>
      <c r="MG1" s="179" t="s">
        <v>334</v>
      </c>
      <c r="MH1" s="179" t="s">
        <v>997</v>
      </c>
      <c r="MI1" s="179" t="s">
        <v>998</v>
      </c>
      <c r="MJ1" s="179" t="s">
        <v>1000</v>
      </c>
      <c r="MK1" s="179" t="s">
        <v>335</v>
      </c>
      <c r="ML1" s="179" t="s">
        <v>1003</v>
      </c>
      <c r="MM1" s="179" t="s">
        <v>1004</v>
      </c>
      <c r="MN1" s="179" t="s">
        <v>1006</v>
      </c>
      <c r="MO1" s="179" t="s">
        <v>1008</v>
      </c>
      <c r="MP1" s="179" t="s">
        <v>336</v>
      </c>
      <c r="MQ1" s="179" t="s">
        <v>1011</v>
      </c>
      <c r="MR1" s="179" t="s">
        <v>1013</v>
      </c>
      <c r="MS1" s="179" t="s">
        <v>1015</v>
      </c>
      <c r="MT1" s="179" t="s">
        <v>1017</v>
      </c>
      <c r="MU1" s="179" t="s">
        <v>337</v>
      </c>
      <c r="MV1" s="179" t="s">
        <v>1020</v>
      </c>
      <c r="MW1" s="179" t="s">
        <v>1022</v>
      </c>
      <c r="MX1" s="179" t="s">
        <v>1024</v>
      </c>
      <c r="MY1" s="179" t="s">
        <v>1026</v>
      </c>
      <c r="MZ1" s="179" t="s">
        <v>1028</v>
      </c>
      <c r="NA1" s="179" t="s">
        <v>1030</v>
      </c>
      <c r="NB1" s="179" t="s">
        <v>1032</v>
      </c>
      <c r="NC1" s="179" t="s">
        <v>1034</v>
      </c>
      <c r="ND1" s="179" t="s">
        <v>1036</v>
      </c>
      <c r="NE1" s="179" t="s">
        <v>1038</v>
      </c>
      <c r="NF1" s="179" t="s">
        <v>1040</v>
      </c>
      <c r="NG1" s="179" t="s">
        <v>1041</v>
      </c>
      <c r="NH1" s="188" t="s">
        <v>338</v>
      </c>
      <c r="NI1" s="179" t="s">
        <v>339</v>
      </c>
      <c r="NJ1" s="179" t="s">
        <v>1043</v>
      </c>
      <c r="NK1" s="179" t="s">
        <v>1045</v>
      </c>
      <c r="NL1" s="179" t="s">
        <v>1047</v>
      </c>
      <c r="NM1" s="179" t="s">
        <v>1049</v>
      </c>
      <c r="NN1" s="188" t="s">
        <v>340</v>
      </c>
      <c r="NO1" s="179" t="s">
        <v>341</v>
      </c>
      <c r="NP1" s="179" t="s">
        <v>1050</v>
      </c>
      <c r="NQ1" s="179" t="s">
        <v>342</v>
      </c>
      <c r="NR1" s="179" t="s">
        <v>1052</v>
      </c>
      <c r="NS1" s="179" t="s">
        <v>1054</v>
      </c>
      <c r="NT1" s="179" t="s">
        <v>343</v>
      </c>
      <c r="NU1" s="179" t="s">
        <v>1056</v>
      </c>
      <c r="NV1" s="176" t="s">
        <v>349</v>
      </c>
      <c r="NW1" s="188" t="s">
        <v>350</v>
      </c>
      <c r="NX1" s="179" t="s">
        <v>351</v>
      </c>
      <c r="NY1" s="179" t="s">
        <v>1059</v>
      </c>
      <c r="NZ1" s="179" t="s">
        <v>1061</v>
      </c>
      <c r="OA1" s="179" t="s">
        <v>352</v>
      </c>
      <c r="OB1" s="179" t="s">
        <v>362</v>
      </c>
      <c r="OC1" s="179" t="s">
        <v>1063</v>
      </c>
      <c r="OD1" s="179" t="s">
        <v>1065</v>
      </c>
      <c r="OE1" s="179" t="s">
        <v>1067</v>
      </c>
      <c r="OF1" s="179" t="s">
        <v>1069</v>
      </c>
      <c r="OG1" s="179" t="s">
        <v>1071</v>
      </c>
      <c r="OH1" s="179" t="s">
        <v>1073</v>
      </c>
      <c r="OI1" s="179" t="s">
        <v>1075</v>
      </c>
      <c r="OJ1" s="179" t="s">
        <v>1077</v>
      </c>
      <c r="OK1" s="179" t="s">
        <v>1079</v>
      </c>
      <c r="OL1" s="179" t="s">
        <v>1081</v>
      </c>
      <c r="OM1" s="179" t="s">
        <v>1083</v>
      </c>
      <c r="ON1" s="179" t="s">
        <v>1085</v>
      </c>
      <c r="OO1" s="179" t="s">
        <v>1087</v>
      </c>
      <c r="OP1" s="179" t="s">
        <v>1089</v>
      </c>
      <c r="OQ1" s="179" t="s">
        <v>1091</v>
      </c>
      <c r="OR1" s="179" t="s">
        <v>1093</v>
      </c>
      <c r="OS1" s="179" t="s">
        <v>1095</v>
      </c>
      <c r="OT1" s="179" t="s">
        <v>1097</v>
      </c>
      <c r="OU1" s="179" t="s">
        <v>1099</v>
      </c>
      <c r="OV1" s="179" t="s">
        <v>1101</v>
      </c>
      <c r="OW1" s="179" t="s">
        <v>1103</v>
      </c>
      <c r="OX1" s="179" t="s">
        <v>1105</v>
      </c>
      <c r="OY1" s="179" t="s">
        <v>363</v>
      </c>
      <c r="OZ1" s="179" t="s">
        <v>1108</v>
      </c>
      <c r="PA1" s="179" t="s">
        <v>1110</v>
      </c>
      <c r="PB1" s="179" t="s">
        <v>1111</v>
      </c>
      <c r="PC1" s="179" t="s">
        <v>1113</v>
      </c>
      <c r="PD1" s="179" t="s">
        <v>1115</v>
      </c>
      <c r="PE1" s="179" t="s">
        <v>1117</v>
      </c>
      <c r="PF1" s="179" t="s">
        <v>1119</v>
      </c>
      <c r="PG1" s="179" t="s">
        <v>1121</v>
      </c>
      <c r="PH1" s="179" t="s">
        <v>1123</v>
      </c>
      <c r="PI1" s="179" t="s">
        <v>1125</v>
      </c>
      <c r="PJ1" s="179" t="s">
        <v>1127</v>
      </c>
      <c r="PK1" s="179" t="s">
        <v>1129</v>
      </c>
      <c r="PL1" s="179" t="s">
        <v>1131</v>
      </c>
      <c r="PM1" s="179" t="s">
        <v>1133</v>
      </c>
      <c r="PN1" s="179" t="s">
        <v>1135</v>
      </c>
      <c r="PO1" s="179" t="s">
        <v>1137</v>
      </c>
      <c r="PP1" s="179" t="s">
        <v>1139</v>
      </c>
      <c r="PQ1" s="179" t="s">
        <v>1141</v>
      </c>
      <c r="PR1" s="179" t="s">
        <v>1143</v>
      </c>
      <c r="PS1" s="179" t="s">
        <v>1145</v>
      </c>
      <c r="PT1" s="179" t="s">
        <v>1147</v>
      </c>
      <c r="PU1" s="179" t="s">
        <v>1149</v>
      </c>
      <c r="PV1" s="179" t="s">
        <v>1151</v>
      </c>
      <c r="PW1" s="179" t="s">
        <v>1153</v>
      </c>
      <c r="PX1" s="179" t="s">
        <v>1155</v>
      </c>
      <c r="PY1" s="179" t="s">
        <v>1157</v>
      </c>
      <c r="PZ1" s="179" t="s">
        <v>353</v>
      </c>
      <c r="QA1" s="179" t="s">
        <v>1159</v>
      </c>
      <c r="QB1" s="179" t="s">
        <v>1161</v>
      </c>
      <c r="QC1" s="179" t="s">
        <v>1163</v>
      </c>
      <c r="QD1" s="179" t="s">
        <v>1165</v>
      </c>
      <c r="QE1" s="179" t="s">
        <v>1167</v>
      </c>
      <c r="QF1" s="188" t="s">
        <v>354</v>
      </c>
      <c r="QG1" s="179" t="s">
        <v>355</v>
      </c>
      <c r="QH1" s="179" t="s">
        <v>1169</v>
      </c>
      <c r="QI1" s="179" t="s">
        <v>1171</v>
      </c>
      <c r="QJ1" s="179" t="s">
        <v>1173</v>
      </c>
      <c r="QK1" s="179" t="s">
        <v>1175</v>
      </c>
      <c r="QL1" s="179" t="s">
        <v>1177</v>
      </c>
      <c r="QM1" s="179" t="s">
        <v>1179</v>
      </c>
      <c r="QN1" s="188" t="s">
        <v>356</v>
      </c>
      <c r="QO1" s="179" t="s">
        <v>1181</v>
      </c>
      <c r="QP1" s="179" t="s">
        <v>357</v>
      </c>
      <c r="QQ1" s="179" t="s">
        <v>364</v>
      </c>
      <c r="QR1" s="179" t="s">
        <v>1183</v>
      </c>
      <c r="QS1" s="179" t="s">
        <v>1185</v>
      </c>
      <c r="QT1" s="179" t="s">
        <v>1187</v>
      </c>
      <c r="QU1" s="179" t="s">
        <v>1189</v>
      </c>
      <c r="QV1" s="179" t="s">
        <v>1191</v>
      </c>
      <c r="QW1" s="179" t="s">
        <v>1193</v>
      </c>
      <c r="QX1" s="179" t="s">
        <v>1195</v>
      </c>
      <c r="QY1" s="179" t="s">
        <v>1197</v>
      </c>
      <c r="QZ1" s="179" t="s">
        <v>1199</v>
      </c>
      <c r="RA1" s="179" t="s">
        <v>1201</v>
      </c>
      <c r="RB1" s="179" t="s">
        <v>1203</v>
      </c>
      <c r="RC1" s="179" t="s">
        <v>1205</v>
      </c>
      <c r="RD1" s="179" t="s">
        <v>1207</v>
      </c>
      <c r="RE1" s="179" t="s">
        <v>1209</v>
      </c>
      <c r="RF1" s="188" t="s">
        <v>358</v>
      </c>
      <c r="RG1" s="179" t="s">
        <v>359</v>
      </c>
      <c r="RH1" s="179" t="s">
        <v>1211</v>
      </c>
      <c r="RI1" s="179" t="s">
        <v>1213</v>
      </c>
      <c r="RJ1" s="188" t="s">
        <v>360</v>
      </c>
      <c r="RK1" s="179" t="s">
        <v>361</v>
      </c>
      <c r="RL1" s="179" t="s">
        <v>1215</v>
      </c>
      <c r="RM1" s="179" t="s">
        <v>1216</v>
      </c>
      <c r="RN1" s="179" t="s">
        <v>1217</v>
      </c>
      <c r="RO1" s="179" t="s">
        <v>1218</v>
      </c>
      <c r="RP1" s="179" t="s">
        <v>1220</v>
      </c>
      <c r="RQ1" s="179" t="s">
        <v>1221</v>
      </c>
      <c r="RR1" s="179" t="s">
        <v>1223</v>
      </c>
      <c r="RS1" s="179" t="s">
        <v>1224</v>
      </c>
      <c r="RT1" s="176" t="s">
        <v>365</v>
      </c>
      <c r="RU1" s="188" t="s">
        <v>366</v>
      </c>
      <c r="RV1" s="179" t="s">
        <v>367</v>
      </c>
      <c r="RW1" s="179" t="s">
        <v>1226</v>
      </c>
      <c r="RX1" s="179" t="s">
        <v>1228</v>
      </c>
      <c r="RY1" s="179" t="s">
        <v>368</v>
      </c>
      <c r="RZ1" s="179" t="s">
        <v>1230</v>
      </c>
      <c r="SA1" s="179" t="s">
        <v>1232</v>
      </c>
      <c r="SB1" s="179" t="s">
        <v>1234</v>
      </c>
      <c r="SC1" s="179" t="s">
        <v>1236</v>
      </c>
      <c r="SD1" s="188" t="s">
        <v>369</v>
      </c>
      <c r="SE1" s="179" t="s">
        <v>370</v>
      </c>
      <c r="SF1" s="179" t="s">
        <v>1238</v>
      </c>
      <c r="SG1" s="179" t="s">
        <v>1240</v>
      </c>
      <c r="SH1" s="179" t="s">
        <v>1242</v>
      </c>
      <c r="SI1" s="179" t="s">
        <v>1244</v>
      </c>
      <c r="SJ1" s="179" t="s">
        <v>1246</v>
      </c>
      <c r="SK1" s="179" t="s">
        <v>1248</v>
      </c>
      <c r="SL1" s="179" t="s">
        <v>1250</v>
      </c>
      <c r="SM1" s="179" t="s">
        <v>1252</v>
      </c>
      <c r="SN1" s="179" t="s">
        <v>1254</v>
      </c>
      <c r="SO1" s="179" t="s">
        <v>1256</v>
      </c>
      <c r="SP1" s="179" t="s">
        <v>1258</v>
      </c>
      <c r="SQ1" s="179" t="s">
        <v>1260</v>
      </c>
      <c r="SR1" s="179" t="s">
        <v>1262</v>
      </c>
      <c r="SS1" s="179" t="s">
        <v>1264</v>
      </c>
      <c r="ST1" s="179" t="s">
        <v>1266</v>
      </c>
      <c r="SU1" s="176" t="s">
        <v>371</v>
      </c>
      <c r="SV1" s="188" t="s">
        <v>372</v>
      </c>
      <c r="SW1" s="179" t="s">
        <v>373</v>
      </c>
      <c r="SX1" s="179" t="s">
        <v>1268</v>
      </c>
      <c r="SY1" s="179" t="s">
        <v>1270</v>
      </c>
      <c r="SZ1" s="179" t="s">
        <v>1272</v>
      </c>
      <c r="TA1" s="179" t="s">
        <v>1274</v>
      </c>
      <c r="TB1" s="179" t="s">
        <v>1276</v>
      </c>
      <c r="TC1" s="179" t="s">
        <v>374</v>
      </c>
      <c r="TD1" s="179" t="s">
        <v>1278</v>
      </c>
      <c r="TE1" s="179" t="s">
        <v>1280</v>
      </c>
      <c r="TF1" s="179" t="s">
        <v>1282</v>
      </c>
      <c r="TG1" s="179" t="s">
        <v>1284</v>
      </c>
      <c r="TH1" s="179" t="s">
        <v>1286</v>
      </c>
      <c r="TI1" s="179" t="s">
        <v>1288</v>
      </c>
      <c r="TJ1" s="188" t="s">
        <v>375</v>
      </c>
      <c r="TK1" s="179" t="s">
        <v>376</v>
      </c>
      <c r="TL1" s="179" t="s">
        <v>377</v>
      </c>
      <c r="TM1" s="179" t="s">
        <v>1290</v>
      </c>
      <c r="TN1" s="179" t="s">
        <v>1292</v>
      </c>
      <c r="TO1" s="179" t="s">
        <v>1293</v>
      </c>
      <c r="TP1" s="179" t="s">
        <v>1295</v>
      </c>
      <c r="TQ1" s="179" t="s">
        <v>1297</v>
      </c>
      <c r="TR1" s="179" t="s">
        <v>1299</v>
      </c>
      <c r="TS1" s="179" t="s">
        <v>1301</v>
      </c>
      <c r="TT1" s="179" t="s">
        <v>1303</v>
      </c>
      <c r="TU1" s="179" t="s">
        <v>1305</v>
      </c>
      <c r="TV1" s="179" t="s">
        <v>1307</v>
      </c>
      <c r="TW1" s="179" t="s">
        <v>1309</v>
      </c>
      <c r="TX1" s="179" t="s">
        <v>1311</v>
      </c>
      <c r="TY1" s="179" t="s">
        <v>1313</v>
      </c>
      <c r="TZ1" s="179" t="s">
        <v>1315</v>
      </c>
      <c r="UA1" s="179" t="s">
        <v>1317</v>
      </c>
      <c r="UB1" s="179" t="s">
        <v>1319</v>
      </c>
      <c r="UC1" s="176" t="s">
        <v>1321</v>
      </c>
      <c r="UD1" s="179" t="s">
        <v>1323</v>
      </c>
      <c r="UE1" s="179" t="s">
        <v>1325</v>
      </c>
      <c r="UF1" s="179" t="s">
        <v>1327</v>
      </c>
      <c r="UG1" s="179" t="s">
        <v>1329</v>
      </c>
      <c r="UH1" s="179" t="s">
        <v>1331</v>
      </c>
      <c r="UI1" s="182"/>
    </row>
    <row r="2" spans="1:555" s="120" customFormat="1" hidden="1" x14ac:dyDescent="0.25">
      <c r="A2" s="123" t="s">
        <v>1354</v>
      </c>
      <c r="B2" s="123" t="s">
        <v>1356</v>
      </c>
      <c r="C2" s="123" t="s">
        <v>469</v>
      </c>
      <c r="D2" s="123" t="s">
        <v>1355</v>
      </c>
      <c r="E2" s="123" t="s">
        <v>1357</v>
      </c>
      <c r="F2" s="123" t="s">
        <v>470</v>
      </c>
      <c r="G2" s="123" t="s">
        <v>1358</v>
      </c>
      <c r="H2" s="123" t="s">
        <v>1359</v>
      </c>
      <c r="I2" s="123" t="s">
        <v>1360</v>
      </c>
      <c r="J2" s="123" t="s">
        <v>1435</v>
      </c>
      <c r="K2" s="123" t="s">
        <v>1361</v>
      </c>
      <c r="L2" s="123" t="s">
        <v>1362</v>
      </c>
      <c r="M2" s="123" t="s">
        <v>1363</v>
      </c>
      <c r="N2" s="123" t="s">
        <v>1364</v>
      </c>
      <c r="O2" s="123" t="s">
        <v>1365</v>
      </c>
      <c r="P2" s="120" t="s">
        <v>1448</v>
      </c>
      <c r="Q2" s="120" t="s">
        <v>1482</v>
      </c>
      <c r="S2" s="430" t="str">
        <f>+Presupuesto!D11</f>
        <v>Recurrente</v>
      </c>
      <c r="T2" s="430" t="str">
        <f>+Presupuesto!E11</f>
        <v>Programa / Proyecto 2017</v>
      </c>
      <c r="U2" s="120" t="s">
        <v>392</v>
      </c>
      <c r="V2" s="120" t="s">
        <v>410</v>
      </c>
      <c r="W2" s="120" t="s">
        <v>393</v>
      </c>
      <c r="X2" s="120" t="s">
        <v>394</v>
      </c>
      <c r="Y2" s="120" t="s">
        <v>395</v>
      </c>
      <c r="Z2" s="120" t="s">
        <v>396</v>
      </c>
      <c r="AA2" s="120" t="s">
        <v>397</v>
      </c>
      <c r="AB2" s="120" t="s">
        <v>398</v>
      </c>
      <c r="AC2" s="120" t="s">
        <v>399</v>
      </c>
      <c r="AD2" s="120" t="s">
        <v>400</v>
      </c>
      <c r="AE2" s="120" t="s">
        <v>401</v>
      </c>
      <c r="AF2" s="120" t="s">
        <v>402</v>
      </c>
      <c r="AH2" s="210" t="s">
        <v>418</v>
      </c>
      <c r="AI2" s="210" t="s">
        <v>419</v>
      </c>
      <c r="AJ2" s="210" t="s">
        <v>420</v>
      </c>
      <c r="AK2" s="210" t="s">
        <v>421</v>
      </c>
      <c r="AL2" s="210" t="s">
        <v>422</v>
      </c>
      <c r="AM2" s="210" t="s">
        <v>425</v>
      </c>
      <c r="AN2" s="210" t="s">
        <v>423</v>
      </c>
      <c r="AO2" s="210" t="s">
        <v>424</v>
      </c>
      <c r="AP2" s="210" t="s">
        <v>426</v>
      </c>
      <c r="AQ2" s="210" t="s">
        <v>427</v>
      </c>
      <c r="AR2" s="210" t="s">
        <v>428</v>
      </c>
      <c r="AS2" s="210" t="s">
        <v>429</v>
      </c>
      <c r="AT2" s="210" t="s">
        <v>430</v>
      </c>
      <c r="AU2" s="210" t="s">
        <v>431</v>
      </c>
      <c r="AV2" s="210" t="s">
        <v>432</v>
      </c>
      <c r="AW2" s="210" t="s">
        <v>433</v>
      </c>
      <c r="AX2" s="210" t="s">
        <v>434</v>
      </c>
      <c r="AY2" s="210" t="s">
        <v>435</v>
      </c>
      <c r="AZ2" s="210" t="s">
        <v>436</v>
      </c>
      <c r="BA2" s="210" t="s">
        <v>437</v>
      </c>
      <c r="BB2" s="210" t="s">
        <v>438</v>
      </c>
      <c r="BC2" s="210" t="s">
        <v>439</v>
      </c>
      <c r="BD2" s="210" t="s">
        <v>440</v>
      </c>
      <c r="BE2" s="210" t="s">
        <v>441</v>
      </c>
      <c r="BF2" s="210" t="s">
        <v>442</v>
      </c>
      <c r="BG2" s="210" t="s">
        <v>443</v>
      </c>
      <c r="BH2" s="210" t="s">
        <v>444</v>
      </c>
      <c r="BI2" s="210" t="s">
        <v>445</v>
      </c>
      <c r="BJ2" s="210" t="s">
        <v>446</v>
      </c>
      <c r="BK2" s="210" t="s">
        <v>447</v>
      </c>
      <c r="BL2" s="210" t="s">
        <v>448</v>
      </c>
      <c r="BM2" s="210" t="s">
        <v>449</v>
      </c>
      <c r="BN2" s="210" t="s">
        <v>450</v>
      </c>
      <c r="BO2" s="210" t="s">
        <v>451</v>
      </c>
      <c r="BP2" s="210" t="s">
        <v>452</v>
      </c>
      <c r="BQ2" s="210" t="s">
        <v>453</v>
      </c>
      <c r="BR2" s="210" t="s">
        <v>454</v>
      </c>
      <c r="BS2" s="210" t="s">
        <v>455</v>
      </c>
      <c r="BT2" s="210" t="s">
        <v>456</v>
      </c>
      <c r="BU2" s="210" t="s">
        <v>457</v>
      </c>
    </row>
    <row r="3" spans="1:555" s="120" customFormat="1" hidden="1" x14ac:dyDescent="0.25">
      <c r="A3" s="151"/>
      <c r="B3" s="151"/>
      <c r="C3" s="151"/>
      <c r="D3" s="151"/>
      <c r="E3" s="151"/>
      <c r="F3" s="151"/>
      <c r="G3" s="153"/>
      <c r="H3" s="153"/>
      <c r="I3" s="153"/>
      <c r="J3" s="153"/>
      <c r="K3" s="153"/>
      <c r="AH3" s="211">
        <v>2500</v>
      </c>
      <c r="AI3" s="211">
        <v>1900</v>
      </c>
      <c r="AJ3" s="211">
        <v>1650</v>
      </c>
      <c r="AK3" s="211">
        <v>1580</v>
      </c>
      <c r="AL3" s="211">
        <v>2250</v>
      </c>
      <c r="AM3" s="211">
        <v>1650</v>
      </c>
      <c r="AN3" s="211">
        <v>1400</v>
      </c>
      <c r="AO3" s="212">
        <v>1340</v>
      </c>
      <c r="AP3" s="212">
        <v>2000</v>
      </c>
      <c r="AQ3" s="212">
        <v>1400</v>
      </c>
      <c r="AR3" s="212">
        <v>1150</v>
      </c>
      <c r="AS3" s="212">
        <v>1100</v>
      </c>
      <c r="AT3" s="212">
        <v>1750</v>
      </c>
      <c r="AU3" s="212">
        <v>1150</v>
      </c>
      <c r="AV3" s="212">
        <v>900</v>
      </c>
      <c r="AW3" s="212">
        <v>860</v>
      </c>
      <c r="AX3" s="212">
        <v>1200</v>
      </c>
      <c r="AY3" s="120">
        <v>900</v>
      </c>
      <c r="AZ3" s="120">
        <v>650</v>
      </c>
      <c r="BA3" s="120">
        <v>620</v>
      </c>
      <c r="BB3" s="211">
        <f>+'Cuadro Resumen'!C213</f>
        <v>5759.1495000000004</v>
      </c>
      <c r="BC3" s="211">
        <f>+'Cuadro Resumen'!D213</f>
        <v>5307.4515000000001</v>
      </c>
      <c r="BD3" s="211">
        <f>+'Cuadro Resumen'!E213</f>
        <v>6775.47</v>
      </c>
      <c r="BE3" s="211">
        <f>+'Cuadro Resumen'!F213</f>
        <v>6323.7719999999999</v>
      </c>
      <c r="BF3" s="211">
        <f>+'Cuadro Resumen'!C214</f>
        <v>5081.6025</v>
      </c>
      <c r="BG3" s="211">
        <f>+'Cuadro Resumen'!D214</f>
        <v>4629.9045000000006</v>
      </c>
      <c r="BH3" s="211">
        <f>+'Cuadro Resumen'!E214</f>
        <v>6097.9230000000007</v>
      </c>
      <c r="BI3" s="211">
        <f>+'Cuadro Resumen'!F214</f>
        <v>5646.2250000000004</v>
      </c>
      <c r="BJ3" s="212">
        <f>+'Cuadro Resumen'!C215</f>
        <v>4404.0555000000004</v>
      </c>
      <c r="BK3" s="212">
        <f>+'Cuadro Resumen'!D215</f>
        <v>4065.2820000000002</v>
      </c>
      <c r="BL3" s="212">
        <f>+'Cuadro Resumen'!E215</f>
        <v>5420.3760000000002</v>
      </c>
      <c r="BM3" s="212">
        <f>+'Cuadro Resumen'!F215</f>
        <v>4968.6779999999999</v>
      </c>
      <c r="BN3" s="212">
        <f>+'Cuadro Resumen'!C216</f>
        <v>3726.5085000000004</v>
      </c>
      <c r="BO3" s="212">
        <f>+'Cuadro Resumen'!D216</f>
        <v>3387.7350000000001</v>
      </c>
      <c r="BP3" s="212">
        <f>+'Cuadro Resumen'!E216</f>
        <v>4742.8290000000006</v>
      </c>
      <c r="BQ3" s="212">
        <f>+'Cuadro Resumen'!F216</f>
        <v>4404.0555000000004</v>
      </c>
      <c r="BR3" s="212">
        <f>+'Cuadro Resumen'!C217</f>
        <v>3274.8105</v>
      </c>
      <c r="BS3" s="212">
        <f>+'Cuadro Resumen'!D217</f>
        <v>3048.9615000000003</v>
      </c>
      <c r="BT3" s="212">
        <f>+'Cuadro Resumen'!E217</f>
        <v>4178.2065000000002</v>
      </c>
      <c r="BU3" s="212">
        <f>+'Cuadro Resumen'!F217</f>
        <v>3839.433</v>
      </c>
    </row>
    <row r="5" spans="1:555" ht="60" customHeight="1" x14ac:dyDescent="0.25">
      <c r="C5" s="193" t="s">
        <v>247</v>
      </c>
      <c r="D5" s="431">
        <f>SUMIF(C:C,$C$12,D:D)</f>
        <v>436081</v>
      </c>
    </row>
    <row r="6" spans="1:555" x14ac:dyDescent="0.25">
      <c r="C6" s="70"/>
      <c r="D6" s="70"/>
      <c r="E6" s="70"/>
      <c r="F6" s="70"/>
      <c r="G6" s="70"/>
      <c r="H6" s="77"/>
      <c r="I6" s="70"/>
      <c r="J6" s="70"/>
    </row>
    <row r="7" spans="1:555" x14ac:dyDescent="0.25">
      <c r="C7" s="70" t="s">
        <v>41</v>
      </c>
      <c r="D7" s="70"/>
      <c r="E7" s="70"/>
      <c r="F7" s="70"/>
      <c r="G7" s="70"/>
      <c r="H7" s="77"/>
      <c r="I7" s="70"/>
      <c r="J7" s="70"/>
    </row>
    <row r="8" spans="1:555" x14ac:dyDescent="0.25">
      <c r="C8" s="70" t="s">
        <v>42</v>
      </c>
      <c r="D8" s="70"/>
      <c r="E8" s="70"/>
      <c r="F8" s="70"/>
      <c r="G8" s="70"/>
      <c r="H8" s="77"/>
      <c r="I8" s="70"/>
      <c r="J8" s="70"/>
    </row>
    <row r="9" spans="1:555" s="434" customFormat="1" ht="16.5" customHeight="1" x14ac:dyDescent="0.25">
      <c r="C9" s="70"/>
      <c r="D9" s="70"/>
      <c r="E9" s="70"/>
      <c r="F9" s="70"/>
      <c r="G9" s="70"/>
      <c r="H9" s="77"/>
      <c r="I9" s="70"/>
      <c r="J9" s="70"/>
    </row>
    <row r="10" spans="1:555" s="434" customFormat="1" ht="16.5" customHeight="1" x14ac:dyDescent="0.25">
      <c r="C10" s="736" t="s">
        <v>1994</v>
      </c>
      <c r="D10" s="737"/>
      <c r="E10" s="737"/>
      <c r="F10" s="737"/>
      <c r="G10" s="737"/>
      <c r="H10" s="737"/>
      <c r="I10" s="737"/>
      <c r="J10" s="737"/>
      <c r="K10" s="737"/>
      <c r="L10" s="737"/>
    </row>
    <row r="11" spans="1:555" ht="15.75" thickBot="1" x14ac:dyDescent="0.3">
      <c r="B11" s="91"/>
      <c r="C11" s="175"/>
      <c r="D11" s="175"/>
      <c r="E11" s="175"/>
      <c r="F11" s="175"/>
      <c r="G11" s="175"/>
      <c r="H11" s="77"/>
      <c r="I11" s="175"/>
      <c r="J11" s="175"/>
      <c r="K11" s="110"/>
    </row>
    <row r="12" spans="1:555" ht="15.75" thickBot="1" x14ac:dyDescent="0.3">
      <c r="B12" s="91"/>
      <c r="C12" s="29" t="s">
        <v>43</v>
      </c>
      <c r="D12" s="30">
        <f>SUM(G19:G28)</f>
        <v>4662</v>
      </c>
      <c r="E12" s="91"/>
      <c r="F12" s="91"/>
      <c r="G12" s="91"/>
      <c r="H12" s="74"/>
      <c r="I12" s="74"/>
      <c r="J12" s="74"/>
      <c r="K12" s="110"/>
    </row>
    <row r="13" spans="1:555" x14ac:dyDescent="0.25">
      <c r="B13" s="91"/>
      <c r="C13" s="70"/>
      <c r="D13" s="31"/>
      <c r="E13" s="91"/>
      <c r="F13" s="91"/>
      <c r="G13" s="91"/>
      <c r="H13" s="74"/>
      <c r="I13" s="74"/>
      <c r="J13" s="74"/>
      <c r="K13" s="110"/>
    </row>
    <row r="14" spans="1:555" x14ac:dyDescent="0.25">
      <c r="B14" s="91"/>
      <c r="C14" s="70"/>
      <c r="D14" s="31"/>
      <c r="E14" s="91"/>
      <c r="F14" s="91"/>
      <c r="G14" s="91"/>
      <c r="H14" s="74"/>
      <c r="I14" s="74"/>
      <c r="J14" s="74"/>
      <c r="K14" s="110"/>
      <c r="N14" s="151"/>
    </row>
    <row r="15" spans="1:555" ht="15.75" x14ac:dyDescent="0.25">
      <c r="B15" s="91"/>
      <c r="C15" s="200" t="s">
        <v>390</v>
      </c>
      <c r="D15" s="347" t="s">
        <v>1673</v>
      </c>
      <c r="E15" s="91"/>
      <c r="F15" s="91"/>
      <c r="G15" s="91"/>
      <c r="H15" s="74"/>
      <c r="I15" s="74"/>
      <c r="J15" s="74"/>
      <c r="K15" s="110"/>
      <c r="N15" s="151"/>
    </row>
    <row r="16" spans="1:555" ht="56.25" customHeight="1" x14ac:dyDescent="0.25">
      <c r="B16" s="91"/>
      <c r="C16" s="738" t="str">
        <f>IFERROR(VLOOKUP(D15,'1. Desarrollo e Innov. Curricu.'!$F:$G,2,FALSE),IFERROR(VLOOKUP(D15,'2. Investigación Científica'!$F:$G,2,FALSE),IFERROR(VLOOKUP(D15,'3. Vinculación Univ. Sociedad'!$F:$G,2,FALSE),IFERROR(VLOOKUP(D15,'4. Docencia y Profesorado Univ.'!$F:$G,2,FALSE),IFERROR(VLOOKUP(D15,'5. Estudiantes y Graduados'!$F:$G,2,FALSE),IFERROR(VLOOKUP(D15,'11. Gestion Administrativa'!$F:$G,2,FALSE),IFERROR(VLOOKUP(D15,'13. Gestión Académica'!$F:$G,2,FALSE),IFERROR(VLOOKUP(D15,'9. Asegura. de la Calid. y M'!$F:$G,2,FALSE),IFERROR(VLOOKUP(D15,'6. Gestión del Conocimiento'!$F:$G,2,FALSE),IFERROR(VLOOKUP(D15,'15. Gobernabilidad y Proceso...'!$F:$G,2,FALSE),IFERROR(VLOOKUP(D15,'12. Gestión del Talento Humano'!$F:$G,2,FALSE),IFERROR(VLOOKUP(D15,'14. Internacional... de la E.S.'!$F:$G,2,FALSE),IFERROR(VLOOKUP(D15,'10. Posgrado'!$F:$G,2,FALSE),IFERROR(VLOOKUP(D15,'17. Gestión TIC'!$F:$G,2,FALSE),IFERROR(VLOOKUP(D15,'16. Desa. del Sistema Educ.Sup.'!$F:$G,2,FALSE),IFERROR(VLOOKUP(D15,'8. Cultura de Inno. Insti...'!$F:$G,2,FALSE),VLOOKUP(D15,'7. Lo Esencial de la Reforma U.'!$F:$G,2,0)))))))))))))))))</f>
        <v>Realizar talleres de capacitación continua con los docentes sobre los fundamentos y principios del Modelo Educativo de la UNAH buscando la promoción e incentivos para la innovación educativa.</v>
      </c>
      <c r="D16" s="738"/>
      <c r="E16" s="738"/>
      <c r="F16" s="738"/>
      <c r="G16" s="738"/>
      <c r="H16" s="738"/>
      <c r="I16" s="738"/>
      <c r="J16" s="738"/>
      <c r="K16" s="738"/>
      <c r="L16" s="738"/>
      <c r="N16" s="151"/>
    </row>
    <row r="17" spans="2:14" ht="15.75" thickBot="1" x14ac:dyDescent="0.3">
      <c r="B17" s="91"/>
      <c r="C17" s="70"/>
      <c r="D17" s="31"/>
      <c r="E17" s="91"/>
      <c r="F17" s="91"/>
      <c r="G17" s="91"/>
      <c r="H17" s="74"/>
      <c r="I17" s="74"/>
      <c r="J17" s="74"/>
      <c r="K17" s="110"/>
      <c r="N17" s="151"/>
    </row>
    <row r="18" spans="2:14" ht="32.25" customHeight="1" thickBot="1" x14ac:dyDescent="0.3">
      <c r="B18" s="91"/>
      <c r="C18" s="124" t="s">
        <v>44</v>
      </c>
      <c r="D18" s="127" t="s">
        <v>45</v>
      </c>
      <c r="E18" s="126" t="s">
        <v>55</v>
      </c>
      <c r="F18" s="126" t="s">
        <v>57</v>
      </c>
      <c r="G18" s="125" t="s">
        <v>27</v>
      </c>
      <c r="H18" s="131" t="s">
        <v>129</v>
      </c>
      <c r="I18" s="126" t="s">
        <v>46</v>
      </c>
      <c r="J18" s="126" t="s">
        <v>130</v>
      </c>
      <c r="K18" s="126" t="s">
        <v>408</v>
      </c>
      <c r="L18" s="126" t="s">
        <v>409</v>
      </c>
      <c r="N18" s="151"/>
    </row>
    <row r="19" spans="2:14" x14ac:dyDescent="0.25">
      <c r="B19" s="91"/>
      <c r="C19" s="313" t="s">
        <v>47</v>
      </c>
      <c r="D19" s="734">
        <v>50</v>
      </c>
      <c r="E19" s="314"/>
      <c r="F19" s="113">
        <v>30000</v>
      </c>
      <c r="G19" s="315">
        <f t="shared" ref="G19:G27" si="0">E19*F19</f>
        <v>0</v>
      </c>
      <c r="H19" s="610"/>
      <c r="I19" s="114" t="s">
        <v>696</v>
      </c>
      <c r="J19" s="114" t="str">
        <f>VLOOKUP(I19,Presupuesto!$B$11:$C$566,2,0)</f>
        <v>SERVICIOS DE CAPACITACION.</v>
      </c>
      <c r="K19" s="317" t="s">
        <v>1354</v>
      </c>
      <c r="L19" s="114" t="s">
        <v>392</v>
      </c>
      <c r="N19" s="151"/>
    </row>
    <row r="20" spans="2:14" x14ac:dyDescent="0.25">
      <c r="B20" s="91"/>
      <c r="C20" s="97" t="s">
        <v>48</v>
      </c>
      <c r="D20" s="735"/>
      <c r="E20" s="198">
        <f>D19</f>
        <v>50</v>
      </c>
      <c r="F20" s="98">
        <v>50</v>
      </c>
      <c r="G20" s="95">
        <f t="shared" si="0"/>
        <v>2500</v>
      </c>
      <c r="H20" s="162" t="s">
        <v>127</v>
      </c>
      <c r="I20" s="96" t="s">
        <v>714</v>
      </c>
      <c r="J20" s="96" t="str">
        <f>VLOOKUP(I20,Presupuesto!$B$11:$C$566,2,0)</f>
        <v>SERVICIOS DE IMPRENTA PUBLIC.Y REPRODUCCION</v>
      </c>
      <c r="K20" s="96" t="s">
        <v>1354</v>
      </c>
      <c r="L20" s="96" t="s">
        <v>410</v>
      </c>
      <c r="N20" s="151"/>
    </row>
    <row r="21" spans="2:14" x14ac:dyDescent="0.25">
      <c r="B21" s="91"/>
      <c r="C21" s="97" t="s">
        <v>49</v>
      </c>
      <c r="D21" s="735"/>
      <c r="E21" s="198"/>
      <c r="F21" s="98"/>
      <c r="G21" s="95">
        <f t="shared" si="0"/>
        <v>0</v>
      </c>
      <c r="H21" s="162"/>
      <c r="I21" s="96" t="s">
        <v>789</v>
      </c>
      <c r="J21" s="96" t="str">
        <f>VLOOKUP(I21,Presupuesto!$B$11:$C$566,2,0)</f>
        <v>ALIMENTOS B EBIDAS PARA PERSONAS</v>
      </c>
      <c r="K21" s="96" t="s">
        <v>1354</v>
      </c>
      <c r="L21" s="96" t="s">
        <v>394</v>
      </c>
      <c r="N21" s="151"/>
    </row>
    <row r="22" spans="2:14" x14ac:dyDescent="0.25">
      <c r="B22" s="91"/>
      <c r="C22" s="97" t="s">
        <v>50</v>
      </c>
      <c r="D22" s="735"/>
      <c r="E22" s="149">
        <v>0</v>
      </c>
      <c r="F22" s="116">
        <v>10000</v>
      </c>
      <c r="G22" s="95">
        <f t="shared" si="0"/>
        <v>0</v>
      </c>
      <c r="H22" s="162"/>
      <c r="I22" s="308" t="s">
        <v>746</v>
      </c>
      <c r="J22" s="96" t="str">
        <f>VLOOKUP(I22,Presupuesto!$B$11:$C$566,2,0)</f>
        <v>PASAJES NACIONALES</v>
      </c>
      <c r="K22" s="96" t="s">
        <v>1354</v>
      </c>
      <c r="L22" s="96" t="s">
        <v>410</v>
      </c>
      <c r="N22" s="151"/>
    </row>
    <row r="23" spans="2:14" x14ac:dyDescent="0.25">
      <c r="B23" s="91"/>
      <c r="C23" s="97" t="s">
        <v>415</v>
      </c>
      <c r="D23" s="735"/>
      <c r="E23" s="149">
        <v>0</v>
      </c>
      <c r="F23" s="116">
        <v>250</v>
      </c>
      <c r="G23" s="95">
        <f t="shared" si="0"/>
        <v>0</v>
      </c>
      <c r="H23" s="162"/>
      <c r="I23" s="96" t="s">
        <v>818</v>
      </c>
      <c r="J23" s="96" t="str">
        <f>VLOOKUP(I23,Presupuesto!$B$11:$C$566,2,0)</f>
        <v>PRODUCTOS PAPEL Y CARTON</v>
      </c>
      <c r="K23" s="96" t="s">
        <v>1354</v>
      </c>
      <c r="L23" s="96" t="s">
        <v>410</v>
      </c>
      <c r="N23" s="151"/>
    </row>
    <row r="24" spans="2:14" x14ac:dyDescent="0.25">
      <c r="B24" s="91"/>
      <c r="C24" s="97" t="s">
        <v>51</v>
      </c>
      <c r="D24" s="735"/>
      <c r="E24" s="198">
        <v>7</v>
      </c>
      <c r="F24" s="98">
        <v>90</v>
      </c>
      <c r="G24" s="95">
        <f t="shared" si="0"/>
        <v>630</v>
      </c>
      <c r="H24" s="162" t="s">
        <v>127</v>
      </c>
      <c r="I24" s="96" t="s">
        <v>818</v>
      </c>
      <c r="J24" s="96" t="str">
        <f>VLOOKUP(I24,Presupuesto!$B$11:$C$566,2,0)</f>
        <v>PRODUCTOS PAPEL Y CARTON</v>
      </c>
      <c r="K24" s="96" t="s">
        <v>1354</v>
      </c>
      <c r="L24" s="96" t="s">
        <v>410</v>
      </c>
      <c r="N24" s="151"/>
    </row>
    <row r="25" spans="2:14" x14ac:dyDescent="0.25">
      <c r="B25" s="91"/>
      <c r="C25" s="97" t="s">
        <v>121</v>
      </c>
      <c r="D25" s="735"/>
      <c r="E25" s="198">
        <v>6</v>
      </c>
      <c r="F25" s="98">
        <v>27</v>
      </c>
      <c r="G25" s="95">
        <f t="shared" si="0"/>
        <v>162</v>
      </c>
      <c r="H25" s="162" t="s">
        <v>127</v>
      </c>
      <c r="I25" s="96" t="s">
        <v>939</v>
      </c>
      <c r="J25" s="96" t="str">
        <f>VLOOKUP(I25,Presupuesto!$B$11:$C$566,2,0)</f>
        <v>UTILES DE ESCRITORIO, OFICINA Y ENSE¥ANZA</v>
      </c>
      <c r="K25" s="96" t="s">
        <v>1354</v>
      </c>
      <c r="L25" s="96" t="s">
        <v>410</v>
      </c>
      <c r="N25" s="151"/>
    </row>
    <row r="26" spans="2:14" x14ac:dyDescent="0.25">
      <c r="B26" s="91"/>
      <c r="C26" s="97" t="s">
        <v>34</v>
      </c>
      <c r="D26" s="735"/>
      <c r="E26" s="198">
        <v>0</v>
      </c>
      <c r="F26" s="98">
        <v>80</v>
      </c>
      <c r="G26" s="95">
        <f t="shared" si="0"/>
        <v>0</v>
      </c>
      <c r="H26" s="162"/>
      <c r="I26" s="96" t="s">
        <v>939</v>
      </c>
      <c r="J26" s="96" t="str">
        <f>VLOOKUP(I26,Presupuesto!$B$11:$C$566,2,0)</f>
        <v>UTILES DE ESCRITORIO, OFICINA Y ENSE¥ANZA</v>
      </c>
      <c r="K26" s="96" t="s">
        <v>1354</v>
      </c>
      <c r="L26" s="96" t="s">
        <v>410</v>
      </c>
      <c r="N26" s="151"/>
    </row>
    <row r="27" spans="2:14" x14ac:dyDescent="0.25">
      <c r="B27" s="91"/>
      <c r="C27" s="107" t="s">
        <v>52</v>
      </c>
      <c r="D27" s="735"/>
      <c r="E27" s="209">
        <v>10</v>
      </c>
      <c r="F27" s="117">
        <v>137</v>
      </c>
      <c r="G27" s="95">
        <f t="shared" si="0"/>
        <v>1370</v>
      </c>
      <c r="H27" s="162" t="s">
        <v>127</v>
      </c>
      <c r="I27" s="96" t="s">
        <v>939</v>
      </c>
      <c r="J27" s="96" t="str">
        <f>VLOOKUP(I27,Presupuesto!$B$11:$C$566,2,0)</f>
        <v>UTILES DE ESCRITORIO, OFICINA Y ENSE¥ANZA</v>
      </c>
      <c r="K27" s="96" t="s">
        <v>1354</v>
      </c>
      <c r="L27" s="96" t="s">
        <v>410</v>
      </c>
      <c r="N27" s="151"/>
    </row>
    <row r="28" spans="2:14" ht="15.75" thickBot="1" x14ac:dyDescent="0.3">
      <c r="B28" s="91"/>
      <c r="C28" s="213" t="s">
        <v>430</v>
      </c>
      <c r="D28" s="214">
        <v>0</v>
      </c>
      <c r="E28" s="318">
        <v>0</v>
      </c>
      <c r="F28" s="102">
        <f>HLOOKUP(C28,$AH$2:$BU$3,2,0)</f>
        <v>1750</v>
      </c>
      <c r="G28" s="103">
        <f>D28*E28*F28</f>
        <v>0</v>
      </c>
      <c r="H28" s="611"/>
      <c r="I28" s="320" t="s">
        <v>758</v>
      </c>
      <c r="J28" s="104" t="str">
        <f>VLOOKUP(I28,Presupuesto!$B$11:$C$566,2,0)</f>
        <v>VIATICOS NACIONALES</v>
      </c>
      <c r="K28" s="321" t="s">
        <v>1354</v>
      </c>
      <c r="L28" s="321" t="s">
        <v>410</v>
      </c>
    </row>
    <row r="29" spans="2:14" x14ac:dyDescent="0.25">
      <c r="B29" s="91"/>
      <c r="C29" s="91"/>
      <c r="E29" s="110"/>
      <c r="F29" s="110"/>
      <c r="G29" s="110"/>
      <c r="H29" s="172"/>
      <c r="I29" s="110"/>
      <c r="J29" s="110"/>
      <c r="K29" s="110"/>
    </row>
    <row r="30" spans="2:14" ht="15.75" thickBot="1" x14ac:dyDescent="0.3"/>
    <row r="31" spans="2:14" ht="15.75" thickBot="1" x14ac:dyDescent="0.3">
      <c r="C31" s="29" t="s">
        <v>43</v>
      </c>
      <c r="D31" s="30">
        <f>SUM(G38:G47)</f>
        <v>12350</v>
      </c>
      <c r="E31" s="91"/>
      <c r="F31" s="91"/>
      <c r="G31" s="91"/>
      <c r="H31" s="74"/>
      <c r="I31" s="74"/>
      <c r="J31" s="74"/>
      <c r="K31" s="110"/>
    </row>
    <row r="32" spans="2:14" x14ac:dyDescent="0.25">
      <c r="C32" s="70"/>
      <c r="D32" s="31"/>
      <c r="E32" s="91"/>
      <c r="F32" s="91"/>
      <c r="G32" s="91"/>
      <c r="H32" s="74"/>
      <c r="I32" s="74"/>
      <c r="J32" s="74"/>
      <c r="K32" s="110"/>
    </row>
    <row r="33" spans="3:12" x14ac:dyDescent="0.25">
      <c r="C33" s="70"/>
      <c r="D33" s="31"/>
      <c r="E33" s="91"/>
      <c r="F33" s="91"/>
      <c r="G33" s="91"/>
      <c r="H33" s="74"/>
      <c r="I33" s="74"/>
      <c r="J33" s="74"/>
      <c r="K33" s="110"/>
    </row>
    <row r="34" spans="3:12" ht="15.75" x14ac:dyDescent="0.25">
      <c r="C34" s="200" t="s">
        <v>390</v>
      </c>
      <c r="D34" s="347" t="s">
        <v>1754</v>
      </c>
      <c r="E34" s="91"/>
      <c r="F34" s="91"/>
      <c r="G34" s="91"/>
      <c r="H34" s="74"/>
      <c r="I34" s="74"/>
      <c r="J34" s="74"/>
      <c r="K34" s="110"/>
    </row>
    <row r="35" spans="3:12" ht="66.75" customHeight="1" x14ac:dyDescent="0.25">
      <c r="C35" s="738" t="str">
        <f>IFERROR(VLOOKUP(D34,'1. Desarrollo e Innov. Curricu.'!$F:$G,2,FALSE),IFERROR(VLOOKUP(D34,'2. Investigación Científica'!$F:$G,2,FALSE),IFERROR(VLOOKUP(D34,'3. Vinculación Univ. Sociedad'!$F:$G,2,FALSE),IFERROR(VLOOKUP(D34,'4. Docencia y Profesorado Univ.'!$F:$G,2,FALSE),IFERROR(VLOOKUP(D34,'5. Estudiantes y Graduados'!$F:$G,2,FALSE),IFERROR(VLOOKUP(D34,'11. Gestion Administrativa'!$F:$G,2,FALSE),IFERROR(VLOOKUP(D34,'13. Gestión Académica'!$F:$G,2,FALSE),IFERROR(VLOOKUP(D34,'9. Asegura. de la Calid. y M'!$F:$G,2,FALSE),IFERROR(VLOOKUP(D34,'6. Gestión del Conocimiento'!$F:$G,2,FALSE),IFERROR(VLOOKUP(D34,'15. Gobernabilidad y Proceso...'!$F:$G,2,FALSE),IFERROR(VLOOKUP(D34,'12. Gestión del Talento Humano'!$F:$G,2,FALSE),IFERROR(VLOOKUP(D34,'14. Internacional... de la E.S.'!$F:$G,2,FALSE),IFERROR(VLOOKUP(D34,'10. Posgrado'!$F:$G,2,FALSE),IFERROR(VLOOKUP(D34,'17. Gestión TIC'!$F:$G,2,FALSE),IFERROR(VLOOKUP(D34,'16. Desa. del Sistema Educ.Sup.'!$F:$G,2,FALSE),IFERROR(VLOOKUP(D34,'8. Cultura de Inno. Insti...'!$F:$G,2,FALSE),VLOOKUP(D34,'7. Lo Esencial de la Reforma U.'!$F:$G,2,0)))))))))))))))))</f>
        <v xml:space="preserve">Organizar y desarrollar anualmente las Jornadas de Investigación de Ciencias Espaciales para difundir los resultados de las investigaciones realizadas durante el Año Académico. </v>
      </c>
      <c r="D35" s="738"/>
      <c r="E35" s="738"/>
      <c r="F35" s="738"/>
      <c r="G35" s="738"/>
      <c r="H35" s="738"/>
      <c r="I35" s="738"/>
      <c r="J35" s="738"/>
      <c r="K35" s="738"/>
      <c r="L35" s="738"/>
    </row>
    <row r="36" spans="3:12" ht="15.75" thickBot="1" x14ac:dyDescent="0.3">
      <c r="C36" s="70"/>
      <c r="D36" s="31"/>
      <c r="E36" s="91"/>
      <c r="F36" s="91"/>
      <c r="G36" s="91"/>
      <c r="H36" s="74"/>
      <c r="I36" s="74"/>
      <c r="J36" s="74"/>
      <c r="K36" s="110"/>
    </row>
    <row r="37" spans="3:12" ht="15.75" thickBot="1" x14ac:dyDescent="0.3">
      <c r="C37" s="124" t="s">
        <v>44</v>
      </c>
      <c r="D37" s="127" t="s">
        <v>45</v>
      </c>
      <c r="E37" s="126" t="s">
        <v>55</v>
      </c>
      <c r="F37" s="126" t="s">
        <v>57</v>
      </c>
      <c r="G37" s="125" t="s">
        <v>27</v>
      </c>
      <c r="H37" s="131" t="s">
        <v>129</v>
      </c>
      <c r="I37" s="126" t="s">
        <v>46</v>
      </c>
      <c r="J37" s="126" t="s">
        <v>130</v>
      </c>
      <c r="K37" s="126" t="s">
        <v>408</v>
      </c>
      <c r="L37" s="126" t="s">
        <v>409</v>
      </c>
    </row>
    <row r="38" spans="3:12" x14ac:dyDescent="0.25">
      <c r="C38" s="313" t="s">
        <v>47</v>
      </c>
      <c r="D38" s="734">
        <v>60</v>
      </c>
      <c r="E38" s="314"/>
      <c r="F38" s="113">
        <v>30000</v>
      </c>
      <c r="G38" s="315">
        <f t="shared" ref="G38:G46" si="1">E38*F38</f>
        <v>0</v>
      </c>
      <c r="H38" s="316"/>
      <c r="I38" s="114" t="s">
        <v>696</v>
      </c>
      <c r="J38" s="114" t="str">
        <f>VLOOKUP(I38,Presupuesto!$B$11:$C$566,2,0)</f>
        <v>SERVICIOS DE CAPACITACION.</v>
      </c>
      <c r="K38" s="317" t="s">
        <v>1356</v>
      </c>
      <c r="L38" s="114" t="s">
        <v>392</v>
      </c>
    </row>
    <row r="39" spans="3:12" x14ac:dyDescent="0.25">
      <c r="C39" s="97" t="s">
        <v>48</v>
      </c>
      <c r="D39" s="735"/>
      <c r="E39" s="198">
        <f>D38</f>
        <v>60</v>
      </c>
      <c r="F39" s="98">
        <v>50</v>
      </c>
      <c r="G39" s="95">
        <f t="shared" si="1"/>
        <v>3000</v>
      </c>
      <c r="H39" s="159" t="s">
        <v>127</v>
      </c>
      <c r="I39" s="96" t="s">
        <v>714</v>
      </c>
      <c r="J39" s="96" t="str">
        <f>VLOOKUP(I39,Presupuesto!$B$11:$C$566,2,0)</f>
        <v>SERVICIOS DE IMPRENTA PUBLIC.Y REPRODUCCION</v>
      </c>
      <c r="K39" s="96" t="s">
        <v>1356</v>
      </c>
      <c r="L39" s="96" t="s">
        <v>410</v>
      </c>
    </row>
    <row r="40" spans="3:12" x14ac:dyDescent="0.25">
      <c r="C40" s="97" t="s">
        <v>49</v>
      </c>
      <c r="D40" s="735"/>
      <c r="E40" s="198">
        <f>D38</f>
        <v>60</v>
      </c>
      <c r="F40" s="98">
        <v>150</v>
      </c>
      <c r="G40" s="95">
        <f t="shared" si="1"/>
        <v>9000</v>
      </c>
      <c r="H40" s="159" t="s">
        <v>127</v>
      </c>
      <c r="I40" s="96" t="s">
        <v>789</v>
      </c>
      <c r="J40" s="96" t="str">
        <f>VLOOKUP(I40,Presupuesto!$B$11:$C$566,2,0)</f>
        <v>ALIMENTOS B EBIDAS PARA PERSONAS</v>
      </c>
      <c r="K40" s="96" t="str">
        <f t="shared" ref="K40:K47" si="2">$K$38</f>
        <v>Investigación Científica</v>
      </c>
      <c r="L40" s="96" t="s">
        <v>394</v>
      </c>
    </row>
    <row r="41" spans="3:12" x14ac:dyDescent="0.25">
      <c r="C41" s="97" t="s">
        <v>50</v>
      </c>
      <c r="D41" s="735"/>
      <c r="E41" s="149">
        <v>0</v>
      </c>
      <c r="F41" s="116">
        <v>10000</v>
      </c>
      <c r="G41" s="95">
        <f t="shared" si="1"/>
        <v>0</v>
      </c>
      <c r="H41" s="159"/>
      <c r="I41" s="308" t="s">
        <v>746</v>
      </c>
      <c r="J41" s="96" t="str">
        <f>VLOOKUP(I41,Presupuesto!$B$11:$C$566,2,0)</f>
        <v>PASAJES NACIONALES</v>
      </c>
      <c r="K41" s="96" t="str">
        <f t="shared" si="2"/>
        <v>Investigación Científica</v>
      </c>
      <c r="L41" s="96" t="s">
        <v>410</v>
      </c>
    </row>
    <row r="42" spans="3:12" x14ac:dyDescent="0.25">
      <c r="C42" s="97" t="s">
        <v>415</v>
      </c>
      <c r="D42" s="735"/>
      <c r="E42" s="149">
        <v>0</v>
      </c>
      <c r="F42" s="116">
        <v>250</v>
      </c>
      <c r="G42" s="95">
        <f t="shared" si="1"/>
        <v>0</v>
      </c>
      <c r="H42" s="159"/>
      <c r="I42" s="96" t="s">
        <v>818</v>
      </c>
      <c r="J42" s="96" t="str">
        <f>VLOOKUP(I42,Presupuesto!$B$11:$C$566,2,0)</f>
        <v>PRODUCTOS PAPEL Y CARTON</v>
      </c>
      <c r="K42" s="96" t="str">
        <f t="shared" si="2"/>
        <v>Investigación Científica</v>
      </c>
      <c r="L42" s="96" t="s">
        <v>410</v>
      </c>
    </row>
    <row r="43" spans="3:12" x14ac:dyDescent="0.25">
      <c r="C43" s="97" t="s">
        <v>51</v>
      </c>
      <c r="D43" s="735"/>
      <c r="E43" s="198">
        <v>2</v>
      </c>
      <c r="F43" s="98">
        <v>85</v>
      </c>
      <c r="G43" s="95">
        <f t="shared" si="1"/>
        <v>170</v>
      </c>
      <c r="H43" s="159" t="s">
        <v>127</v>
      </c>
      <c r="I43" s="96" t="s">
        <v>818</v>
      </c>
      <c r="J43" s="96" t="str">
        <f>VLOOKUP(I43,Presupuesto!$B$11:$C$566,2,0)</f>
        <v>PRODUCTOS PAPEL Y CARTON</v>
      </c>
      <c r="K43" s="96" t="str">
        <f t="shared" si="2"/>
        <v>Investigación Científica</v>
      </c>
      <c r="L43" s="96" t="s">
        <v>410</v>
      </c>
    </row>
    <row r="44" spans="3:12" x14ac:dyDescent="0.25">
      <c r="C44" s="97" t="s">
        <v>121</v>
      </c>
      <c r="D44" s="735"/>
      <c r="E44" s="198">
        <f>D38/12</f>
        <v>5</v>
      </c>
      <c r="F44" s="98">
        <v>36</v>
      </c>
      <c r="G44" s="95">
        <f t="shared" si="1"/>
        <v>180</v>
      </c>
      <c r="H44" s="159" t="s">
        <v>127</v>
      </c>
      <c r="I44" s="96" t="s">
        <v>939</v>
      </c>
      <c r="J44" s="96" t="str">
        <f>VLOOKUP(I44,Presupuesto!$B$11:$C$566,2,0)</f>
        <v>UTILES DE ESCRITORIO, OFICINA Y ENSE¥ANZA</v>
      </c>
      <c r="K44" s="96" t="str">
        <f t="shared" si="2"/>
        <v>Investigación Científica</v>
      </c>
      <c r="L44" s="96" t="s">
        <v>410</v>
      </c>
    </row>
    <row r="45" spans="3:12" x14ac:dyDescent="0.25">
      <c r="C45" s="97" t="s">
        <v>34</v>
      </c>
      <c r="D45" s="735"/>
      <c r="E45" s="198"/>
      <c r="F45" s="98">
        <v>80</v>
      </c>
      <c r="G45" s="95">
        <f t="shared" si="1"/>
        <v>0</v>
      </c>
      <c r="H45" s="159"/>
      <c r="I45" s="96" t="s">
        <v>939</v>
      </c>
      <c r="J45" s="96" t="str">
        <f>VLOOKUP(I45,Presupuesto!$B$11:$C$566,2,0)</f>
        <v>UTILES DE ESCRITORIO, OFICINA Y ENSE¥ANZA</v>
      </c>
      <c r="K45" s="96" t="str">
        <f t="shared" si="2"/>
        <v>Investigación Científica</v>
      </c>
      <c r="L45" s="96" t="s">
        <v>410</v>
      </c>
    </row>
    <row r="46" spans="3:12" x14ac:dyDescent="0.25">
      <c r="C46" s="107" t="s">
        <v>52</v>
      </c>
      <c r="D46" s="735"/>
      <c r="E46" s="209">
        <v>0</v>
      </c>
      <c r="F46" s="117">
        <v>25</v>
      </c>
      <c r="G46" s="95">
        <f t="shared" si="1"/>
        <v>0</v>
      </c>
      <c r="H46" s="159"/>
      <c r="I46" s="96" t="s">
        <v>939</v>
      </c>
      <c r="J46" s="96" t="str">
        <f>VLOOKUP(I46,Presupuesto!$B$11:$C$566,2,0)</f>
        <v>UTILES DE ESCRITORIO, OFICINA Y ENSE¥ANZA</v>
      </c>
      <c r="K46" s="96" t="str">
        <f t="shared" si="2"/>
        <v>Investigación Científica</v>
      </c>
      <c r="L46" s="96" t="s">
        <v>410</v>
      </c>
    </row>
    <row r="47" spans="3:12" ht="15.75" thickBot="1" x14ac:dyDescent="0.3">
      <c r="C47" s="213" t="s">
        <v>428</v>
      </c>
      <c r="D47" s="214">
        <v>0</v>
      </c>
      <c r="E47" s="318">
        <v>0</v>
      </c>
      <c r="F47" s="102">
        <f>HLOOKUP(C47,$AH$2:$BU$3,2,0)</f>
        <v>1150</v>
      </c>
      <c r="G47" s="103">
        <f>D47*E47*F47</f>
        <v>0</v>
      </c>
      <c r="H47" s="319"/>
      <c r="I47" s="320" t="s">
        <v>758</v>
      </c>
      <c r="J47" s="104" t="str">
        <f>VLOOKUP(I47,Presupuesto!$B$11:$C$566,2,0)</f>
        <v>VIATICOS NACIONALES</v>
      </c>
      <c r="K47" s="321" t="str">
        <f t="shared" si="2"/>
        <v>Investigación Científica</v>
      </c>
      <c r="L47" s="321" t="s">
        <v>410</v>
      </c>
    </row>
    <row r="49" spans="3:12" ht="15.75" thickBot="1" x14ac:dyDescent="0.3"/>
    <row r="50" spans="3:12" ht="15.75" thickBot="1" x14ac:dyDescent="0.3">
      <c r="C50" s="29" t="s">
        <v>43</v>
      </c>
      <c r="D50" s="30">
        <f>SUM(G57:G66)</f>
        <v>12170</v>
      </c>
      <c r="E50" s="91"/>
      <c r="F50" s="91"/>
      <c r="G50" s="91"/>
      <c r="H50" s="74"/>
      <c r="I50" s="74"/>
      <c r="J50" s="74"/>
      <c r="K50" s="110"/>
    </row>
    <row r="51" spans="3:12" x14ac:dyDescent="0.25">
      <c r="C51" s="70"/>
      <c r="D51" s="31"/>
      <c r="E51" s="91"/>
      <c r="F51" s="91"/>
      <c r="G51" s="91"/>
      <c r="H51" s="74"/>
      <c r="I51" s="74"/>
      <c r="J51" s="74"/>
      <c r="K51" s="110"/>
    </row>
    <row r="52" spans="3:12" x14ac:dyDescent="0.25">
      <c r="C52" s="70"/>
      <c r="D52" s="31"/>
      <c r="E52" s="91"/>
      <c r="F52" s="91"/>
      <c r="G52" s="91"/>
      <c r="H52" s="74"/>
      <c r="I52" s="74"/>
      <c r="J52" s="74"/>
      <c r="K52" s="110"/>
    </row>
    <row r="53" spans="3:12" ht="15.75" x14ac:dyDescent="0.25">
      <c r="C53" s="200" t="s">
        <v>390</v>
      </c>
      <c r="D53" s="347" t="s">
        <v>1981</v>
      </c>
      <c r="E53" s="91"/>
      <c r="F53" s="91"/>
      <c r="G53" s="91"/>
      <c r="H53" s="74"/>
      <c r="I53" s="74"/>
      <c r="J53" s="74"/>
      <c r="K53" s="110"/>
    </row>
    <row r="54" spans="3:12" ht="18.75" x14ac:dyDescent="0.25">
      <c r="C54" s="207" t="str">
        <f>IFERROR(VLOOKUP(D53,'1. Desarrollo e Innov. Curricu.'!$F:$G,2,FALSE),IFERROR(VLOOKUP(D53,'2. Investigación Científica'!$F:$G,2,FALSE),IFERROR(VLOOKUP(D53,'3. Vinculación Univ. Sociedad'!$F:$G,2,FALSE),IFERROR(VLOOKUP(D53,'4. Docencia y Profesorado Univ.'!$F:$G,2,FALSE),IFERROR(VLOOKUP(D53,'5. Estudiantes y Graduados'!$F:$G,2,FALSE),IFERROR(VLOOKUP(D53,'11. Gestion Administrativa'!$F:$G,2,FALSE),IFERROR(VLOOKUP(D53,'13. Gestión Académica'!$F:$G,2,FALSE),IFERROR(VLOOKUP(D53,'9. Asegura. de la Calid. y M'!$F:$G,2,FALSE),IFERROR(VLOOKUP(D53,'6. Gestión del Conocimiento'!$F:$G,2,FALSE),IFERROR(VLOOKUP(D53,'15. Gobernabilidad y Proceso...'!$F:$G,2,FALSE),IFERROR(VLOOKUP(D53,'12. Gestión del Talento Humano'!$F:$G,2,FALSE),IFERROR(VLOOKUP(D53,'14. Internacional... de la E.S.'!$F:$G,2,FALSE),IFERROR(VLOOKUP(D53,'10. Posgrado'!$F:$G,2,FALSE),IFERROR(VLOOKUP(D53,'17. Gestión TIC'!$F:$G,2,FALSE),IFERROR(VLOOKUP(D53,'16. Desa. del Sistema Educ.Sup.'!$F:$G,2,FALSE),IFERROR(VLOOKUP(D53,'8. Cultura de Inno. Insti...'!$F:$G,2,FALSE),VLOOKUP(D53,'7. Lo Esencial de la Reforma U.'!$F:$G,2,0)))))))))))))))))</f>
        <v>Realizar semestralmente jornadas para socializar, actualizar y aplicar políticas de vinculación de la FACES con la Sociedad.</v>
      </c>
      <c r="D54" s="31"/>
      <c r="E54" s="91"/>
      <c r="F54" s="91"/>
      <c r="G54" s="91"/>
      <c r="H54" s="74"/>
      <c r="I54" s="74"/>
      <c r="J54" s="74"/>
      <c r="K54" s="110"/>
    </row>
    <row r="55" spans="3:12" ht="15.75" thickBot="1" x14ac:dyDescent="0.3">
      <c r="C55" s="70"/>
      <c r="D55" s="31"/>
      <c r="E55" s="91"/>
      <c r="F55" s="91"/>
      <c r="G55" s="91"/>
      <c r="H55" s="74"/>
      <c r="I55" s="74"/>
      <c r="J55" s="74"/>
      <c r="K55" s="110"/>
    </row>
    <row r="56" spans="3:12" ht="15.75" thickBot="1" x14ac:dyDescent="0.3">
      <c r="C56" s="124" t="s">
        <v>44</v>
      </c>
      <c r="D56" s="127" t="s">
        <v>45</v>
      </c>
      <c r="E56" s="126" t="s">
        <v>55</v>
      </c>
      <c r="F56" s="126" t="s">
        <v>57</v>
      </c>
      <c r="G56" s="125" t="s">
        <v>27</v>
      </c>
      <c r="H56" s="131" t="s">
        <v>129</v>
      </c>
      <c r="I56" s="126" t="s">
        <v>46</v>
      </c>
      <c r="J56" s="126" t="s">
        <v>130</v>
      </c>
      <c r="K56" s="126" t="s">
        <v>408</v>
      </c>
      <c r="L56" s="126" t="s">
        <v>409</v>
      </c>
    </row>
    <row r="57" spans="3:12" x14ac:dyDescent="0.25">
      <c r="C57" s="313" t="s">
        <v>47</v>
      </c>
      <c r="D57" s="734">
        <v>60</v>
      </c>
      <c r="E57" s="314"/>
      <c r="F57" s="113">
        <v>30000</v>
      </c>
      <c r="G57" s="315">
        <f t="shared" ref="G57:G65" si="3">E57*F57</f>
        <v>0</v>
      </c>
      <c r="H57" s="316"/>
      <c r="I57" s="114" t="s">
        <v>696</v>
      </c>
      <c r="J57" s="114" t="str">
        <f>VLOOKUP(I57,Presupuesto!$B$11:$C$566,2,0)</f>
        <v>SERVICIOS DE CAPACITACION.</v>
      </c>
      <c r="K57" s="317" t="s">
        <v>469</v>
      </c>
      <c r="L57" s="114" t="s">
        <v>392</v>
      </c>
    </row>
    <row r="58" spans="3:12" x14ac:dyDescent="0.25">
      <c r="C58" s="97" t="s">
        <v>48</v>
      </c>
      <c r="D58" s="735"/>
      <c r="E58" s="198">
        <f>D57</f>
        <v>60</v>
      </c>
      <c r="F58" s="98">
        <v>50</v>
      </c>
      <c r="G58" s="95">
        <f t="shared" si="3"/>
        <v>3000</v>
      </c>
      <c r="H58" s="159" t="s">
        <v>127</v>
      </c>
      <c r="I58" s="96" t="s">
        <v>714</v>
      </c>
      <c r="J58" s="96" t="str">
        <f>VLOOKUP(I58,Presupuesto!$B$11:$C$566,2,0)</f>
        <v>SERVICIOS DE IMPRENTA PUBLIC.Y REPRODUCCION</v>
      </c>
      <c r="K58" s="96" t="s">
        <v>469</v>
      </c>
      <c r="L58" s="96" t="s">
        <v>410</v>
      </c>
    </row>
    <row r="59" spans="3:12" x14ac:dyDescent="0.25">
      <c r="C59" s="97" t="s">
        <v>49</v>
      </c>
      <c r="D59" s="735"/>
      <c r="E59" s="198">
        <f>D57</f>
        <v>60</v>
      </c>
      <c r="F59" s="98">
        <v>150</v>
      </c>
      <c r="G59" s="95">
        <f t="shared" si="3"/>
        <v>9000</v>
      </c>
      <c r="H59" s="159" t="s">
        <v>127</v>
      </c>
      <c r="I59" s="96" t="s">
        <v>789</v>
      </c>
      <c r="J59" s="96" t="str">
        <f>VLOOKUP(I59,Presupuesto!$B$11:$C$566,2,0)</f>
        <v>ALIMENTOS B EBIDAS PARA PERSONAS</v>
      </c>
      <c r="K59" s="96" t="str">
        <f>$K$57</f>
        <v>Vinculación Universidad-Sociedad</v>
      </c>
      <c r="L59" s="96" t="s">
        <v>394</v>
      </c>
    </row>
    <row r="60" spans="3:12" x14ac:dyDescent="0.25">
      <c r="C60" s="97" t="s">
        <v>50</v>
      </c>
      <c r="D60" s="735"/>
      <c r="E60" s="149">
        <v>0</v>
      </c>
      <c r="F60" s="116">
        <v>10000</v>
      </c>
      <c r="G60" s="95">
        <f t="shared" si="3"/>
        <v>0</v>
      </c>
      <c r="H60" s="159"/>
      <c r="I60" s="308" t="s">
        <v>746</v>
      </c>
      <c r="J60" s="96" t="str">
        <f>VLOOKUP(I60,Presupuesto!$B$11:$C$566,2,0)</f>
        <v>PASAJES NACIONALES</v>
      </c>
      <c r="K60" s="96" t="str">
        <f>$K$57</f>
        <v>Vinculación Universidad-Sociedad</v>
      </c>
      <c r="L60" s="96" t="s">
        <v>410</v>
      </c>
    </row>
    <row r="61" spans="3:12" x14ac:dyDescent="0.25">
      <c r="C61" s="97" t="s">
        <v>415</v>
      </c>
      <c r="D61" s="735"/>
      <c r="E61" s="149">
        <v>0</v>
      </c>
      <c r="F61" s="116">
        <v>250</v>
      </c>
      <c r="G61" s="95">
        <f t="shared" si="3"/>
        <v>0</v>
      </c>
      <c r="H61" s="159"/>
      <c r="I61" s="96" t="s">
        <v>818</v>
      </c>
      <c r="J61" s="96" t="str">
        <f>VLOOKUP(I61,Presupuesto!$B$11:$C$566,2,0)</f>
        <v>PRODUCTOS PAPEL Y CARTON</v>
      </c>
      <c r="K61" s="96" t="str">
        <f t="shared" ref="K61:K66" si="4">$K$57</f>
        <v>Vinculación Universidad-Sociedad</v>
      </c>
      <c r="L61" s="96" t="s">
        <v>410</v>
      </c>
    </row>
    <row r="62" spans="3:12" x14ac:dyDescent="0.25">
      <c r="C62" s="97" t="s">
        <v>51</v>
      </c>
      <c r="D62" s="735"/>
      <c r="E62" s="198">
        <v>2</v>
      </c>
      <c r="F62" s="98">
        <v>85</v>
      </c>
      <c r="G62" s="95">
        <f t="shared" si="3"/>
        <v>170</v>
      </c>
      <c r="H62" s="159" t="s">
        <v>127</v>
      </c>
      <c r="I62" s="96" t="s">
        <v>818</v>
      </c>
      <c r="J62" s="96" t="str">
        <f>VLOOKUP(I62,Presupuesto!$B$11:$C$566,2,0)</f>
        <v>PRODUCTOS PAPEL Y CARTON</v>
      </c>
      <c r="K62" s="96" t="str">
        <f t="shared" si="4"/>
        <v>Vinculación Universidad-Sociedad</v>
      </c>
      <c r="L62" s="96" t="s">
        <v>410</v>
      </c>
    </row>
    <row r="63" spans="3:12" x14ac:dyDescent="0.25">
      <c r="C63" s="97" t="s">
        <v>121</v>
      </c>
      <c r="D63" s="735"/>
      <c r="E63" s="198">
        <v>0</v>
      </c>
      <c r="F63" s="98">
        <v>36</v>
      </c>
      <c r="G63" s="95">
        <f t="shared" si="3"/>
        <v>0</v>
      </c>
      <c r="H63" s="159"/>
      <c r="I63" s="96" t="s">
        <v>939</v>
      </c>
      <c r="J63" s="96" t="str">
        <f>VLOOKUP(I63,Presupuesto!$B$11:$C$566,2,0)</f>
        <v>UTILES DE ESCRITORIO, OFICINA Y ENSE¥ANZA</v>
      </c>
      <c r="K63" s="96" t="str">
        <f t="shared" si="4"/>
        <v>Vinculación Universidad-Sociedad</v>
      </c>
      <c r="L63" s="96" t="s">
        <v>410</v>
      </c>
    </row>
    <row r="64" spans="3:12" x14ac:dyDescent="0.25">
      <c r="C64" s="97" t="s">
        <v>34</v>
      </c>
      <c r="D64" s="735"/>
      <c r="E64" s="198">
        <v>0</v>
      </c>
      <c r="F64" s="98">
        <v>80</v>
      </c>
      <c r="G64" s="95">
        <f t="shared" si="3"/>
        <v>0</v>
      </c>
      <c r="H64" s="159"/>
      <c r="I64" s="96" t="s">
        <v>939</v>
      </c>
      <c r="J64" s="96" t="str">
        <f>VLOOKUP(I64,Presupuesto!$B$11:$C$566,2,0)</f>
        <v>UTILES DE ESCRITORIO, OFICINA Y ENSE¥ANZA</v>
      </c>
      <c r="K64" s="96" t="str">
        <f t="shared" si="4"/>
        <v>Vinculación Universidad-Sociedad</v>
      </c>
      <c r="L64" s="96" t="s">
        <v>410</v>
      </c>
    </row>
    <row r="65" spans="3:12" x14ac:dyDescent="0.25">
      <c r="C65" s="107" t="s">
        <v>52</v>
      </c>
      <c r="D65" s="735"/>
      <c r="E65" s="209">
        <v>0</v>
      </c>
      <c r="F65" s="117">
        <v>25</v>
      </c>
      <c r="G65" s="95">
        <f t="shared" si="3"/>
        <v>0</v>
      </c>
      <c r="H65" s="159"/>
      <c r="I65" s="96" t="s">
        <v>939</v>
      </c>
      <c r="J65" s="96" t="str">
        <f>VLOOKUP(I65,Presupuesto!$B$11:$C$566,2,0)</f>
        <v>UTILES DE ESCRITORIO, OFICINA Y ENSE¥ANZA</v>
      </c>
      <c r="K65" s="96" t="str">
        <f t="shared" si="4"/>
        <v>Vinculación Universidad-Sociedad</v>
      </c>
      <c r="L65" s="96" t="s">
        <v>410</v>
      </c>
    </row>
    <row r="66" spans="3:12" ht="15.75" thickBot="1" x14ac:dyDescent="0.3">
      <c r="C66" s="213" t="s">
        <v>428</v>
      </c>
      <c r="D66" s="214">
        <v>0</v>
      </c>
      <c r="E66" s="318">
        <v>0</v>
      </c>
      <c r="F66" s="102">
        <f>HLOOKUP(C66,$AH$2:$BU$3,2,0)</f>
        <v>1150</v>
      </c>
      <c r="G66" s="103">
        <f>D66*E66*F66</f>
        <v>0</v>
      </c>
      <c r="H66" s="319"/>
      <c r="I66" s="320" t="s">
        <v>758</v>
      </c>
      <c r="J66" s="104" t="str">
        <f>VLOOKUP(I66,Presupuesto!$B$11:$C$566,2,0)</f>
        <v>VIATICOS NACIONALES</v>
      </c>
      <c r="K66" s="321" t="str">
        <f t="shared" si="4"/>
        <v>Vinculación Universidad-Sociedad</v>
      </c>
      <c r="L66" s="321" t="s">
        <v>410</v>
      </c>
    </row>
    <row r="67" spans="3:12" x14ac:dyDescent="0.25">
      <c r="C67" s="91"/>
      <c r="E67" s="110"/>
      <c r="F67" s="110"/>
      <c r="G67" s="110"/>
      <c r="H67" s="172"/>
      <c r="I67" s="110"/>
      <c r="J67" s="110"/>
      <c r="K67" s="110"/>
    </row>
    <row r="68" spans="3:12" ht="15.75" thickBot="1" x14ac:dyDescent="0.3"/>
    <row r="69" spans="3:12" ht="15.75" thickBot="1" x14ac:dyDescent="0.3">
      <c r="C69" s="29" t="s">
        <v>43</v>
      </c>
      <c r="D69" s="30">
        <f>SUM(G76:G85)</f>
        <v>12835</v>
      </c>
      <c r="E69" s="91"/>
      <c r="F69" s="91"/>
      <c r="G69" s="91"/>
      <c r="H69" s="74"/>
      <c r="I69" s="74"/>
      <c r="J69" s="74"/>
      <c r="K69" s="110"/>
    </row>
    <row r="70" spans="3:12" x14ac:dyDescent="0.25">
      <c r="C70" s="70"/>
      <c r="D70" s="31"/>
      <c r="E70" s="91"/>
      <c r="F70" s="91"/>
      <c r="G70" s="91"/>
      <c r="H70" s="74"/>
      <c r="I70" s="74"/>
      <c r="J70" s="74"/>
      <c r="K70" s="110"/>
    </row>
    <row r="71" spans="3:12" x14ac:dyDescent="0.25">
      <c r="C71" s="70"/>
      <c r="D71" s="31"/>
      <c r="E71" s="91"/>
      <c r="F71" s="91"/>
      <c r="G71" s="91"/>
      <c r="H71" s="74"/>
      <c r="I71" s="74"/>
      <c r="J71" s="74"/>
      <c r="K71" s="110"/>
    </row>
    <row r="72" spans="3:12" ht="15.75" x14ac:dyDescent="0.25">
      <c r="C72" s="200" t="s">
        <v>390</v>
      </c>
      <c r="D72" s="347" t="s">
        <v>1989</v>
      </c>
      <c r="E72" s="91"/>
      <c r="F72" s="91"/>
      <c r="G72" s="91"/>
      <c r="H72" s="74"/>
      <c r="I72" s="74"/>
      <c r="J72" s="74"/>
      <c r="K72" s="110"/>
    </row>
    <row r="73" spans="3:12" ht="18.75" x14ac:dyDescent="0.25">
      <c r="C73" s="207" t="str">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Académica'!$F:$G,2,FALSE),IFERROR(VLOOKUP(D72,'9.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TIC'!$F:$G,2,FALSE),IFERROR(VLOOKUP(D72,'16. Desa. del Sistema Educ.Sup.'!$F:$G,2,FALSE),IFERROR(VLOOKUP(D72,'8. Cultura de Inno. Insti...'!$F:$G,2,FALSE),VLOOKUP(D72,'7. Lo Esencial de la Reforma U.'!$F:$G,2,0)))))))))))))))))</f>
        <v>Programar la realización periódica de jornadas de formación en valores morales y éticos, profesionales y sociales.</v>
      </c>
      <c r="D73" s="31"/>
      <c r="E73" s="91"/>
      <c r="F73" s="91"/>
      <c r="G73" s="91"/>
      <c r="H73" s="74"/>
      <c r="I73" s="74"/>
      <c r="J73" s="74"/>
      <c r="K73" s="110"/>
    </row>
    <row r="74" spans="3:12" ht="15.75" thickBot="1" x14ac:dyDescent="0.3">
      <c r="C74" s="70"/>
      <c r="D74" s="31"/>
      <c r="E74" s="91"/>
      <c r="F74" s="91"/>
      <c r="G74" s="91"/>
      <c r="H74" s="74"/>
      <c r="I74" s="74"/>
      <c r="J74" s="74"/>
      <c r="K74" s="110"/>
    </row>
    <row r="75" spans="3:12" ht="15.75" thickBot="1" x14ac:dyDescent="0.3">
      <c r="C75" s="124" t="s">
        <v>44</v>
      </c>
      <c r="D75" s="127" t="s">
        <v>45</v>
      </c>
      <c r="E75" s="126" t="s">
        <v>55</v>
      </c>
      <c r="F75" s="126" t="s">
        <v>57</v>
      </c>
      <c r="G75" s="125" t="s">
        <v>27</v>
      </c>
      <c r="H75" s="131" t="s">
        <v>129</v>
      </c>
      <c r="I75" s="126" t="s">
        <v>46</v>
      </c>
      <c r="J75" s="126" t="s">
        <v>130</v>
      </c>
      <c r="K75" s="126" t="s">
        <v>408</v>
      </c>
      <c r="L75" s="126" t="s">
        <v>409</v>
      </c>
    </row>
    <row r="76" spans="3:12" x14ac:dyDescent="0.25">
      <c r="C76" s="313" t="s">
        <v>47</v>
      </c>
      <c r="D76" s="740">
        <v>60</v>
      </c>
      <c r="E76" s="314"/>
      <c r="F76" s="113">
        <v>30000</v>
      </c>
      <c r="G76" s="315">
        <f t="shared" ref="G76:G84" si="5">E76*F76</f>
        <v>0</v>
      </c>
      <c r="H76" s="316"/>
      <c r="I76" s="114" t="s">
        <v>696</v>
      </c>
      <c r="J76" s="114" t="str">
        <f>VLOOKUP(I76,Presupuesto!$B$11:$C$566,2,0)</f>
        <v>SERVICIOS DE CAPACITACION.</v>
      </c>
      <c r="K76" s="317" t="s">
        <v>1358</v>
      </c>
      <c r="L76" s="114" t="s">
        <v>392</v>
      </c>
    </row>
    <row r="77" spans="3:12" x14ac:dyDescent="0.25">
      <c r="C77" s="97" t="s">
        <v>48</v>
      </c>
      <c r="D77" s="741"/>
      <c r="E77" s="198">
        <f>D76</f>
        <v>60</v>
      </c>
      <c r="F77" s="98">
        <v>50</v>
      </c>
      <c r="G77" s="95">
        <f t="shared" si="5"/>
        <v>3000</v>
      </c>
      <c r="H77" s="159" t="s">
        <v>127</v>
      </c>
      <c r="I77" s="96" t="s">
        <v>714</v>
      </c>
      <c r="J77" s="96" t="str">
        <f>VLOOKUP(I77,Presupuesto!$B$11:$C$566,2,0)</f>
        <v>SERVICIOS DE IMPRENTA PUBLIC.Y REPRODUCCION</v>
      </c>
      <c r="K77" s="96" t="s">
        <v>1358</v>
      </c>
      <c r="L77" s="96" t="s">
        <v>410</v>
      </c>
    </row>
    <row r="78" spans="3:12" x14ac:dyDescent="0.25">
      <c r="C78" s="97" t="s">
        <v>49</v>
      </c>
      <c r="D78" s="741"/>
      <c r="E78" s="198">
        <f>D76</f>
        <v>60</v>
      </c>
      <c r="F78" s="98">
        <v>150</v>
      </c>
      <c r="G78" s="95">
        <f t="shared" si="5"/>
        <v>9000</v>
      </c>
      <c r="H78" s="159" t="s">
        <v>127</v>
      </c>
      <c r="I78" s="96" t="s">
        <v>789</v>
      </c>
      <c r="J78" s="96" t="str">
        <f>VLOOKUP(I78,Presupuesto!$B$11:$C$566,2,0)</f>
        <v>ALIMENTOS B EBIDAS PARA PERSONAS</v>
      </c>
      <c r="K78" s="96" t="s">
        <v>1358</v>
      </c>
      <c r="L78" s="96" t="s">
        <v>394</v>
      </c>
    </row>
    <row r="79" spans="3:12" x14ac:dyDescent="0.25">
      <c r="C79" s="97" t="s">
        <v>50</v>
      </c>
      <c r="D79" s="741"/>
      <c r="E79" s="149">
        <v>0</v>
      </c>
      <c r="F79" s="116">
        <v>10000</v>
      </c>
      <c r="G79" s="95">
        <f t="shared" si="5"/>
        <v>0</v>
      </c>
      <c r="H79" s="159"/>
      <c r="I79" s="308" t="s">
        <v>746</v>
      </c>
      <c r="J79" s="96" t="str">
        <f>VLOOKUP(I79,Presupuesto!$B$11:$C$566,2,0)</f>
        <v>PASAJES NACIONALES</v>
      </c>
      <c r="K79" s="96" t="s">
        <v>1358</v>
      </c>
      <c r="L79" s="96" t="s">
        <v>410</v>
      </c>
    </row>
    <row r="80" spans="3:12" x14ac:dyDescent="0.25">
      <c r="C80" s="97" t="s">
        <v>415</v>
      </c>
      <c r="D80" s="741"/>
      <c r="E80" s="149">
        <v>0</v>
      </c>
      <c r="F80" s="116">
        <v>250</v>
      </c>
      <c r="G80" s="95">
        <f t="shared" si="5"/>
        <v>0</v>
      </c>
      <c r="H80" s="159"/>
      <c r="I80" s="96" t="s">
        <v>818</v>
      </c>
      <c r="J80" s="96" t="str">
        <f>VLOOKUP(I80,Presupuesto!$B$11:$C$566,2,0)</f>
        <v>PRODUCTOS PAPEL Y CARTON</v>
      </c>
      <c r="K80" s="96" t="s">
        <v>1358</v>
      </c>
      <c r="L80" s="96" t="s">
        <v>410</v>
      </c>
    </row>
    <row r="81" spans="3:12" x14ac:dyDescent="0.25">
      <c r="C81" s="97" t="s">
        <v>51</v>
      </c>
      <c r="D81" s="741"/>
      <c r="E81" s="198">
        <f>(D76*25)/500</f>
        <v>3</v>
      </c>
      <c r="F81" s="98">
        <v>85</v>
      </c>
      <c r="G81" s="95">
        <f t="shared" si="5"/>
        <v>255</v>
      </c>
      <c r="H81" s="159" t="s">
        <v>127</v>
      </c>
      <c r="I81" s="96" t="s">
        <v>818</v>
      </c>
      <c r="J81" s="96" t="str">
        <f>VLOOKUP(I81,Presupuesto!$B$11:$C$566,2,0)</f>
        <v>PRODUCTOS PAPEL Y CARTON</v>
      </c>
      <c r="K81" s="96" t="s">
        <v>1358</v>
      </c>
      <c r="L81" s="96" t="s">
        <v>410</v>
      </c>
    </row>
    <row r="82" spans="3:12" x14ac:dyDescent="0.25">
      <c r="C82" s="97" t="s">
        <v>121</v>
      </c>
      <c r="D82" s="741"/>
      <c r="E82" s="198">
        <f>D76/12</f>
        <v>5</v>
      </c>
      <c r="F82" s="98">
        <v>36</v>
      </c>
      <c r="G82" s="95">
        <f t="shared" si="5"/>
        <v>180</v>
      </c>
      <c r="H82" s="159" t="s">
        <v>127</v>
      </c>
      <c r="I82" s="96" t="s">
        <v>939</v>
      </c>
      <c r="J82" s="96" t="str">
        <f>VLOOKUP(I82,Presupuesto!$B$11:$C$566,2,0)</f>
        <v>UTILES DE ESCRITORIO, OFICINA Y ENSE¥ANZA</v>
      </c>
      <c r="K82" s="96" t="s">
        <v>1358</v>
      </c>
      <c r="L82" s="96" t="s">
        <v>410</v>
      </c>
    </row>
    <row r="83" spans="3:12" x14ac:dyDescent="0.25">
      <c r="C83" s="97" t="s">
        <v>34</v>
      </c>
      <c r="D83" s="741"/>
      <c r="E83" s="198">
        <f>D76/12</f>
        <v>5</v>
      </c>
      <c r="F83" s="98">
        <v>80</v>
      </c>
      <c r="G83" s="95">
        <f t="shared" si="5"/>
        <v>400</v>
      </c>
      <c r="H83" s="159" t="s">
        <v>127</v>
      </c>
      <c r="I83" s="96" t="s">
        <v>939</v>
      </c>
      <c r="J83" s="96" t="str">
        <f>VLOOKUP(I83,Presupuesto!$B$11:$C$566,2,0)</f>
        <v>UTILES DE ESCRITORIO, OFICINA Y ENSE¥ANZA</v>
      </c>
      <c r="K83" s="96" t="s">
        <v>1358</v>
      </c>
      <c r="L83" s="96" t="s">
        <v>410</v>
      </c>
    </row>
    <row r="84" spans="3:12" x14ac:dyDescent="0.25">
      <c r="C84" s="107" t="s">
        <v>52</v>
      </c>
      <c r="D84" s="741"/>
      <c r="E84" s="209">
        <v>0</v>
      </c>
      <c r="F84" s="117">
        <v>25</v>
      </c>
      <c r="G84" s="95">
        <f t="shared" si="5"/>
        <v>0</v>
      </c>
      <c r="H84" s="159"/>
      <c r="I84" s="96" t="s">
        <v>939</v>
      </c>
      <c r="J84" s="96" t="str">
        <f>VLOOKUP(I84,Presupuesto!$B$11:$C$566,2,0)</f>
        <v>UTILES DE ESCRITORIO, OFICINA Y ENSE¥ANZA</v>
      </c>
      <c r="K84" s="96" t="s">
        <v>1358</v>
      </c>
      <c r="L84" s="96" t="s">
        <v>410</v>
      </c>
    </row>
    <row r="85" spans="3:12" ht="15.75" thickBot="1" x14ac:dyDescent="0.3">
      <c r="C85" s="213" t="s">
        <v>428</v>
      </c>
      <c r="D85" s="214">
        <v>0</v>
      </c>
      <c r="E85" s="318">
        <v>0</v>
      </c>
      <c r="F85" s="102">
        <f>HLOOKUP(C85,$AH$2:$BU$3,2,0)</f>
        <v>1150</v>
      </c>
      <c r="G85" s="103">
        <f>D85*E85*F85</f>
        <v>0</v>
      </c>
      <c r="H85" s="319"/>
      <c r="I85" s="320" t="s">
        <v>758</v>
      </c>
      <c r="J85" s="104" t="str">
        <f>VLOOKUP(I85,Presupuesto!$B$11:$C$566,2,0)</f>
        <v>VIATICOS NACIONALES</v>
      </c>
      <c r="K85" s="321" t="s">
        <v>1358</v>
      </c>
      <c r="L85" s="321" t="s">
        <v>410</v>
      </c>
    </row>
    <row r="87" spans="3:12" ht="15.75" thickBot="1" x14ac:dyDescent="0.3"/>
    <row r="88" spans="3:12" ht="15.75" thickBot="1" x14ac:dyDescent="0.3">
      <c r="C88" s="29" t="s">
        <v>43</v>
      </c>
      <c r="D88" s="30">
        <f>SUM(G95:G104)</f>
        <v>8170</v>
      </c>
      <c r="E88" s="91"/>
      <c r="F88" s="91"/>
      <c r="G88" s="91"/>
      <c r="H88" s="74"/>
      <c r="I88" s="74"/>
      <c r="J88" s="74"/>
      <c r="K88" s="110"/>
    </row>
    <row r="89" spans="3:12" x14ac:dyDescent="0.25">
      <c r="C89" s="70"/>
      <c r="D89" s="31"/>
      <c r="E89" s="91"/>
      <c r="F89" s="91"/>
      <c r="G89" s="91"/>
      <c r="H89" s="74"/>
      <c r="I89" s="74"/>
      <c r="J89" s="74"/>
      <c r="K89" s="110"/>
    </row>
    <row r="90" spans="3:12" x14ac:dyDescent="0.25">
      <c r="C90" s="70"/>
      <c r="D90" s="31"/>
      <c r="E90" s="91"/>
      <c r="F90" s="91"/>
      <c r="G90" s="91"/>
      <c r="H90" s="74"/>
      <c r="I90" s="74"/>
      <c r="J90" s="74"/>
      <c r="K90" s="110"/>
    </row>
    <row r="91" spans="3:12" ht="15.75" x14ac:dyDescent="0.25">
      <c r="C91" s="200" t="s">
        <v>390</v>
      </c>
      <c r="D91" s="347" t="s">
        <v>1990</v>
      </c>
      <c r="E91" s="91"/>
      <c r="F91" s="91"/>
      <c r="G91" s="91"/>
      <c r="H91" s="74"/>
      <c r="I91" s="74"/>
      <c r="J91" s="74"/>
      <c r="K91" s="110"/>
    </row>
    <row r="92" spans="3:12" ht="41.25" customHeight="1" x14ac:dyDescent="0.25">
      <c r="C92" s="739" t="str">
        <f>IFERROR(VLOOKUP(D91,'1. Desarrollo e Innov. Curricu.'!$F:$G,2,FALSE),IFERROR(VLOOKUP(D91,'2. Investigación Científica'!$F:$G,2,FALSE),IFERROR(VLOOKUP(D91,'3. Vinculación Univ. Sociedad'!$F:$G,2,FALSE),IFERROR(VLOOKUP(D91,'4. Docencia y Profesorado Univ.'!$F:$G,2,FALSE),IFERROR(VLOOKUP(D91,'5. Estudiantes y Graduados'!$F:$G,2,FALSE),IFERROR(VLOOKUP(D91,'11. Gestion Administrativa'!$F:$G,2,FALSE),IFERROR(VLOOKUP(D91,'13. Gestión Académica'!$F:$G,2,FALSE),IFERROR(VLOOKUP(D91,'9. Asegura. de la Calid. y M'!$F:$G,2,FALSE),IFERROR(VLOOKUP(D91,'6. Gestión del Conocimiento'!$F:$G,2,FALSE),IFERROR(VLOOKUP(D91,'15. Gobernabilidad y Proceso...'!$F:$G,2,FALSE),IFERROR(VLOOKUP(D91,'12. Gestión del Talento Humano'!$F:$G,2,FALSE),IFERROR(VLOOKUP(D91,'14. Internacional... de la E.S.'!$F:$G,2,FALSE),IFERROR(VLOOKUP(D91,'10. Posgrado'!$F:$G,2,FALSE),IFERROR(VLOOKUP(D91,'17. Gestión TIC'!$F:$G,2,FALSE),IFERROR(VLOOKUP(D91,'16. Desa. del Sistema Educ.Sup.'!$F:$G,2,FALSE),IFERROR(VLOOKUP(D91,'8. Cultura de Inno. Insti...'!$F:$G,2,FALSE),VLOOKUP(D91,'7. Lo Esencial de la Reforma U.'!$F:$G,2,0)))))))))))))))))</f>
        <v xml:space="preserve">Implementar cursos, talleres y otras formas de capacitación y formación del personal docente y administrativo, dentro de los programa marco de formación y capacitación continua. </v>
      </c>
      <c r="D92" s="739"/>
      <c r="E92" s="739"/>
      <c r="F92" s="739"/>
      <c r="G92" s="739"/>
      <c r="H92" s="739"/>
      <c r="I92" s="739"/>
      <c r="J92" s="739"/>
      <c r="K92" s="739"/>
      <c r="L92" s="739"/>
    </row>
    <row r="93" spans="3:12" ht="15.75" thickBot="1" x14ac:dyDescent="0.3">
      <c r="C93" s="70"/>
      <c r="D93" s="31"/>
      <c r="E93" s="91"/>
      <c r="F93" s="91"/>
      <c r="G93" s="91"/>
      <c r="H93" s="74"/>
      <c r="I93" s="74"/>
      <c r="J93" s="74"/>
      <c r="K93" s="110"/>
    </row>
    <row r="94" spans="3:12" ht="15.75" thickBot="1" x14ac:dyDescent="0.3">
      <c r="C94" s="124" t="s">
        <v>44</v>
      </c>
      <c r="D94" s="127" t="s">
        <v>45</v>
      </c>
      <c r="E94" s="126" t="s">
        <v>55</v>
      </c>
      <c r="F94" s="126" t="s">
        <v>57</v>
      </c>
      <c r="G94" s="125" t="s">
        <v>27</v>
      </c>
      <c r="H94" s="131" t="s">
        <v>129</v>
      </c>
      <c r="I94" s="126" t="s">
        <v>46</v>
      </c>
      <c r="J94" s="126" t="s">
        <v>130</v>
      </c>
      <c r="K94" s="126" t="s">
        <v>408</v>
      </c>
      <c r="L94" s="126" t="s">
        <v>409</v>
      </c>
    </row>
    <row r="95" spans="3:12" x14ac:dyDescent="0.25">
      <c r="C95" s="313" t="s">
        <v>47</v>
      </c>
      <c r="D95" s="734">
        <v>40</v>
      </c>
      <c r="E95" s="314"/>
      <c r="F95" s="113">
        <v>30000</v>
      </c>
      <c r="G95" s="315">
        <f t="shared" ref="G95:G103" si="6">E95*F95</f>
        <v>0</v>
      </c>
      <c r="H95" s="316"/>
      <c r="I95" s="114" t="s">
        <v>696</v>
      </c>
      <c r="J95" s="114" t="str">
        <f>VLOOKUP(I95,Presupuesto!$B$11:$C$566,2,0)</f>
        <v>SERVICIOS DE CAPACITACION.</v>
      </c>
      <c r="K95" s="317" t="s">
        <v>1362</v>
      </c>
      <c r="L95" s="114" t="s">
        <v>392</v>
      </c>
    </row>
    <row r="96" spans="3:12" x14ac:dyDescent="0.25">
      <c r="C96" s="97" t="s">
        <v>48</v>
      </c>
      <c r="D96" s="735"/>
      <c r="E96" s="198">
        <f>D95</f>
        <v>40</v>
      </c>
      <c r="F96" s="98">
        <v>50</v>
      </c>
      <c r="G96" s="95">
        <f t="shared" si="6"/>
        <v>2000</v>
      </c>
      <c r="H96" s="159" t="s">
        <v>127</v>
      </c>
      <c r="I96" s="96" t="s">
        <v>714</v>
      </c>
      <c r="J96" s="96" t="str">
        <f>VLOOKUP(I96,Presupuesto!$B$11:$C$566,2,0)</f>
        <v>SERVICIOS DE IMPRENTA PUBLIC.Y REPRODUCCION</v>
      </c>
      <c r="K96" s="96" t="s">
        <v>1362</v>
      </c>
      <c r="L96" s="96" t="s">
        <v>410</v>
      </c>
    </row>
    <row r="97" spans="3:12" x14ac:dyDescent="0.25">
      <c r="C97" s="97" t="s">
        <v>49</v>
      </c>
      <c r="D97" s="735"/>
      <c r="E97" s="198">
        <f>D95</f>
        <v>40</v>
      </c>
      <c r="F97" s="98">
        <v>150</v>
      </c>
      <c r="G97" s="95">
        <f t="shared" si="6"/>
        <v>6000</v>
      </c>
      <c r="H97" s="159" t="s">
        <v>127</v>
      </c>
      <c r="I97" s="96" t="s">
        <v>789</v>
      </c>
      <c r="J97" s="96" t="str">
        <f>VLOOKUP(I97,Presupuesto!$B$11:$C$566,2,0)</f>
        <v>ALIMENTOS B EBIDAS PARA PERSONAS</v>
      </c>
      <c r="K97" s="96" t="str">
        <f t="shared" ref="K97:K104" si="7">$K$95</f>
        <v>Gestión del Talento Humano, Administrativo y Docente</v>
      </c>
      <c r="L97" s="96" t="s">
        <v>394</v>
      </c>
    </row>
    <row r="98" spans="3:12" x14ac:dyDescent="0.25">
      <c r="C98" s="97" t="s">
        <v>50</v>
      </c>
      <c r="D98" s="735"/>
      <c r="E98" s="149">
        <v>0</v>
      </c>
      <c r="F98" s="116">
        <v>10000</v>
      </c>
      <c r="G98" s="95">
        <f t="shared" si="6"/>
        <v>0</v>
      </c>
      <c r="H98" s="159"/>
      <c r="I98" s="308" t="s">
        <v>746</v>
      </c>
      <c r="J98" s="96" t="str">
        <f>VLOOKUP(I98,Presupuesto!$B$11:$C$566,2,0)</f>
        <v>PASAJES NACIONALES</v>
      </c>
      <c r="K98" s="96" t="str">
        <f t="shared" si="7"/>
        <v>Gestión del Talento Humano, Administrativo y Docente</v>
      </c>
      <c r="L98" s="96" t="s">
        <v>410</v>
      </c>
    </row>
    <row r="99" spans="3:12" x14ac:dyDescent="0.25">
      <c r="C99" s="97" t="s">
        <v>415</v>
      </c>
      <c r="D99" s="735"/>
      <c r="E99" s="149">
        <v>0</v>
      </c>
      <c r="F99" s="116">
        <v>250</v>
      </c>
      <c r="G99" s="95">
        <f t="shared" si="6"/>
        <v>0</v>
      </c>
      <c r="H99" s="159"/>
      <c r="I99" s="96" t="s">
        <v>818</v>
      </c>
      <c r="J99" s="96" t="str">
        <f>VLOOKUP(I99,Presupuesto!$B$11:$C$566,2,0)</f>
        <v>PRODUCTOS PAPEL Y CARTON</v>
      </c>
      <c r="K99" s="96" t="str">
        <f t="shared" si="7"/>
        <v>Gestión del Talento Humano, Administrativo y Docente</v>
      </c>
      <c r="L99" s="96" t="s">
        <v>410</v>
      </c>
    </row>
    <row r="100" spans="3:12" x14ac:dyDescent="0.25">
      <c r="C100" s="97" t="s">
        <v>51</v>
      </c>
      <c r="D100" s="735"/>
      <c r="E100" s="198">
        <f>(D95*25)/500</f>
        <v>2</v>
      </c>
      <c r="F100" s="98">
        <v>85</v>
      </c>
      <c r="G100" s="95">
        <f t="shared" si="6"/>
        <v>170</v>
      </c>
      <c r="H100" s="159" t="s">
        <v>127</v>
      </c>
      <c r="I100" s="96" t="s">
        <v>818</v>
      </c>
      <c r="J100" s="96" t="str">
        <f>VLOOKUP(I100,Presupuesto!$B$11:$C$566,2,0)</f>
        <v>PRODUCTOS PAPEL Y CARTON</v>
      </c>
      <c r="K100" s="96" t="str">
        <f t="shared" si="7"/>
        <v>Gestión del Talento Humano, Administrativo y Docente</v>
      </c>
      <c r="L100" s="96" t="s">
        <v>410</v>
      </c>
    </row>
    <row r="101" spans="3:12" x14ac:dyDescent="0.25">
      <c r="C101" s="97" t="s">
        <v>121</v>
      </c>
      <c r="D101" s="735"/>
      <c r="E101" s="198">
        <v>0</v>
      </c>
      <c r="F101" s="98">
        <v>36</v>
      </c>
      <c r="G101" s="95">
        <f t="shared" si="6"/>
        <v>0</v>
      </c>
      <c r="H101" s="159"/>
      <c r="I101" s="96" t="s">
        <v>939</v>
      </c>
      <c r="J101" s="96" t="str">
        <f>VLOOKUP(I101,Presupuesto!$B$11:$C$566,2,0)</f>
        <v>UTILES DE ESCRITORIO, OFICINA Y ENSE¥ANZA</v>
      </c>
      <c r="K101" s="96" t="str">
        <f t="shared" si="7"/>
        <v>Gestión del Talento Humano, Administrativo y Docente</v>
      </c>
      <c r="L101" s="96" t="s">
        <v>410</v>
      </c>
    </row>
    <row r="102" spans="3:12" x14ac:dyDescent="0.25">
      <c r="C102" s="97" t="s">
        <v>34</v>
      </c>
      <c r="D102" s="735"/>
      <c r="E102" s="198">
        <v>0</v>
      </c>
      <c r="F102" s="98">
        <v>80</v>
      </c>
      <c r="G102" s="95">
        <f t="shared" si="6"/>
        <v>0</v>
      </c>
      <c r="H102" s="159"/>
      <c r="I102" s="96" t="s">
        <v>939</v>
      </c>
      <c r="J102" s="96" t="str">
        <f>VLOOKUP(I102,Presupuesto!$B$11:$C$566,2,0)</f>
        <v>UTILES DE ESCRITORIO, OFICINA Y ENSE¥ANZA</v>
      </c>
      <c r="K102" s="96" t="str">
        <f t="shared" si="7"/>
        <v>Gestión del Talento Humano, Administrativo y Docente</v>
      </c>
      <c r="L102" s="96" t="s">
        <v>410</v>
      </c>
    </row>
    <row r="103" spans="3:12" x14ac:dyDescent="0.25">
      <c r="C103" s="107" t="s">
        <v>52</v>
      </c>
      <c r="D103" s="735"/>
      <c r="E103" s="209">
        <v>0</v>
      </c>
      <c r="F103" s="117">
        <v>25</v>
      </c>
      <c r="G103" s="95">
        <f t="shared" si="6"/>
        <v>0</v>
      </c>
      <c r="H103" s="159"/>
      <c r="I103" s="96" t="s">
        <v>939</v>
      </c>
      <c r="J103" s="96" t="str">
        <f>VLOOKUP(I103,Presupuesto!$B$11:$C$566,2,0)</f>
        <v>UTILES DE ESCRITORIO, OFICINA Y ENSE¥ANZA</v>
      </c>
      <c r="K103" s="96" t="str">
        <f t="shared" si="7"/>
        <v>Gestión del Talento Humano, Administrativo y Docente</v>
      </c>
      <c r="L103" s="96" t="s">
        <v>410</v>
      </c>
    </row>
    <row r="104" spans="3:12" ht="15.75" thickBot="1" x14ac:dyDescent="0.3">
      <c r="C104" s="213" t="s">
        <v>428</v>
      </c>
      <c r="D104" s="214">
        <v>0</v>
      </c>
      <c r="E104" s="318">
        <v>0</v>
      </c>
      <c r="F104" s="102">
        <f>HLOOKUP(C104,$AH$2:$BU$3,2,0)</f>
        <v>1150</v>
      </c>
      <c r="G104" s="103">
        <f>D104*E104*F104</f>
        <v>0</v>
      </c>
      <c r="H104" s="319"/>
      <c r="I104" s="320" t="s">
        <v>758</v>
      </c>
      <c r="J104" s="104" t="str">
        <f>VLOOKUP(I104,Presupuesto!$B$11:$C$566,2,0)</f>
        <v>VIATICOS NACIONALES</v>
      </c>
      <c r="K104" s="321" t="str">
        <f t="shared" si="7"/>
        <v>Gestión del Talento Humano, Administrativo y Docente</v>
      </c>
      <c r="L104" s="321" t="s">
        <v>410</v>
      </c>
    </row>
    <row r="105" spans="3:12" x14ac:dyDescent="0.25">
      <c r="C105" s="91"/>
      <c r="E105" s="110"/>
      <c r="F105" s="110"/>
      <c r="G105" s="110"/>
      <c r="H105" s="172"/>
      <c r="I105" s="110"/>
      <c r="J105" s="110"/>
      <c r="K105" s="110"/>
    </row>
    <row r="106" spans="3:12" s="434" customFormat="1" x14ac:dyDescent="0.25">
      <c r="C106" s="91"/>
      <c r="E106" s="110"/>
      <c r="F106" s="110"/>
      <c r="G106" s="110"/>
      <c r="H106" s="172"/>
      <c r="I106" s="110"/>
      <c r="J106" s="110"/>
      <c r="K106" s="110"/>
    </row>
    <row r="107" spans="3:12" s="434" customFormat="1" x14ac:dyDescent="0.25">
      <c r="C107" s="736" t="s">
        <v>1999</v>
      </c>
      <c r="D107" s="737"/>
      <c r="E107" s="737"/>
      <c r="F107" s="737"/>
      <c r="G107" s="737"/>
      <c r="H107" s="737"/>
      <c r="I107" s="737"/>
      <c r="J107" s="737"/>
      <c r="K107" s="737"/>
      <c r="L107" s="737"/>
    </row>
    <row r="108" spans="3:12" ht="15.75" thickBot="1" x14ac:dyDescent="0.3"/>
    <row r="109" spans="3:12" ht="15.75" thickBot="1" x14ac:dyDescent="0.3">
      <c r="C109" s="29" t="s">
        <v>43</v>
      </c>
      <c r="D109" s="30">
        <f>SUM(G116:G125)</f>
        <v>21391.666666666668</v>
      </c>
      <c r="E109" s="91"/>
      <c r="F109" s="91"/>
      <c r="G109" s="91"/>
      <c r="H109" s="74"/>
      <c r="I109" s="74"/>
      <c r="J109" s="74"/>
      <c r="K109" s="110"/>
    </row>
    <row r="110" spans="3:12" x14ac:dyDescent="0.25">
      <c r="C110" s="70"/>
      <c r="D110" s="31"/>
      <c r="E110" s="91"/>
      <c r="F110" s="91"/>
      <c r="G110" s="91"/>
      <c r="H110" s="74"/>
      <c r="I110" s="74"/>
      <c r="J110" s="74"/>
      <c r="K110" s="110"/>
    </row>
    <row r="111" spans="3:12" ht="15.75" thickBot="1" x14ac:dyDescent="0.3">
      <c r="C111" s="70"/>
      <c r="D111" s="31"/>
      <c r="E111" s="91"/>
      <c r="F111" s="91"/>
      <c r="G111" s="91"/>
      <c r="H111" s="74"/>
      <c r="I111" s="74"/>
      <c r="J111" s="74"/>
      <c r="K111" s="110"/>
    </row>
    <row r="112" spans="3:12" ht="16.5" thickBot="1" x14ac:dyDescent="0.3">
      <c r="C112" s="200" t="s">
        <v>390</v>
      </c>
      <c r="D112" s="347" t="s">
        <v>1981</v>
      </c>
      <c r="E112" s="91"/>
      <c r="F112" s="124" t="s">
        <v>2045</v>
      </c>
      <c r="G112" s="91"/>
      <c r="H112" s="74"/>
      <c r="I112" s="74"/>
      <c r="J112" s="74"/>
      <c r="K112" s="110"/>
    </row>
    <row r="113" spans="3:12" ht="18.75" x14ac:dyDescent="0.25">
      <c r="C113" s="207" t="str">
        <f>IFERROR(VLOOKUP(D112,'1. Desarrollo e Innov. Curricu.'!$F:$G,2,FALSE),IFERROR(VLOOKUP(D112,'2. Investigación Científica'!$F:$G,2,FALSE),IFERROR(VLOOKUP(D112,'3. Vinculación Univ. Sociedad'!$F:$G,2,FALSE),IFERROR(VLOOKUP(D112,'4. Docencia y Profesorado Univ.'!$F:$G,2,FALSE),IFERROR(VLOOKUP(D112,'5. Estudiantes y Graduados'!$F:$G,2,FALSE),IFERROR(VLOOKUP(D112,'11. Gestion Administrativa'!$F:$G,2,FALSE),IFERROR(VLOOKUP(D112,'13. Gestión Académica'!$F:$G,2,FALSE),IFERROR(VLOOKUP(D112,'9. Asegura. de la Calid. y M'!$F:$G,2,FALSE),IFERROR(VLOOKUP(D112,'6. Gestión del Conocimiento'!$F:$G,2,FALSE),IFERROR(VLOOKUP(D112,'15. Gobernabilidad y Proceso...'!$F:$G,2,FALSE),IFERROR(VLOOKUP(D112,'12. Gestión del Talento Humano'!$F:$G,2,FALSE),IFERROR(VLOOKUP(D112,'14. Internacional... de la E.S.'!$F:$G,2,FALSE),IFERROR(VLOOKUP(D112,'10. Posgrado'!$F:$G,2,FALSE),IFERROR(VLOOKUP(D112,'17. Gestión TIC'!$F:$G,2,FALSE),IFERROR(VLOOKUP(D112,'16. Desa. del Sistema Educ.Sup.'!$F:$G,2,FALSE),IFERROR(VLOOKUP(D112,'8. Cultura de Inno. Insti...'!$F:$G,2,FALSE),VLOOKUP(D112,'7. Lo Esencial de la Reforma U.'!$F:$G,2,0)))))))))))))))))</f>
        <v>Realizar semestralmente jornadas para socializar, actualizar y aplicar políticas de vinculación de la FACES con la Sociedad.</v>
      </c>
      <c r="D113" s="31"/>
      <c r="E113" s="91"/>
      <c r="F113" s="91"/>
      <c r="G113" s="91"/>
      <c r="H113" s="74"/>
      <c r="I113" s="175" t="s">
        <v>2046</v>
      </c>
      <c r="J113" s="74"/>
      <c r="K113" s="110"/>
    </row>
    <row r="114" spans="3:12" ht="15.75" thickBot="1" x14ac:dyDescent="0.3">
      <c r="C114" s="70"/>
      <c r="D114" s="31"/>
      <c r="E114" s="91"/>
      <c r="F114" s="91"/>
      <c r="G114" s="91"/>
      <c r="H114" s="74"/>
      <c r="I114" s="74"/>
      <c r="J114" s="74"/>
      <c r="K114" s="110"/>
    </row>
    <row r="115" spans="3:12" ht="15.75" thickBot="1" x14ac:dyDescent="0.3">
      <c r="C115" s="124" t="s">
        <v>44</v>
      </c>
      <c r="D115" s="127" t="s">
        <v>45</v>
      </c>
      <c r="E115" s="126" t="s">
        <v>55</v>
      </c>
      <c r="F115" s="126" t="s">
        <v>57</v>
      </c>
      <c r="G115" s="125" t="s">
        <v>27</v>
      </c>
      <c r="H115" s="131" t="s">
        <v>129</v>
      </c>
      <c r="I115" s="126" t="s">
        <v>46</v>
      </c>
      <c r="J115" s="126" t="s">
        <v>130</v>
      </c>
      <c r="K115" s="126" t="s">
        <v>408</v>
      </c>
      <c r="L115" s="126" t="s">
        <v>409</v>
      </c>
    </row>
    <row r="116" spans="3:12" x14ac:dyDescent="0.25">
      <c r="C116" s="313" t="s">
        <v>47</v>
      </c>
      <c r="D116" s="734">
        <v>100</v>
      </c>
      <c r="E116" s="314"/>
      <c r="F116" s="113">
        <v>30000</v>
      </c>
      <c r="G116" s="315">
        <f t="shared" ref="G116:G124" si="8">E116*F116</f>
        <v>0</v>
      </c>
      <c r="H116" s="316"/>
      <c r="I116" s="114" t="s">
        <v>696</v>
      </c>
      <c r="J116" s="114" t="str">
        <f>VLOOKUP(I116,Presupuesto!$B$11:$C$566,2,0)</f>
        <v>SERVICIOS DE CAPACITACION.</v>
      </c>
      <c r="K116" s="317" t="s">
        <v>1482</v>
      </c>
      <c r="L116" s="114" t="s">
        <v>392</v>
      </c>
    </row>
    <row r="117" spans="3:12" x14ac:dyDescent="0.25">
      <c r="C117" s="97" t="s">
        <v>48</v>
      </c>
      <c r="D117" s="735"/>
      <c r="E117" s="198">
        <f>D116</f>
        <v>100</v>
      </c>
      <c r="F117" s="98">
        <v>50</v>
      </c>
      <c r="G117" s="95">
        <f t="shared" si="8"/>
        <v>5000</v>
      </c>
      <c r="H117" s="159" t="s">
        <v>127</v>
      </c>
      <c r="I117" s="96" t="s">
        <v>714</v>
      </c>
      <c r="J117" s="96" t="str">
        <f>VLOOKUP(I117,Presupuesto!$B$11:$C$566,2,0)</f>
        <v>SERVICIOS DE IMPRENTA PUBLIC.Y REPRODUCCION</v>
      </c>
      <c r="K117" s="96" t="str">
        <f>$K$116</f>
        <v>Gestión Tecnologías de Información y Comunicación</v>
      </c>
      <c r="L117" s="96" t="s">
        <v>410</v>
      </c>
    </row>
    <row r="118" spans="3:12" x14ac:dyDescent="0.25">
      <c r="C118" s="97" t="s">
        <v>49</v>
      </c>
      <c r="D118" s="735"/>
      <c r="E118" s="198">
        <f>D116</f>
        <v>100</v>
      </c>
      <c r="F118" s="98">
        <v>150</v>
      </c>
      <c r="G118" s="95">
        <f t="shared" si="8"/>
        <v>15000</v>
      </c>
      <c r="H118" s="159" t="s">
        <v>127</v>
      </c>
      <c r="I118" s="96" t="s">
        <v>789</v>
      </c>
      <c r="J118" s="96" t="str">
        <f>VLOOKUP(I118,Presupuesto!$B$11:$C$566,2,0)</f>
        <v>ALIMENTOS B EBIDAS PARA PERSONAS</v>
      </c>
      <c r="K118" s="96" t="str">
        <f t="shared" ref="K118:K125" si="9">$K$116</f>
        <v>Gestión Tecnologías de Información y Comunicación</v>
      </c>
      <c r="L118" s="96" t="s">
        <v>394</v>
      </c>
    </row>
    <row r="119" spans="3:12" x14ac:dyDescent="0.25">
      <c r="C119" s="97" t="s">
        <v>50</v>
      </c>
      <c r="D119" s="735"/>
      <c r="E119" s="149">
        <v>0</v>
      </c>
      <c r="F119" s="116">
        <v>10000</v>
      </c>
      <c r="G119" s="95">
        <f t="shared" si="8"/>
        <v>0</v>
      </c>
      <c r="H119" s="159"/>
      <c r="I119" s="308" t="s">
        <v>746</v>
      </c>
      <c r="J119" s="96" t="str">
        <f>VLOOKUP(I119,Presupuesto!$B$11:$C$566,2,0)</f>
        <v>PASAJES NACIONALES</v>
      </c>
      <c r="K119" s="96" t="str">
        <f t="shared" si="9"/>
        <v>Gestión Tecnologías de Información y Comunicación</v>
      </c>
      <c r="L119" s="96" t="s">
        <v>410</v>
      </c>
    </row>
    <row r="120" spans="3:12" x14ac:dyDescent="0.25">
      <c r="C120" s="97" t="s">
        <v>415</v>
      </c>
      <c r="D120" s="735"/>
      <c r="E120" s="149">
        <v>0</v>
      </c>
      <c r="F120" s="116">
        <v>250</v>
      </c>
      <c r="G120" s="95">
        <f t="shared" si="8"/>
        <v>0</v>
      </c>
      <c r="H120" s="159"/>
      <c r="I120" s="96" t="s">
        <v>818</v>
      </c>
      <c r="J120" s="96" t="str">
        <f>VLOOKUP(I120,Presupuesto!$B$11:$C$566,2,0)</f>
        <v>PRODUCTOS PAPEL Y CARTON</v>
      </c>
      <c r="K120" s="96" t="str">
        <f t="shared" si="9"/>
        <v>Gestión Tecnologías de Información y Comunicación</v>
      </c>
      <c r="L120" s="96" t="s">
        <v>410</v>
      </c>
    </row>
    <row r="121" spans="3:12" x14ac:dyDescent="0.25">
      <c r="C121" s="97" t="s">
        <v>51</v>
      </c>
      <c r="D121" s="735"/>
      <c r="E121" s="198">
        <f>(D116*25)/500</f>
        <v>5</v>
      </c>
      <c r="F121" s="98">
        <v>85</v>
      </c>
      <c r="G121" s="95">
        <f t="shared" si="8"/>
        <v>425</v>
      </c>
      <c r="H121" s="159" t="s">
        <v>127</v>
      </c>
      <c r="I121" s="96" t="s">
        <v>818</v>
      </c>
      <c r="J121" s="96" t="str">
        <f>VLOOKUP(I121,Presupuesto!$B$11:$C$566,2,0)</f>
        <v>PRODUCTOS PAPEL Y CARTON</v>
      </c>
      <c r="K121" s="96" t="str">
        <f t="shared" si="9"/>
        <v>Gestión Tecnologías de Información y Comunicación</v>
      </c>
      <c r="L121" s="96" t="s">
        <v>410</v>
      </c>
    </row>
    <row r="122" spans="3:12" x14ac:dyDescent="0.25">
      <c r="C122" s="97" t="s">
        <v>121</v>
      </c>
      <c r="D122" s="735"/>
      <c r="E122" s="198">
        <f>D116/12</f>
        <v>8.3333333333333339</v>
      </c>
      <c r="F122" s="98">
        <v>36</v>
      </c>
      <c r="G122" s="95">
        <f t="shared" si="8"/>
        <v>300</v>
      </c>
      <c r="H122" s="159" t="s">
        <v>127</v>
      </c>
      <c r="I122" s="96" t="s">
        <v>939</v>
      </c>
      <c r="J122" s="96" t="str">
        <f>VLOOKUP(I122,Presupuesto!$B$11:$C$566,2,0)</f>
        <v>UTILES DE ESCRITORIO, OFICINA Y ENSE¥ANZA</v>
      </c>
      <c r="K122" s="96" t="str">
        <f t="shared" si="9"/>
        <v>Gestión Tecnologías de Información y Comunicación</v>
      </c>
      <c r="L122" s="96" t="s">
        <v>410</v>
      </c>
    </row>
    <row r="123" spans="3:12" x14ac:dyDescent="0.25">
      <c r="C123" s="97" t="s">
        <v>34</v>
      </c>
      <c r="D123" s="735"/>
      <c r="E123" s="198">
        <f>D116/12</f>
        <v>8.3333333333333339</v>
      </c>
      <c r="F123" s="98">
        <v>80</v>
      </c>
      <c r="G123" s="95">
        <f t="shared" si="8"/>
        <v>666.66666666666674</v>
      </c>
      <c r="H123" s="159" t="s">
        <v>127</v>
      </c>
      <c r="I123" s="96" t="s">
        <v>939</v>
      </c>
      <c r="J123" s="96" t="str">
        <f>VLOOKUP(I123,Presupuesto!$B$11:$C$566,2,0)</f>
        <v>UTILES DE ESCRITORIO, OFICINA Y ENSE¥ANZA</v>
      </c>
      <c r="K123" s="96" t="str">
        <f t="shared" si="9"/>
        <v>Gestión Tecnologías de Información y Comunicación</v>
      </c>
      <c r="L123" s="96" t="s">
        <v>410</v>
      </c>
    </row>
    <row r="124" spans="3:12" x14ac:dyDescent="0.25">
      <c r="C124" s="107" t="s">
        <v>52</v>
      </c>
      <c r="D124" s="735"/>
      <c r="E124" s="209">
        <v>0</v>
      </c>
      <c r="F124" s="117">
        <v>25</v>
      </c>
      <c r="G124" s="95">
        <f t="shared" si="8"/>
        <v>0</v>
      </c>
      <c r="H124" s="159"/>
      <c r="I124" s="96" t="s">
        <v>939</v>
      </c>
      <c r="J124" s="96" t="str">
        <f>VLOOKUP(I124,Presupuesto!$B$11:$C$566,2,0)</f>
        <v>UTILES DE ESCRITORIO, OFICINA Y ENSE¥ANZA</v>
      </c>
      <c r="K124" s="96" t="str">
        <f t="shared" si="9"/>
        <v>Gestión Tecnologías de Información y Comunicación</v>
      </c>
      <c r="L124" s="96" t="s">
        <v>410</v>
      </c>
    </row>
    <row r="125" spans="3:12" ht="15.75" thickBot="1" x14ac:dyDescent="0.3">
      <c r="C125" s="213" t="s">
        <v>428</v>
      </c>
      <c r="D125" s="214">
        <v>0</v>
      </c>
      <c r="E125" s="318">
        <v>0</v>
      </c>
      <c r="F125" s="102">
        <f>HLOOKUP(C125,$AH$2:$BU$3,2,0)</f>
        <v>1150</v>
      </c>
      <c r="G125" s="103">
        <f>D125*E125*F125</f>
        <v>0</v>
      </c>
      <c r="H125" s="319"/>
      <c r="I125" s="320" t="s">
        <v>758</v>
      </c>
      <c r="J125" s="104" t="str">
        <f>VLOOKUP(I125,Presupuesto!$B$11:$C$566,2,0)</f>
        <v>VIATICOS NACIONALES</v>
      </c>
      <c r="K125" s="321" t="str">
        <f t="shared" si="9"/>
        <v>Gestión Tecnologías de Información y Comunicación</v>
      </c>
      <c r="L125" s="321" t="s">
        <v>410</v>
      </c>
    </row>
    <row r="127" spans="3:12" s="434" customFormat="1" x14ac:dyDescent="0.25">
      <c r="H127" s="421"/>
    </row>
    <row r="128" spans="3:12" s="434" customFormat="1" x14ac:dyDescent="0.25">
      <c r="C128" s="736" t="s">
        <v>2000</v>
      </c>
      <c r="D128" s="737"/>
      <c r="E128" s="737"/>
      <c r="F128" s="737"/>
      <c r="G128" s="737"/>
      <c r="H128" s="737"/>
      <c r="I128" s="737"/>
      <c r="J128" s="737"/>
      <c r="K128" s="737"/>
      <c r="L128" s="737"/>
    </row>
    <row r="129" spans="3:12" ht="15.75" thickBot="1" x14ac:dyDescent="0.3"/>
    <row r="130" spans="3:12" ht="15.75" thickBot="1" x14ac:dyDescent="0.3">
      <c r="C130" s="29" t="s">
        <v>43</v>
      </c>
      <c r="D130" s="30">
        <f>SUM(G137:G146)</f>
        <v>6750</v>
      </c>
      <c r="E130" s="91"/>
      <c r="F130" s="91"/>
      <c r="G130" s="91"/>
      <c r="H130" s="74"/>
      <c r="I130" s="74"/>
      <c r="J130" s="74"/>
      <c r="K130" s="110"/>
    </row>
    <row r="131" spans="3:12" x14ac:dyDescent="0.25">
      <c r="C131" s="70"/>
      <c r="D131" s="31"/>
      <c r="E131" s="91"/>
      <c r="F131" s="91"/>
      <c r="G131" s="91"/>
      <c r="H131" s="74"/>
      <c r="I131" s="74"/>
      <c r="J131" s="74"/>
      <c r="K131" s="110"/>
    </row>
    <row r="132" spans="3:12" x14ac:dyDescent="0.25">
      <c r="C132" s="70"/>
      <c r="D132" s="31"/>
      <c r="E132" s="91"/>
      <c r="F132" s="91"/>
      <c r="G132" s="91"/>
      <c r="H132" s="74"/>
      <c r="I132" s="74"/>
      <c r="J132" s="74"/>
      <c r="K132" s="110"/>
    </row>
    <row r="133" spans="3:12" ht="15.75" x14ac:dyDescent="0.25">
      <c r="C133" s="200" t="s">
        <v>390</v>
      </c>
      <c r="D133" s="347" t="s">
        <v>1673</v>
      </c>
      <c r="E133" s="91"/>
      <c r="F133" s="91"/>
      <c r="G133" s="91"/>
      <c r="H133" s="74"/>
      <c r="I133" s="74"/>
      <c r="J133" s="74"/>
      <c r="K133" s="110"/>
    </row>
    <row r="134" spans="3:12" ht="18.75" x14ac:dyDescent="0.25">
      <c r="C134" s="207" t="str">
        <f>IFERROR(VLOOKUP(D133,'1. Desarrollo e Innov. Curricu.'!$F:$G,2,FALSE),IFERROR(VLOOKUP(D133,'2. Investigación Científica'!$F:$G,2,FALSE),IFERROR(VLOOKUP(D133,'3. Vinculación Univ. Sociedad'!$F:$G,2,FALSE),IFERROR(VLOOKUP(D133,'4. Docencia y Profesorado Univ.'!$F:$G,2,FALSE),IFERROR(VLOOKUP(D133,'5. Estudiantes y Graduados'!$F:$G,2,FALSE),IFERROR(VLOOKUP(D133,'11. Gestion Administrativa'!$F:$G,2,FALSE),IFERROR(VLOOKUP(D133,'13. Gestión Académica'!$F:$G,2,FALSE),IFERROR(VLOOKUP(D133,'9. Asegura. de la Calid. y M'!$F:$G,2,FALSE),IFERROR(VLOOKUP(D133,'6. Gestión del Conocimiento'!$F:$G,2,FALSE),IFERROR(VLOOKUP(D133,'15. Gobernabilidad y Proceso...'!$F:$G,2,FALSE),IFERROR(VLOOKUP(D133,'12. Gestión del Talento Humano'!$F:$G,2,FALSE),IFERROR(VLOOKUP(D133,'14. Internacional... de la E.S.'!$F:$G,2,FALSE),IFERROR(VLOOKUP(D133,'10. Posgrado'!$F:$G,2,FALSE),IFERROR(VLOOKUP(D133,'17. Gestión TIC'!$F:$G,2,FALSE),IFERROR(VLOOKUP(D133,'16. Desa. del Sistema Educ.Sup.'!$F:$G,2,FALSE),IFERROR(VLOOKUP(D133,'8. Cultura de Inno. Insti...'!$F:$G,2,FALSE),VLOOKUP(D133,'7. Lo Esencial de la Reforma U.'!$F:$G,2,0)))))))))))))))))</f>
        <v>Realizar talleres de capacitación continua con los docentes sobre los fundamentos y principios del Modelo Educativo de la UNAH buscando la promoción e incentivos para la innovación educativa.</v>
      </c>
      <c r="D134" s="31"/>
      <c r="E134" s="91"/>
      <c r="F134" s="91"/>
      <c r="G134" s="91"/>
      <c r="H134" s="74"/>
      <c r="I134" s="74"/>
      <c r="J134" s="74"/>
      <c r="K134" s="110"/>
    </row>
    <row r="135" spans="3:12" ht="15.75" thickBot="1" x14ac:dyDescent="0.3">
      <c r="C135" s="70"/>
      <c r="D135" s="31"/>
      <c r="E135" s="91"/>
      <c r="F135" s="91"/>
      <c r="G135" s="91"/>
      <c r="H135" s="74"/>
      <c r="I135" s="74"/>
      <c r="J135" s="74"/>
      <c r="K135" s="110"/>
    </row>
    <row r="136" spans="3:12" ht="15.75" thickBot="1" x14ac:dyDescent="0.3">
      <c r="C136" s="124" t="s">
        <v>44</v>
      </c>
      <c r="D136" s="127" t="s">
        <v>45</v>
      </c>
      <c r="E136" s="126" t="s">
        <v>55</v>
      </c>
      <c r="F136" s="126" t="s">
        <v>57</v>
      </c>
      <c r="G136" s="125" t="s">
        <v>27</v>
      </c>
      <c r="H136" s="131" t="s">
        <v>129</v>
      </c>
      <c r="I136" s="126" t="s">
        <v>46</v>
      </c>
      <c r="J136" s="126" t="s">
        <v>130</v>
      </c>
      <c r="K136" s="126" t="s">
        <v>408</v>
      </c>
      <c r="L136" s="126" t="s">
        <v>409</v>
      </c>
    </row>
    <row r="137" spans="3:12" x14ac:dyDescent="0.25">
      <c r="C137" s="313" t="s">
        <v>47</v>
      </c>
      <c r="D137" s="734">
        <v>15</v>
      </c>
      <c r="E137" s="314"/>
      <c r="F137" s="113">
        <v>30000</v>
      </c>
      <c r="G137" s="315">
        <f t="shared" ref="G137:G145" si="10">E137*F137</f>
        <v>0</v>
      </c>
      <c r="H137" s="316"/>
      <c r="I137" s="114" t="s">
        <v>696</v>
      </c>
      <c r="J137" s="114" t="str">
        <f>VLOOKUP(I137,Presupuesto!$B$11:$C$566,2,0)</f>
        <v>SERVICIOS DE CAPACITACION.</v>
      </c>
      <c r="K137" s="317" t="s">
        <v>1354</v>
      </c>
      <c r="L137" s="114" t="s">
        <v>392</v>
      </c>
    </row>
    <row r="138" spans="3:12" x14ac:dyDescent="0.25">
      <c r="C138" s="97" t="s">
        <v>48</v>
      </c>
      <c r="D138" s="735"/>
      <c r="E138" s="198">
        <f>D137</f>
        <v>15</v>
      </c>
      <c r="F138" s="98">
        <v>50</v>
      </c>
      <c r="G138" s="95">
        <f t="shared" si="10"/>
        <v>750</v>
      </c>
      <c r="H138" s="159" t="s">
        <v>127</v>
      </c>
      <c r="I138" s="96" t="s">
        <v>714</v>
      </c>
      <c r="J138" s="96" t="str">
        <f>VLOOKUP(I138,Presupuesto!$B$11:$C$566,2,0)</f>
        <v>SERVICIOS DE IMPRENTA PUBLIC.Y REPRODUCCION</v>
      </c>
      <c r="K138" s="96" t="str">
        <f>$K$137</f>
        <v>Desarrollo e Innovación Curricular</v>
      </c>
      <c r="L138" s="96" t="s">
        <v>410</v>
      </c>
    </row>
    <row r="139" spans="3:12" x14ac:dyDescent="0.25">
      <c r="C139" s="97" t="s">
        <v>49</v>
      </c>
      <c r="D139" s="735"/>
      <c r="E139" s="198">
        <f>D137</f>
        <v>15</v>
      </c>
      <c r="F139" s="98">
        <v>150</v>
      </c>
      <c r="G139" s="95">
        <f t="shared" si="10"/>
        <v>2250</v>
      </c>
      <c r="H139" s="159" t="s">
        <v>127</v>
      </c>
      <c r="I139" s="96" t="s">
        <v>789</v>
      </c>
      <c r="J139" s="96" t="str">
        <f>VLOOKUP(I139,Presupuesto!$B$11:$C$566,2,0)</f>
        <v>ALIMENTOS B EBIDAS PARA PERSONAS</v>
      </c>
      <c r="K139" s="96" t="str">
        <f t="shared" ref="K139:K146" si="11">$K$137</f>
        <v>Desarrollo e Innovación Curricular</v>
      </c>
      <c r="L139" s="96" t="s">
        <v>394</v>
      </c>
    </row>
    <row r="140" spans="3:12" x14ac:dyDescent="0.25">
      <c r="C140" s="97" t="s">
        <v>50</v>
      </c>
      <c r="D140" s="735"/>
      <c r="E140" s="149">
        <v>0</v>
      </c>
      <c r="F140" s="116">
        <v>10000</v>
      </c>
      <c r="G140" s="95">
        <f t="shared" si="10"/>
        <v>0</v>
      </c>
      <c r="H140" s="159"/>
      <c r="I140" s="308" t="s">
        <v>746</v>
      </c>
      <c r="J140" s="96" t="str">
        <f>VLOOKUP(I140,Presupuesto!$B$11:$C$566,2,0)</f>
        <v>PASAJES NACIONALES</v>
      </c>
      <c r="K140" s="96" t="str">
        <f t="shared" si="11"/>
        <v>Desarrollo e Innovación Curricular</v>
      </c>
      <c r="L140" s="96" t="s">
        <v>410</v>
      </c>
    </row>
    <row r="141" spans="3:12" x14ac:dyDescent="0.25">
      <c r="C141" s="97" t="s">
        <v>415</v>
      </c>
      <c r="D141" s="735"/>
      <c r="E141" s="149">
        <v>15</v>
      </c>
      <c r="F141" s="116">
        <v>250</v>
      </c>
      <c r="G141" s="95">
        <f t="shared" si="10"/>
        <v>3750</v>
      </c>
      <c r="H141" s="159" t="s">
        <v>127</v>
      </c>
      <c r="I141" s="96" t="s">
        <v>818</v>
      </c>
      <c r="J141" s="96" t="str">
        <f>VLOOKUP(I141,Presupuesto!$B$11:$C$566,2,0)</f>
        <v>PRODUCTOS PAPEL Y CARTON</v>
      </c>
      <c r="K141" s="96" t="str">
        <f t="shared" si="11"/>
        <v>Desarrollo e Innovación Curricular</v>
      </c>
      <c r="L141" s="96" t="s">
        <v>410</v>
      </c>
    </row>
    <row r="142" spans="3:12" x14ac:dyDescent="0.25">
      <c r="C142" s="97" t="s">
        <v>51</v>
      </c>
      <c r="D142" s="735"/>
      <c r="E142" s="198">
        <v>0</v>
      </c>
      <c r="F142" s="98">
        <v>85</v>
      </c>
      <c r="G142" s="95">
        <f t="shared" si="10"/>
        <v>0</v>
      </c>
      <c r="H142" s="159"/>
      <c r="I142" s="96" t="s">
        <v>818</v>
      </c>
      <c r="J142" s="96" t="str">
        <f>VLOOKUP(I142,Presupuesto!$B$11:$C$566,2,0)</f>
        <v>PRODUCTOS PAPEL Y CARTON</v>
      </c>
      <c r="K142" s="96" t="str">
        <f t="shared" si="11"/>
        <v>Desarrollo e Innovación Curricular</v>
      </c>
      <c r="L142" s="96" t="s">
        <v>410</v>
      </c>
    </row>
    <row r="143" spans="3:12" x14ac:dyDescent="0.25">
      <c r="C143" s="97" t="s">
        <v>121</v>
      </c>
      <c r="D143" s="735"/>
      <c r="E143" s="198">
        <v>0</v>
      </c>
      <c r="F143" s="98">
        <v>36</v>
      </c>
      <c r="G143" s="95">
        <f t="shared" si="10"/>
        <v>0</v>
      </c>
      <c r="H143" s="159"/>
      <c r="I143" s="96" t="s">
        <v>939</v>
      </c>
      <c r="J143" s="96" t="str">
        <f>VLOOKUP(I143,Presupuesto!$B$11:$C$566,2,0)</f>
        <v>UTILES DE ESCRITORIO, OFICINA Y ENSE¥ANZA</v>
      </c>
      <c r="K143" s="96" t="str">
        <f t="shared" si="11"/>
        <v>Desarrollo e Innovación Curricular</v>
      </c>
      <c r="L143" s="96" t="s">
        <v>410</v>
      </c>
    </row>
    <row r="144" spans="3:12" x14ac:dyDescent="0.25">
      <c r="C144" s="97" t="s">
        <v>34</v>
      </c>
      <c r="D144" s="735"/>
      <c r="E144" s="198">
        <v>0</v>
      </c>
      <c r="F144" s="98">
        <v>80</v>
      </c>
      <c r="G144" s="95">
        <f t="shared" si="10"/>
        <v>0</v>
      </c>
      <c r="H144" s="159"/>
      <c r="I144" s="96" t="s">
        <v>939</v>
      </c>
      <c r="J144" s="96" t="str">
        <f>VLOOKUP(I144,Presupuesto!$B$11:$C$566,2,0)</f>
        <v>UTILES DE ESCRITORIO, OFICINA Y ENSE¥ANZA</v>
      </c>
      <c r="K144" s="96" t="str">
        <f t="shared" si="11"/>
        <v>Desarrollo e Innovación Curricular</v>
      </c>
      <c r="L144" s="96" t="s">
        <v>410</v>
      </c>
    </row>
    <row r="145" spans="3:12" x14ac:dyDescent="0.25">
      <c r="C145" s="107" t="s">
        <v>52</v>
      </c>
      <c r="D145" s="735"/>
      <c r="E145" s="209">
        <v>0</v>
      </c>
      <c r="F145" s="117">
        <v>25</v>
      </c>
      <c r="G145" s="95">
        <f t="shared" si="10"/>
        <v>0</v>
      </c>
      <c r="H145" s="159"/>
      <c r="I145" s="96" t="s">
        <v>939</v>
      </c>
      <c r="J145" s="96" t="str">
        <f>VLOOKUP(I145,Presupuesto!$B$11:$C$566,2,0)</f>
        <v>UTILES DE ESCRITORIO, OFICINA Y ENSE¥ANZA</v>
      </c>
      <c r="K145" s="96" t="str">
        <f t="shared" si="11"/>
        <v>Desarrollo e Innovación Curricular</v>
      </c>
      <c r="L145" s="96" t="s">
        <v>410</v>
      </c>
    </row>
    <row r="146" spans="3:12" ht="15.75" thickBot="1" x14ac:dyDescent="0.3">
      <c r="C146" s="213" t="s">
        <v>428</v>
      </c>
      <c r="D146" s="214">
        <v>0</v>
      </c>
      <c r="E146" s="318">
        <v>0</v>
      </c>
      <c r="F146" s="102">
        <f>HLOOKUP(C146,$AH$2:$BU$3,2,0)</f>
        <v>1150</v>
      </c>
      <c r="G146" s="103">
        <f>D146*E146*F146</f>
        <v>0</v>
      </c>
      <c r="H146" s="319"/>
      <c r="I146" s="320" t="s">
        <v>758</v>
      </c>
      <c r="J146" s="104" t="str">
        <f>VLOOKUP(I146,Presupuesto!$B$11:$C$566,2,0)</f>
        <v>VIATICOS NACIONALES</v>
      </c>
      <c r="K146" s="321" t="str">
        <f t="shared" si="11"/>
        <v>Desarrollo e Innovación Curricular</v>
      </c>
      <c r="L146" s="321" t="s">
        <v>410</v>
      </c>
    </row>
    <row r="147" spans="3:12" x14ac:dyDescent="0.25">
      <c r="C147" s="91"/>
      <c r="E147" s="110"/>
      <c r="F147" s="110"/>
      <c r="G147" s="110"/>
      <c r="H147" s="172"/>
      <c r="I147" s="110"/>
      <c r="J147" s="110"/>
      <c r="K147" s="110"/>
    </row>
    <row r="148" spans="3:12" ht="15.75" thickBot="1" x14ac:dyDescent="0.3"/>
    <row r="149" spans="3:12" ht="15.75" thickBot="1" x14ac:dyDescent="0.3">
      <c r="C149" s="29" t="s">
        <v>43</v>
      </c>
      <c r="D149" s="30">
        <f>SUM(G156:G165)</f>
        <v>5016</v>
      </c>
      <c r="E149" s="91"/>
      <c r="F149" s="91"/>
      <c r="G149" s="91"/>
      <c r="H149" s="74"/>
      <c r="I149" s="74"/>
      <c r="J149" s="74"/>
      <c r="K149" s="110"/>
    </row>
    <row r="150" spans="3:12" x14ac:dyDescent="0.25">
      <c r="C150" s="70"/>
      <c r="D150" s="31"/>
      <c r="E150" s="91"/>
      <c r="F150" s="91"/>
      <c r="G150" s="91"/>
      <c r="H150" s="74"/>
      <c r="I150" s="74"/>
      <c r="J150" s="74"/>
      <c r="K150" s="110"/>
    </row>
    <row r="151" spans="3:12" x14ac:dyDescent="0.25">
      <c r="C151" s="70"/>
      <c r="D151" s="31"/>
      <c r="E151" s="91"/>
      <c r="F151" s="91"/>
      <c r="G151" s="91"/>
      <c r="H151" s="74"/>
      <c r="I151" s="74"/>
      <c r="J151" s="74"/>
      <c r="K151" s="110"/>
    </row>
    <row r="152" spans="3:12" ht="15.75" x14ac:dyDescent="0.25">
      <c r="C152" s="200" t="s">
        <v>390</v>
      </c>
      <c r="D152" s="347" t="s">
        <v>1712</v>
      </c>
      <c r="E152" s="91"/>
      <c r="F152" s="91"/>
      <c r="G152" s="91"/>
      <c r="H152" s="74"/>
      <c r="I152" s="74"/>
      <c r="J152" s="74"/>
      <c r="K152" s="110"/>
    </row>
    <row r="153" spans="3:12" ht="18.75" x14ac:dyDescent="0.25">
      <c r="C153" s="207" t="str">
        <f>IFERROR(VLOOKUP(D152,'1. Desarrollo e Innov. Curricu.'!$F:$G,2,FALSE),IFERROR(VLOOKUP(D152,'2. Investigación Científica'!$F:$G,2,FALSE),IFERROR(VLOOKUP(D152,'3. Vinculación Univ. Sociedad'!$F:$G,2,FALSE),IFERROR(VLOOKUP(D152,'4. Docencia y Profesorado Univ.'!$F:$G,2,FALSE),IFERROR(VLOOKUP(D152,'5. Estudiantes y Graduados'!$F:$G,2,FALSE),IFERROR(VLOOKUP(D152,'11. Gestion Administrativa'!$F:$G,2,FALSE),IFERROR(VLOOKUP(D152,'13. Gestión Académica'!$F:$G,2,FALSE),IFERROR(VLOOKUP(D152,'9. Asegura. de la Calid. y M'!$F:$G,2,FALSE),IFERROR(VLOOKUP(D152,'6. Gestión del Conocimiento'!$F:$G,2,FALSE),IFERROR(VLOOKUP(D152,'15. Gobernabilidad y Proceso...'!$F:$G,2,FALSE),IFERROR(VLOOKUP(D152,'12. Gestión del Talento Humano'!$F:$G,2,FALSE),IFERROR(VLOOKUP(D152,'14. Internacional... de la E.S.'!$F:$G,2,FALSE),IFERROR(VLOOKUP(D152,'10. Posgrado'!$F:$G,2,FALSE),IFERROR(VLOOKUP(D152,'17. Gestión TIC'!$F:$G,2,FALSE),IFERROR(VLOOKUP(D152,'16. Desa. del Sistema Educ.Sup.'!$F:$G,2,FALSE),IFERROR(VLOOKUP(D152,'8. Cultura de Inno. Insti...'!$F:$G,2,FALSE),VLOOKUP(D152,'7. Lo Esencial de la Reforma U.'!$F:$G,2,0)))))))))))))))))</f>
        <v xml:space="preserve">Mantener en funcionamiento las Unidades de Gestión de Investigación creadas por área del conocimiento y los posgrados. </v>
      </c>
      <c r="D153" s="31"/>
      <c r="E153" s="91"/>
      <c r="F153" s="91"/>
      <c r="G153" s="91"/>
      <c r="H153" s="74"/>
      <c r="I153" s="74"/>
      <c r="J153" s="74"/>
      <c r="K153" s="110"/>
    </row>
    <row r="154" spans="3:12" ht="15.75" thickBot="1" x14ac:dyDescent="0.3">
      <c r="C154" s="70"/>
      <c r="D154" s="31"/>
      <c r="E154" s="91"/>
      <c r="F154" s="91"/>
      <c r="G154" s="91"/>
      <c r="H154" s="74"/>
      <c r="I154" s="74"/>
      <c r="J154" s="74"/>
      <c r="K154" s="110"/>
    </row>
    <row r="155" spans="3:12" ht="15.75" thickBot="1" x14ac:dyDescent="0.3">
      <c r="C155" s="124" t="s">
        <v>44</v>
      </c>
      <c r="D155" s="127" t="s">
        <v>45</v>
      </c>
      <c r="E155" s="126" t="s">
        <v>55</v>
      </c>
      <c r="F155" s="126" t="s">
        <v>57</v>
      </c>
      <c r="G155" s="125" t="s">
        <v>27</v>
      </c>
      <c r="H155" s="131" t="s">
        <v>129</v>
      </c>
      <c r="I155" s="126" t="s">
        <v>46</v>
      </c>
      <c r="J155" s="126" t="s">
        <v>130</v>
      </c>
      <c r="K155" s="126" t="s">
        <v>408</v>
      </c>
      <c r="L155" s="126" t="s">
        <v>409</v>
      </c>
    </row>
    <row r="156" spans="3:12" x14ac:dyDescent="0.25">
      <c r="C156" s="313" t="s">
        <v>47</v>
      </c>
      <c r="D156" s="734">
        <v>12</v>
      </c>
      <c r="E156" s="314"/>
      <c r="F156" s="113">
        <v>30000</v>
      </c>
      <c r="G156" s="315">
        <f t="shared" ref="G156:G164" si="12">E156*F156</f>
        <v>0</v>
      </c>
      <c r="H156" s="316"/>
      <c r="I156" s="114" t="s">
        <v>696</v>
      </c>
      <c r="J156" s="114" t="str">
        <f>VLOOKUP(I156,Presupuesto!$B$11:$C$566,2,0)</f>
        <v>SERVICIOS DE CAPACITACION.</v>
      </c>
      <c r="K156" s="317" t="s">
        <v>1356</v>
      </c>
      <c r="L156" s="114" t="s">
        <v>392</v>
      </c>
    </row>
    <row r="157" spans="3:12" x14ac:dyDescent="0.25">
      <c r="C157" s="97" t="s">
        <v>48</v>
      </c>
      <c r="D157" s="735"/>
      <c r="E157" s="198">
        <v>0</v>
      </c>
      <c r="F157" s="98">
        <v>50</v>
      </c>
      <c r="G157" s="95">
        <f t="shared" si="12"/>
        <v>0</v>
      </c>
      <c r="H157" s="159"/>
      <c r="I157" s="96" t="s">
        <v>714</v>
      </c>
      <c r="J157" s="96" t="str">
        <f>VLOOKUP(I157,Presupuesto!$B$11:$C$566,2,0)</f>
        <v>SERVICIOS DE IMPRENTA PUBLIC.Y REPRODUCCION</v>
      </c>
      <c r="K157" s="96" t="str">
        <f>$K$156</f>
        <v>Investigación Científica</v>
      </c>
      <c r="L157" s="96" t="s">
        <v>410</v>
      </c>
    </row>
    <row r="158" spans="3:12" x14ac:dyDescent="0.25">
      <c r="C158" s="97" t="s">
        <v>49</v>
      </c>
      <c r="D158" s="735"/>
      <c r="E158" s="198">
        <f>D156</f>
        <v>12</v>
      </c>
      <c r="F158" s="98">
        <v>150</v>
      </c>
      <c r="G158" s="95">
        <f t="shared" si="12"/>
        <v>1800</v>
      </c>
      <c r="H158" s="159" t="s">
        <v>127</v>
      </c>
      <c r="I158" s="96" t="s">
        <v>789</v>
      </c>
      <c r="J158" s="96" t="str">
        <f>VLOOKUP(I158,Presupuesto!$B$11:$C$566,2,0)</f>
        <v>ALIMENTOS B EBIDAS PARA PERSONAS</v>
      </c>
      <c r="K158" s="96" t="str">
        <f t="shared" ref="K158:K165" si="13">$K$156</f>
        <v>Investigación Científica</v>
      </c>
      <c r="L158" s="96" t="s">
        <v>394</v>
      </c>
    </row>
    <row r="159" spans="3:12" x14ac:dyDescent="0.25">
      <c r="C159" s="97" t="s">
        <v>50</v>
      </c>
      <c r="D159" s="735"/>
      <c r="E159" s="149">
        <v>0</v>
      </c>
      <c r="F159" s="116">
        <v>10000</v>
      </c>
      <c r="G159" s="95">
        <f t="shared" si="12"/>
        <v>0</v>
      </c>
      <c r="H159" s="159"/>
      <c r="I159" s="308" t="s">
        <v>746</v>
      </c>
      <c r="J159" s="96" t="str">
        <f>VLOOKUP(I159,Presupuesto!$B$11:$C$566,2,0)</f>
        <v>PASAJES NACIONALES</v>
      </c>
      <c r="K159" s="96" t="str">
        <f t="shared" si="13"/>
        <v>Investigación Científica</v>
      </c>
      <c r="L159" s="96" t="s">
        <v>410</v>
      </c>
    </row>
    <row r="160" spans="3:12" x14ac:dyDescent="0.25">
      <c r="C160" s="97" t="s">
        <v>415</v>
      </c>
      <c r="D160" s="735"/>
      <c r="E160" s="658">
        <v>6</v>
      </c>
      <c r="F160" s="116">
        <v>250</v>
      </c>
      <c r="G160" s="95">
        <f t="shared" si="12"/>
        <v>1500</v>
      </c>
      <c r="H160" s="159" t="s">
        <v>127</v>
      </c>
      <c r="I160" s="96" t="s">
        <v>818</v>
      </c>
      <c r="J160" s="96" t="str">
        <f>VLOOKUP(I160,Presupuesto!$B$11:$C$566,2,0)</f>
        <v>PRODUCTOS PAPEL Y CARTON</v>
      </c>
      <c r="K160" s="96" t="str">
        <f t="shared" si="13"/>
        <v>Investigación Científica</v>
      </c>
      <c r="L160" s="96" t="s">
        <v>410</v>
      </c>
    </row>
    <row r="161" spans="3:12" x14ac:dyDescent="0.25">
      <c r="C161" s="97" t="s">
        <v>51</v>
      </c>
      <c r="D161" s="735"/>
      <c r="E161" s="686">
        <v>12</v>
      </c>
      <c r="F161" s="98">
        <v>85</v>
      </c>
      <c r="G161" s="95">
        <f t="shared" si="12"/>
        <v>1020</v>
      </c>
      <c r="H161" s="159" t="s">
        <v>127</v>
      </c>
      <c r="I161" s="96" t="s">
        <v>818</v>
      </c>
      <c r="J161" s="96" t="str">
        <f>VLOOKUP(I161,Presupuesto!$B$11:$C$566,2,0)</f>
        <v>PRODUCTOS PAPEL Y CARTON</v>
      </c>
      <c r="K161" s="96" t="str">
        <f t="shared" si="13"/>
        <v>Investigación Científica</v>
      </c>
      <c r="L161" s="96" t="s">
        <v>410</v>
      </c>
    </row>
    <row r="162" spans="3:12" x14ac:dyDescent="0.25">
      <c r="C162" s="97" t="s">
        <v>121</v>
      </c>
      <c r="D162" s="735"/>
      <c r="E162" s="686">
        <v>6</v>
      </c>
      <c r="F162" s="98">
        <v>36</v>
      </c>
      <c r="G162" s="95">
        <f t="shared" si="12"/>
        <v>216</v>
      </c>
      <c r="H162" s="159" t="s">
        <v>127</v>
      </c>
      <c r="I162" s="96" t="s">
        <v>939</v>
      </c>
      <c r="J162" s="96" t="str">
        <f>VLOOKUP(I162,Presupuesto!$B$11:$C$566,2,0)</f>
        <v>UTILES DE ESCRITORIO, OFICINA Y ENSE¥ANZA</v>
      </c>
      <c r="K162" s="96" t="str">
        <f t="shared" si="13"/>
        <v>Investigación Científica</v>
      </c>
      <c r="L162" s="96" t="s">
        <v>410</v>
      </c>
    </row>
    <row r="163" spans="3:12" x14ac:dyDescent="0.25">
      <c r="C163" s="97" t="s">
        <v>34</v>
      </c>
      <c r="D163" s="735"/>
      <c r="E163" s="686">
        <v>6</v>
      </c>
      <c r="F163" s="98">
        <v>80</v>
      </c>
      <c r="G163" s="95">
        <f t="shared" si="12"/>
        <v>480</v>
      </c>
      <c r="H163" s="159" t="s">
        <v>127</v>
      </c>
      <c r="I163" s="96" t="s">
        <v>939</v>
      </c>
      <c r="J163" s="96" t="str">
        <f>VLOOKUP(I163,Presupuesto!$B$11:$C$566,2,0)</f>
        <v>UTILES DE ESCRITORIO, OFICINA Y ENSE¥ANZA</v>
      </c>
      <c r="K163" s="96" t="str">
        <f t="shared" si="13"/>
        <v>Investigación Científica</v>
      </c>
      <c r="L163" s="96" t="s">
        <v>410</v>
      </c>
    </row>
    <row r="164" spans="3:12" x14ac:dyDescent="0.25">
      <c r="C164" s="107" t="s">
        <v>52</v>
      </c>
      <c r="D164" s="735"/>
      <c r="E164" s="697">
        <v>0</v>
      </c>
      <c r="F164" s="117">
        <v>25</v>
      </c>
      <c r="G164" s="95">
        <f t="shared" si="12"/>
        <v>0</v>
      </c>
      <c r="H164" s="159"/>
      <c r="I164" s="96" t="s">
        <v>939</v>
      </c>
      <c r="J164" s="96" t="str">
        <f>VLOOKUP(I164,Presupuesto!$B$11:$C$566,2,0)</f>
        <v>UTILES DE ESCRITORIO, OFICINA Y ENSE¥ANZA</v>
      </c>
      <c r="K164" s="96" t="str">
        <f t="shared" si="13"/>
        <v>Investigación Científica</v>
      </c>
      <c r="L164" s="96" t="s">
        <v>410</v>
      </c>
    </row>
    <row r="165" spans="3:12" ht="15.75" thickBot="1" x14ac:dyDescent="0.3">
      <c r="C165" s="213" t="s">
        <v>428</v>
      </c>
      <c r="D165" s="214">
        <v>0</v>
      </c>
      <c r="E165" s="318">
        <v>0</v>
      </c>
      <c r="F165" s="102">
        <f>HLOOKUP(C165,$AH$2:$BU$3,2,0)</f>
        <v>1150</v>
      </c>
      <c r="G165" s="103">
        <f>D165*E165*F165</f>
        <v>0</v>
      </c>
      <c r="H165" s="319"/>
      <c r="I165" s="320" t="s">
        <v>758</v>
      </c>
      <c r="J165" s="104" t="str">
        <f>VLOOKUP(I165,Presupuesto!$B$11:$C$566,2,0)</f>
        <v>VIATICOS NACIONALES</v>
      </c>
      <c r="K165" s="321" t="str">
        <f t="shared" si="13"/>
        <v>Investigación Científica</v>
      </c>
      <c r="L165" s="321" t="s">
        <v>410</v>
      </c>
    </row>
    <row r="167" spans="3:12" s="434" customFormat="1" x14ac:dyDescent="0.25">
      <c r="H167" s="421"/>
    </row>
    <row r="168" spans="3:12" s="434" customFormat="1" ht="15.75" thickBot="1" x14ac:dyDescent="0.3">
      <c r="H168" s="421"/>
    </row>
    <row r="169" spans="3:12" s="434" customFormat="1" ht="15.75" thickBot="1" x14ac:dyDescent="0.3">
      <c r="C169" s="29" t="s">
        <v>43</v>
      </c>
      <c r="D169" s="30">
        <f>SUM(G176:G185)</f>
        <v>73800</v>
      </c>
      <c r="E169" s="91"/>
      <c r="F169" s="91"/>
      <c r="G169" s="91"/>
      <c r="H169" s="74"/>
      <c r="I169" s="74"/>
      <c r="J169" s="74"/>
      <c r="K169" s="110"/>
    </row>
    <row r="170" spans="3:12" s="434" customFormat="1" x14ac:dyDescent="0.25">
      <c r="C170" s="70"/>
      <c r="D170" s="31"/>
      <c r="E170" s="91"/>
      <c r="F170" s="91"/>
      <c r="G170" s="91"/>
      <c r="H170" s="74"/>
      <c r="I170" s="74"/>
      <c r="J170" s="74"/>
      <c r="K170" s="110"/>
    </row>
    <row r="171" spans="3:12" s="434" customFormat="1" x14ac:dyDescent="0.25">
      <c r="C171" s="70"/>
      <c r="D171" s="31"/>
      <c r="E171" s="91"/>
      <c r="F171" s="91"/>
      <c r="G171" s="91"/>
      <c r="H171" s="74"/>
      <c r="I171" s="74"/>
      <c r="J171" s="74"/>
      <c r="K171" s="110"/>
    </row>
    <row r="172" spans="3:12" s="434" customFormat="1" ht="15.75" x14ac:dyDescent="0.25">
      <c r="C172" s="200" t="s">
        <v>390</v>
      </c>
      <c r="D172" s="347" t="s">
        <v>1982</v>
      </c>
      <c r="E172" s="91"/>
      <c r="F172" s="91"/>
      <c r="G172" s="91"/>
      <c r="H172" s="74"/>
      <c r="I172" s="74"/>
      <c r="J172" s="74"/>
      <c r="K172" s="110"/>
    </row>
    <row r="173" spans="3:12" s="434" customFormat="1" ht="56.25" customHeight="1" x14ac:dyDescent="0.25">
      <c r="C173" s="739" t="str">
        <f>IFERROR(VLOOKUP(D172,'1. Desarrollo e Innov. Curricu.'!$F:$G,2,FALSE),IFERROR(VLOOKUP(D172,'2. Investigación Científica'!$F:$G,2,FALSE),IFERROR(VLOOKUP(D172,'3. Vinculación Univ. Sociedad'!$F:$G,2,FALSE),IFERROR(VLOOKUP(D172,'4. Docencia y Profesorado Univ.'!$F:$G,2,FALSE),IFERROR(VLOOKUP(D172,'5. Estudiantes y Graduados'!$F:$G,2,FALSE),IFERROR(VLOOKUP(D172,'11. Gestion Administrativa'!$F:$G,2,FALSE),IFERROR(VLOOKUP(D172,'13. Gestión Académica'!$F:$G,2,FALSE),IFERROR(VLOOKUP(D172,'9. Asegura. de la Calid. y M'!$F:$G,2,FALSE),IFERROR(VLOOKUP(D172,'6. Gestión del Conocimiento'!$F:$G,2,FALSE),IFERROR(VLOOKUP(D172,'15. Gobernabilidad y Proceso...'!$F:$G,2,FALSE),IFERROR(VLOOKUP(D172,'12. Gestión del Talento Humano'!$F:$G,2,FALSE),IFERROR(VLOOKUP(D172,'14. Internacional... de la E.S.'!$F:$G,2,FALSE),IFERROR(VLOOKUP(D172,'10. Posgrado'!$F:$G,2,FALSE),IFERROR(VLOOKUP(D172,'17. Gestión TIC'!$F:$G,2,FALSE),IFERROR(VLOOKUP(D172,'16. Desa. del Sistema Educ.Sup.'!$F:$G,2,FALSE),IFERROR(VLOOKUP(D172,'8. Cultura de Inno. Insti...'!$F:$G,2,FALSE),VLOOKUP(D172,'7. Lo Esencial de la Reforma U.'!$F:$G,2,0)))))))))))))))))</f>
        <v>Mantener en funcionamiento los Comités de Vinculación creados en cada unidad académica para promover y gestionar el desarrollo de proyectos asignados como Carga Académica y registrados en la Dirección de Vinculación Universidad Sociedad.</v>
      </c>
      <c r="D173" s="739"/>
      <c r="E173" s="739"/>
      <c r="F173" s="739"/>
      <c r="G173" s="739"/>
      <c r="H173" s="739"/>
      <c r="I173" s="739"/>
      <c r="J173" s="739"/>
      <c r="K173" s="739"/>
      <c r="L173" s="739"/>
    </row>
    <row r="174" spans="3:12" s="434" customFormat="1" ht="15.75" thickBot="1" x14ac:dyDescent="0.3">
      <c r="C174" s="70"/>
      <c r="D174" s="31"/>
      <c r="E174" s="91"/>
      <c r="F174" s="91"/>
      <c r="G174" s="91"/>
      <c r="H174" s="74"/>
      <c r="I174" s="74"/>
      <c r="J174" s="74"/>
      <c r="K174" s="110"/>
    </row>
    <row r="175" spans="3:12" s="434" customFormat="1" ht="15.75" thickBot="1" x14ac:dyDescent="0.3">
      <c r="C175" s="124" t="s">
        <v>44</v>
      </c>
      <c r="D175" s="127" t="s">
        <v>45</v>
      </c>
      <c r="E175" s="126" t="s">
        <v>55</v>
      </c>
      <c r="F175" s="126" t="s">
        <v>57</v>
      </c>
      <c r="G175" s="125" t="s">
        <v>27</v>
      </c>
      <c r="H175" s="131" t="s">
        <v>129</v>
      </c>
      <c r="I175" s="126" t="s">
        <v>46</v>
      </c>
      <c r="J175" s="126" t="s">
        <v>130</v>
      </c>
      <c r="K175" s="126" t="s">
        <v>408</v>
      </c>
      <c r="L175" s="126" t="s">
        <v>409</v>
      </c>
    </row>
    <row r="176" spans="3:12" s="434" customFormat="1" x14ac:dyDescent="0.25">
      <c r="C176" s="313" t="s">
        <v>47</v>
      </c>
      <c r="D176" s="734">
        <v>30</v>
      </c>
      <c r="E176" s="314">
        <v>2</v>
      </c>
      <c r="F176" s="113">
        <v>30000</v>
      </c>
      <c r="G176" s="315">
        <f t="shared" ref="G176:G184" si="14">E176*F176</f>
        <v>60000</v>
      </c>
      <c r="H176" s="316" t="s">
        <v>127</v>
      </c>
      <c r="I176" s="114" t="s">
        <v>696</v>
      </c>
      <c r="J176" s="114" t="str">
        <f>VLOOKUP(I176,Presupuesto!$B$11:$C$566,2,0)</f>
        <v>SERVICIOS DE CAPACITACION.</v>
      </c>
      <c r="K176" s="317" t="s">
        <v>469</v>
      </c>
      <c r="L176" s="114" t="s">
        <v>392</v>
      </c>
    </row>
    <row r="177" spans="3:12" s="434" customFormat="1" x14ac:dyDescent="0.25">
      <c r="C177" s="97" t="s">
        <v>48</v>
      </c>
      <c r="D177" s="735"/>
      <c r="E177" s="686">
        <v>30</v>
      </c>
      <c r="F177" s="687">
        <v>50</v>
      </c>
      <c r="G177" s="95">
        <f t="shared" si="14"/>
        <v>1500</v>
      </c>
      <c r="H177" s="159" t="s">
        <v>127</v>
      </c>
      <c r="I177" s="96" t="s">
        <v>714</v>
      </c>
      <c r="J177" s="96" t="str">
        <f>VLOOKUP(I177,Presupuesto!$B$11:$C$566,2,0)</f>
        <v>SERVICIOS DE IMPRENTA PUBLIC.Y REPRODUCCION</v>
      </c>
      <c r="K177" s="96" t="s">
        <v>469</v>
      </c>
      <c r="L177" s="96" t="s">
        <v>410</v>
      </c>
    </row>
    <row r="178" spans="3:12" s="434" customFormat="1" x14ac:dyDescent="0.25">
      <c r="C178" s="97" t="s">
        <v>49</v>
      </c>
      <c r="D178" s="735"/>
      <c r="E178" s="686">
        <v>32</v>
      </c>
      <c r="F178" s="687">
        <v>150</v>
      </c>
      <c r="G178" s="95">
        <f t="shared" si="14"/>
        <v>4800</v>
      </c>
      <c r="H178" s="159" t="s">
        <v>127</v>
      </c>
      <c r="I178" s="96" t="s">
        <v>789</v>
      </c>
      <c r="J178" s="96" t="str">
        <f>VLOOKUP(I178,Presupuesto!$B$11:$C$566,2,0)</f>
        <v>ALIMENTOS B EBIDAS PARA PERSONAS</v>
      </c>
      <c r="K178" s="96" t="s">
        <v>469</v>
      </c>
      <c r="L178" s="96" t="s">
        <v>394</v>
      </c>
    </row>
    <row r="179" spans="3:12" s="434" customFormat="1" x14ac:dyDescent="0.25">
      <c r="C179" s="97" t="s">
        <v>50</v>
      </c>
      <c r="D179" s="735"/>
      <c r="E179" s="658">
        <v>0</v>
      </c>
      <c r="F179" s="659">
        <v>10000</v>
      </c>
      <c r="G179" s="95">
        <f t="shared" si="14"/>
        <v>0</v>
      </c>
      <c r="H179" s="159"/>
      <c r="I179" s="308" t="s">
        <v>746</v>
      </c>
      <c r="J179" s="96" t="str">
        <f>VLOOKUP(I179,Presupuesto!$B$11:$C$566,2,0)</f>
        <v>PASAJES NACIONALES</v>
      </c>
      <c r="K179" s="96" t="s">
        <v>469</v>
      </c>
      <c r="L179" s="96" t="s">
        <v>410</v>
      </c>
    </row>
    <row r="180" spans="3:12" s="434" customFormat="1" x14ac:dyDescent="0.25">
      <c r="C180" s="97" t="s">
        <v>415</v>
      </c>
      <c r="D180" s="735"/>
      <c r="E180" s="658">
        <v>30</v>
      </c>
      <c r="F180" s="659">
        <v>250</v>
      </c>
      <c r="G180" s="95">
        <f t="shared" si="14"/>
        <v>7500</v>
      </c>
      <c r="H180" s="159" t="s">
        <v>127</v>
      </c>
      <c r="I180" s="96" t="s">
        <v>818</v>
      </c>
      <c r="J180" s="96" t="str">
        <f>VLOOKUP(I180,Presupuesto!$B$11:$C$566,2,0)</f>
        <v>PRODUCTOS PAPEL Y CARTON</v>
      </c>
      <c r="K180" s="96" t="s">
        <v>469</v>
      </c>
      <c r="L180" s="96" t="s">
        <v>410</v>
      </c>
    </row>
    <row r="181" spans="3:12" s="434" customFormat="1" x14ac:dyDescent="0.25">
      <c r="C181" s="97" t="s">
        <v>51</v>
      </c>
      <c r="D181" s="735"/>
      <c r="E181" s="686">
        <v>0</v>
      </c>
      <c r="F181" s="687">
        <v>85</v>
      </c>
      <c r="G181" s="95">
        <f t="shared" si="14"/>
        <v>0</v>
      </c>
      <c r="H181" s="159"/>
      <c r="I181" s="96" t="s">
        <v>818</v>
      </c>
      <c r="J181" s="96" t="str">
        <f>VLOOKUP(I181,Presupuesto!$B$11:$C$566,2,0)</f>
        <v>PRODUCTOS PAPEL Y CARTON</v>
      </c>
      <c r="K181" s="96" t="s">
        <v>469</v>
      </c>
      <c r="L181" s="96" t="s">
        <v>410</v>
      </c>
    </row>
    <row r="182" spans="3:12" s="434" customFormat="1" x14ac:dyDescent="0.25">
      <c r="C182" s="97" t="s">
        <v>121</v>
      </c>
      <c r="D182" s="735"/>
      <c r="E182" s="686">
        <v>0</v>
      </c>
      <c r="F182" s="687">
        <v>36</v>
      </c>
      <c r="G182" s="95">
        <f t="shared" si="14"/>
        <v>0</v>
      </c>
      <c r="H182" s="159"/>
      <c r="I182" s="96" t="s">
        <v>939</v>
      </c>
      <c r="J182" s="96" t="str">
        <f>VLOOKUP(I182,Presupuesto!$B$11:$C$566,2,0)</f>
        <v>UTILES DE ESCRITORIO, OFICINA Y ENSE¥ANZA</v>
      </c>
      <c r="K182" s="96" t="s">
        <v>469</v>
      </c>
      <c r="L182" s="96" t="s">
        <v>410</v>
      </c>
    </row>
    <row r="183" spans="3:12" s="434" customFormat="1" x14ac:dyDescent="0.25">
      <c r="C183" s="97" t="s">
        <v>34</v>
      </c>
      <c r="D183" s="735"/>
      <c r="E183" s="686">
        <v>0</v>
      </c>
      <c r="F183" s="687">
        <v>80</v>
      </c>
      <c r="G183" s="95">
        <f t="shared" si="14"/>
        <v>0</v>
      </c>
      <c r="H183" s="159"/>
      <c r="I183" s="96" t="s">
        <v>939</v>
      </c>
      <c r="J183" s="96" t="str">
        <f>VLOOKUP(I183,Presupuesto!$B$11:$C$566,2,0)</f>
        <v>UTILES DE ESCRITORIO, OFICINA Y ENSE¥ANZA</v>
      </c>
      <c r="K183" s="96" t="s">
        <v>469</v>
      </c>
      <c r="L183" s="96" t="s">
        <v>410</v>
      </c>
    </row>
    <row r="184" spans="3:12" s="434" customFormat="1" x14ac:dyDescent="0.25">
      <c r="C184" s="107" t="s">
        <v>52</v>
      </c>
      <c r="D184" s="735"/>
      <c r="E184" s="697">
        <v>0</v>
      </c>
      <c r="F184" s="117">
        <v>25</v>
      </c>
      <c r="G184" s="95">
        <f t="shared" si="14"/>
        <v>0</v>
      </c>
      <c r="H184" s="159"/>
      <c r="I184" s="96" t="s">
        <v>939</v>
      </c>
      <c r="J184" s="96" t="str">
        <f>VLOOKUP(I184,Presupuesto!$B$11:$C$566,2,0)</f>
        <v>UTILES DE ESCRITORIO, OFICINA Y ENSE¥ANZA</v>
      </c>
      <c r="K184" s="96" t="s">
        <v>469</v>
      </c>
      <c r="L184" s="96" t="s">
        <v>410</v>
      </c>
    </row>
    <row r="185" spans="3:12" s="434" customFormat="1" ht="15.75" thickBot="1" x14ac:dyDescent="0.3">
      <c r="C185" s="213" t="s">
        <v>428</v>
      </c>
      <c r="D185" s="214">
        <v>0</v>
      </c>
      <c r="E185" s="318">
        <v>0</v>
      </c>
      <c r="F185" s="102">
        <f>HLOOKUP(C185,$AH$2:$BU$3,2,0)</f>
        <v>1150</v>
      </c>
      <c r="G185" s="103">
        <f>D185*E185*F185</f>
        <v>0</v>
      </c>
      <c r="H185" s="319"/>
      <c r="I185" s="320" t="s">
        <v>758</v>
      </c>
      <c r="J185" s="104" t="str">
        <f>VLOOKUP(I185,Presupuesto!$B$11:$C$566,2,0)</f>
        <v>VIATICOS NACIONALES</v>
      </c>
      <c r="K185" s="321" t="s">
        <v>469</v>
      </c>
      <c r="L185" s="321" t="s">
        <v>410</v>
      </c>
    </row>
    <row r="186" spans="3:12" s="434" customFormat="1" x14ac:dyDescent="0.25">
      <c r="H186" s="421"/>
    </row>
    <row r="187" spans="3:12" s="434" customFormat="1" x14ac:dyDescent="0.25"/>
    <row r="188" spans="3:12" ht="15.75" thickBot="1" x14ac:dyDescent="0.3"/>
    <row r="189" spans="3:12" ht="15.75" thickBot="1" x14ac:dyDescent="0.3">
      <c r="C189" s="29" t="s">
        <v>43</v>
      </c>
      <c r="D189" s="30">
        <f>SUM(G196:G205)</f>
        <v>19200</v>
      </c>
      <c r="E189" s="91"/>
      <c r="F189" s="91"/>
      <c r="G189" s="91"/>
      <c r="H189" s="74"/>
      <c r="I189" s="74"/>
      <c r="J189" s="74"/>
      <c r="K189" s="110"/>
    </row>
    <row r="190" spans="3:12" x14ac:dyDescent="0.25">
      <c r="C190" s="70"/>
      <c r="D190" s="31"/>
      <c r="E190" s="91"/>
      <c r="F190" s="91"/>
      <c r="G190" s="91"/>
      <c r="H190" s="74"/>
      <c r="I190" s="74"/>
      <c r="J190" s="74"/>
      <c r="K190" s="110"/>
    </row>
    <row r="191" spans="3:12" x14ac:dyDescent="0.25">
      <c r="C191" s="70"/>
      <c r="D191" s="31"/>
      <c r="E191" s="91"/>
      <c r="F191" s="91"/>
      <c r="G191" s="91"/>
      <c r="H191" s="74"/>
      <c r="I191" s="74"/>
      <c r="J191" s="74"/>
      <c r="K191" s="110"/>
    </row>
    <row r="192" spans="3:12" ht="15.75" x14ac:dyDescent="0.25">
      <c r="C192" s="200" t="s">
        <v>390</v>
      </c>
      <c r="D192" s="347" t="s">
        <v>1982</v>
      </c>
      <c r="E192" s="91"/>
      <c r="F192" s="91"/>
      <c r="G192" s="91"/>
      <c r="H192" s="74"/>
      <c r="I192" s="74"/>
      <c r="J192" s="74"/>
      <c r="K192" s="110"/>
    </row>
    <row r="193" spans="3:12" ht="36" customHeight="1" x14ac:dyDescent="0.25">
      <c r="C193" s="739" t="str">
        <f>IFERROR(VLOOKUP(D192,'1. Desarrollo e Innov. Curricu.'!$F:$G,2,FALSE),IFERROR(VLOOKUP(D192,'2. Investigación Científica'!$F:$G,2,FALSE),IFERROR(VLOOKUP(D192,'3. Vinculación Univ. Sociedad'!$F:$G,2,FALSE),IFERROR(VLOOKUP(D192,'4. Docencia y Profesorado Univ.'!$F:$G,2,FALSE),IFERROR(VLOOKUP(D192,'5. Estudiantes y Graduados'!$F:$G,2,FALSE),IFERROR(VLOOKUP(D192,'11. Gestion Administrativa'!$F:$G,2,FALSE),IFERROR(VLOOKUP(D192,'13. Gestión Académica'!$F:$G,2,FALSE),IFERROR(VLOOKUP(D192,'9. Asegura. de la Calid. y M'!$F:$G,2,FALSE),IFERROR(VLOOKUP(D192,'6. Gestión del Conocimiento'!$F:$G,2,FALSE),IFERROR(VLOOKUP(D192,'15. Gobernabilidad y Proceso...'!$F:$G,2,FALSE),IFERROR(VLOOKUP(D192,'12. Gestión del Talento Humano'!$F:$G,2,FALSE),IFERROR(VLOOKUP(D192,'14. Internacional... de la E.S.'!$F:$G,2,FALSE),IFERROR(VLOOKUP(D192,'10. Posgrado'!$F:$G,2,FALSE),IFERROR(VLOOKUP(D192,'17. Gestión TIC'!$F:$G,2,FALSE),IFERROR(VLOOKUP(D192,'16. Desa. del Sistema Educ.Sup.'!$F:$G,2,FALSE),IFERROR(VLOOKUP(D192,'8. Cultura de Inno. Insti...'!$F:$G,2,FALSE),VLOOKUP(D192,'7. Lo Esencial de la Reforma U.'!$F:$G,2,0)))))))))))))))))</f>
        <v>Mantener en funcionamiento los Comités de Vinculación creados en cada unidad académica para promover y gestionar el desarrollo de proyectos asignados como Carga Académica y registrados en la Dirección de Vinculación Universidad Sociedad.</v>
      </c>
      <c r="D193" s="739"/>
      <c r="E193" s="739"/>
      <c r="F193" s="739"/>
      <c r="G193" s="739"/>
      <c r="H193" s="739"/>
      <c r="I193" s="739"/>
      <c r="J193" s="739"/>
      <c r="K193" s="739"/>
      <c r="L193" s="739"/>
    </row>
    <row r="194" spans="3:12" ht="15.75" thickBot="1" x14ac:dyDescent="0.3">
      <c r="C194" s="70"/>
      <c r="D194" s="31"/>
      <c r="E194" s="91"/>
      <c r="F194" s="91"/>
      <c r="G194" s="91"/>
      <c r="H194" s="74"/>
      <c r="I194" s="74"/>
      <c r="J194" s="74"/>
      <c r="K194" s="110"/>
    </row>
    <row r="195" spans="3:12" ht="15.75" thickBot="1" x14ac:dyDescent="0.3">
      <c r="C195" s="124" t="s">
        <v>44</v>
      </c>
      <c r="D195" s="127" t="s">
        <v>45</v>
      </c>
      <c r="E195" s="126" t="s">
        <v>55</v>
      </c>
      <c r="F195" s="126" t="s">
        <v>57</v>
      </c>
      <c r="G195" s="125" t="s">
        <v>27</v>
      </c>
      <c r="H195" s="131" t="s">
        <v>129</v>
      </c>
      <c r="I195" s="126" t="s">
        <v>46</v>
      </c>
      <c r="J195" s="126" t="s">
        <v>130</v>
      </c>
      <c r="K195" s="126" t="s">
        <v>408</v>
      </c>
      <c r="L195" s="126" t="s">
        <v>409</v>
      </c>
    </row>
    <row r="196" spans="3:12" x14ac:dyDescent="0.25">
      <c r="C196" s="313" t="s">
        <v>47</v>
      </c>
      <c r="D196" s="734">
        <v>24</v>
      </c>
      <c r="E196" s="314"/>
      <c r="F196" s="113">
        <v>30000</v>
      </c>
      <c r="G196" s="315">
        <f t="shared" ref="G196:G204" si="15">E196*F196</f>
        <v>0</v>
      </c>
      <c r="H196" s="316"/>
      <c r="I196" s="114" t="s">
        <v>696</v>
      </c>
      <c r="J196" s="114" t="str">
        <f>VLOOKUP(I196,Presupuesto!$B$11:$C$566,2,0)</f>
        <v>SERVICIOS DE CAPACITACION.</v>
      </c>
      <c r="K196" s="317" t="s">
        <v>469</v>
      </c>
      <c r="L196" s="114" t="s">
        <v>392</v>
      </c>
    </row>
    <row r="197" spans="3:12" x14ac:dyDescent="0.25">
      <c r="C197" s="97" t="s">
        <v>48</v>
      </c>
      <c r="D197" s="735"/>
      <c r="E197" s="198">
        <f>D196</f>
        <v>24</v>
      </c>
      <c r="F197" s="98">
        <v>50</v>
      </c>
      <c r="G197" s="95">
        <f t="shared" si="15"/>
        <v>1200</v>
      </c>
      <c r="H197" s="159" t="s">
        <v>127</v>
      </c>
      <c r="I197" s="96" t="s">
        <v>714</v>
      </c>
      <c r="J197" s="96" t="str">
        <f>VLOOKUP(I197,Presupuesto!$B$11:$C$566,2,0)</f>
        <v>SERVICIOS DE IMPRENTA PUBLIC.Y REPRODUCCION</v>
      </c>
      <c r="K197" s="96" t="str">
        <f>$K$196</f>
        <v>Vinculación Universidad-Sociedad</v>
      </c>
      <c r="L197" s="96" t="s">
        <v>410</v>
      </c>
    </row>
    <row r="198" spans="3:12" x14ac:dyDescent="0.25">
      <c r="C198" s="97" t="s">
        <v>49</v>
      </c>
      <c r="D198" s="735"/>
      <c r="E198" s="198">
        <v>120</v>
      </c>
      <c r="F198" s="98">
        <v>150</v>
      </c>
      <c r="G198" s="95">
        <f t="shared" si="15"/>
        <v>18000</v>
      </c>
      <c r="H198" s="159" t="s">
        <v>127</v>
      </c>
      <c r="I198" s="96" t="s">
        <v>789</v>
      </c>
      <c r="J198" s="96" t="str">
        <f>VLOOKUP(I198,Presupuesto!$B$11:$C$566,2,0)</f>
        <v>ALIMENTOS B EBIDAS PARA PERSONAS</v>
      </c>
      <c r="K198" s="96" t="str">
        <f t="shared" ref="K198:K205" si="16">$K$196</f>
        <v>Vinculación Universidad-Sociedad</v>
      </c>
      <c r="L198" s="96" t="s">
        <v>394</v>
      </c>
    </row>
    <row r="199" spans="3:12" x14ac:dyDescent="0.25">
      <c r="C199" s="97" t="s">
        <v>50</v>
      </c>
      <c r="D199" s="735"/>
      <c r="E199" s="149">
        <v>0</v>
      </c>
      <c r="F199" s="116">
        <v>10000</v>
      </c>
      <c r="G199" s="95">
        <f t="shared" si="15"/>
        <v>0</v>
      </c>
      <c r="H199" s="159"/>
      <c r="I199" s="308" t="s">
        <v>746</v>
      </c>
      <c r="J199" s="96" t="str">
        <f>VLOOKUP(I199,Presupuesto!$B$11:$C$566,2,0)</f>
        <v>PASAJES NACIONALES</v>
      </c>
      <c r="K199" s="96" t="str">
        <f t="shared" si="16"/>
        <v>Vinculación Universidad-Sociedad</v>
      </c>
      <c r="L199" s="96" t="s">
        <v>410</v>
      </c>
    </row>
    <row r="200" spans="3:12" x14ac:dyDescent="0.25">
      <c r="C200" s="97" t="s">
        <v>415</v>
      </c>
      <c r="D200" s="735"/>
      <c r="E200" s="149">
        <v>0</v>
      </c>
      <c r="F200" s="116">
        <v>250</v>
      </c>
      <c r="G200" s="95">
        <f t="shared" si="15"/>
        <v>0</v>
      </c>
      <c r="H200" s="159"/>
      <c r="I200" s="96" t="s">
        <v>818</v>
      </c>
      <c r="J200" s="96" t="str">
        <f>VLOOKUP(I200,Presupuesto!$B$11:$C$566,2,0)</f>
        <v>PRODUCTOS PAPEL Y CARTON</v>
      </c>
      <c r="K200" s="96" t="str">
        <f t="shared" si="16"/>
        <v>Vinculación Universidad-Sociedad</v>
      </c>
      <c r="L200" s="96" t="s">
        <v>410</v>
      </c>
    </row>
    <row r="201" spans="3:12" x14ac:dyDescent="0.25">
      <c r="C201" s="97" t="s">
        <v>51</v>
      </c>
      <c r="D201" s="735"/>
      <c r="E201" s="198">
        <v>0</v>
      </c>
      <c r="F201" s="98">
        <v>85</v>
      </c>
      <c r="G201" s="95">
        <f t="shared" si="15"/>
        <v>0</v>
      </c>
      <c r="H201" s="159"/>
      <c r="I201" s="96" t="s">
        <v>818</v>
      </c>
      <c r="J201" s="96" t="str">
        <f>VLOOKUP(I201,Presupuesto!$B$11:$C$566,2,0)</f>
        <v>PRODUCTOS PAPEL Y CARTON</v>
      </c>
      <c r="K201" s="96" t="str">
        <f t="shared" si="16"/>
        <v>Vinculación Universidad-Sociedad</v>
      </c>
      <c r="L201" s="96" t="s">
        <v>410</v>
      </c>
    </row>
    <row r="202" spans="3:12" x14ac:dyDescent="0.25">
      <c r="C202" s="97" t="s">
        <v>121</v>
      </c>
      <c r="D202" s="735"/>
      <c r="E202" s="198">
        <v>0</v>
      </c>
      <c r="F202" s="98">
        <v>36</v>
      </c>
      <c r="G202" s="95">
        <f t="shared" si="15"/>
        <v>0</v>
      </c>
      <c r="H202" s="159"/>
      <c r="I202" s="96" t="s">
        <v>939</v>
      </c>
      <c r="J202" s="96" t="str">
        <f>VLOOKUP(I202,Presupuesto!$B$11:$C$566,2,0)</f>
        <v>UTILES DE ESCRITORIO, OFICINA Y ENSE¥ANZA</v>
      </c>
      <c r="K202" s="96" t="str">
        <f t="shared" si="16"/>
        <v>Vinculación Universidad-Sociedad</v>
      </c>
      <c r="L202" s="96" t="s">
        <v>410</v>
      </c>
    </row>
    <row r="203" spans="3:12" x14ac:dyDescent="0.25">
      <c r="C203" s="97" t="s">
        <v>34</v>
      </c>
      <c r="D203" s="735"/>
      <c r="E203" s="198">
        <v>0</v>
      </c>
      <c r="F203" s="98">
        <v>80</v>
      </c>
      <c r="G203" s="95">
        <f t="shared" si="15"/>
        <v>0</v>
      </c>
      <c r="H203" s="159"/>
      <c r="I203" s="96" t="s">
        <v>939</v>
      </c>
      <c r="J203" s="96" t="str">
        <f>VLOOKUP(I203,Presupuesto!$B$11:$C$566,2,0)</f>
        <v>UTILES DE ESCRITORIO, OFICINA Y ENSE¥ANZA</v>
      </c>
      <c r="K203" s="96" t="str">
        <f t="shared" si="16"/>
        <v>Vinculación Universidad-Sociedad</v>
      </c>
      <c r="L203" s="96" t="s">
        <v>410</v>
      </c>
    </row>
    <row r="204" spans="3:12" x14ac:dyDescent="0.25">
      <c r="C204" s="107" t="s">
        <v>52</v>
      </c>
      <c r="D204" s="735"/>
      <c r="E204" s="209">
        <v>0</v>
      </c>
      <c r="F204" s="117">
        <v>25</v>
      </c>
      <c r="G204" s="95">
        <f t="shared" si="15"/>
        <v>0</v>
      </c>
      <c r="H204" s="159"/>
      <c r="I204" s="96" t="s">
        <v>939</v>
      </c>
      <c r="J204" s="96" t="str">
        <f>VLOOKUP(I204,Presupuesto!$B$11:$C$566,2,0)</f>
        <v>UTILES DE ESCRITORIO, OFICINA Y ENSE¥ANZA</v>
      </c>
      <c r="K204" s="96" t="str">
        <f t="shared" si="16"/>
        <v>Vinculación Universidad-Sociedad</v>
      </c>
      <c r="L204" s="96" t="s">
        <v>410</v>
      </c>
    </row>
    <row r="205" spans="3:12" ht="15.75" thickBot="1" x14ac:dyDescent="0.3">
      <c r="C205" s="213" t="s">
        <v>428</v>
      </c>
      <c r="D205" s="214">
        <v>0</v>
      </c>
      <c r="E205" s="318">
        <v>0</v>
      </c>
      <c r="F205" s="102">
        <f>HLOOKUP(C205,$AH$2:$BU$3,2,0)</f>
        <v>1150</v>
      </c>
      <c r="G205" s="103">
        <f>D205*E205*F205</f>
        <v>0</v>
      </c>
      <c r="H205" s="319"/>
      <c r="I205" s="320" t="s">
        <v>758</v>
      </c>
      <c r="J205" s="104" t="str">
        <f>VLOOKUP(I205,Presupuesto!$B$11:$C$566,2,0)</f>
        <v>VIATICOS NACIONALES</v>
      </c>
      <c r="K205" s="321" t="str">
        <f t="shared" si="16"/>
        <v>Vinculación Universidad-Sociedad</v>
      </c>
      <c r="L205" s="321" t="s">
        <v>410</v>
      </c>
    </row>
    <row r="206" spans="3:12" x14ac:dyDescent="0.25">
      <c r="C206" s="91"/>
      <c r="E206" s="110"/>
      <c r="F206" s="110"/>
      <c r="G206" s="110"/>
      <c r="H206" s="172"/>
      <c r="I206" s="110"/>
      <c r="J206" s="110"/>
      <c r="K206" s="110"/>
    </row>
    <row r="207" spans="3:12" ht="15.75" thickBot="1" x14ac:dyDescent="0.3"/>
    <row r="208" spans="3:12" ht="15.75" thickBot="1" x14ac:dyDescent="0.3">
      <c r="C208" s="29" t="s">
        <v>43</v>
      </c>
      <c r="D208" s="30">
        <f>SUM(G215:G224)</f>
        <v>47113.333333333336</v>
      </c>
      <c r="E208" s="91"/>
      <c r="F208" s="91"/>
      <c r="G208" s="91"/>
      <c r="H208" s="74"/>
      <c r="I208" s="74"/>
      <c r="J208" s="74"/>
      <c r="K208" s="110"/>
    </row>
    <row r="209" spans="3:12" x14ac:dyDescent="0.25">
      <c r="C209" s="70"/>
      <c r="D209" s="31"/>
      <c r="E209" s="91"/>
      <c r="F209" s="91"/>
      <c r="G209" s="91"/>
      <c r="H209" s="74"/>
      <c r="I209" s="74"/>
      <c r="J209" s="74"/>
      <c r="K209" s="110"/>
    </row>
    <row r="210" spans="3:12" ht="15.75" thickBot="1" x14ac:dyDescent="0.3">
      <c r="C210" s="70"/>
      <c r="D210" s="31"/>
      <c r="E210" s="91"/>
      <c r="F210" s="91"/>
      <c r="G210" s="91"/>
      <c r="H210" s="74"/>
      <c r="I210" s="74"/>
      <c r="J210" s="74"/>
      <c r="K210" s="110"/>
    </row>
    <row r="211" spans="3:12" ht="16.5" thickBot="1" x14ac:dyDescent="0.3">
      <c r="C211" s="200" t="s">
        <v>390</v>
      </c>
      <c r="D211" s="347" t="s">
        <v>1754</v>
      </c>
      <c r="E211" s="91"/>
      <c r="F211" s="124" t="s">
        <v>2048</v>
      </c>
      <c r="G211" s="91"/>
      <c r="H211" s="74"/>
      <c r="I211" s="74"/>
      <c r="J211" s="74"/>
      <c r="K211" s="110"/>
    </row>
    <row r="212" spans="3:12" ht="18.75" x14ac:dyDescent="0.25">
      <c r="C212" s="207" t="str">
        <f>IFERROR(VLOOKUP(D211,'1. Desarrollo e Innov. Curricu.'!$F:$G,2,FALSE),IFERROR(VLOOKUP(D211,'2. Investigación Científica'!$F:$G,2,FALSE),IFERROR(VLOOKUP(D211,'3. Vinculación Univ. Sociedad'!$F:$G,2,FALSE),IFERROR(VLOOKUP(D211,'4. Docencia y Profesorado Univ.'!$F:$G,2,FALSE),IFERROR(VLOOKUP(D211,'5. Estudiantes y Graduados'!$F:$G,2,FALSE),IFERROR(VLOOKUP(D211,'11. Gestion Administrativa'!$F:$G,2,FALSE),IFERROR(VLOOKUP(D211,'13. Gestión Académica'!$F:$G,2,FALSE),IFERROR(VLOOKUP(D211,'9. Asegura. de la Calid. y M'!$F:$G,2,FALSE),IFERROR(VLOOKUP(D211,'6. Gestión del Conocimiento'!$F:$G,2,FALSE),IFERROR(VLOOKUP(D211,'15. Gobernabilidad y Proceso...'!$F:$G,2,FALSE),IFERROR(VLOOKUP(D211,'12. Gestión del Talento Humano'!$F:$G,2,FALSE),IFERROR(VLOOKUP(D211,'14. Internacional... de la E.S.'!$F:$G,2,FALSE),IFERROR(VLOOKUP(D211,'10. Posgrado'!$F:$G,2,FALSE),IFERROR(VLOOKUP(D211,'17. Gestión TIC'!$F:$G,2,FALSE),IFERROR(VLOOKUP(D211,'16. Desa. del Sistema Educ.Sup.'!$F:$G,2,FALSE),IFERROR(VLOOKUP(D211,'8. Cultura de Inno. Insti...'!$F:$G,2,FALSE),VLOOKUP(D211,'7. Lo Esencial de la Reforma U.'!$F:$G,2,0)))))))))))))))))</f>
        <v xml:space="preserve">Organizar y desarrollar anualmente las Jornadas de Investigación de Ciencias Espaciales para difundir los resultados de las investigaciones realizadas durante el Año Académico. </v>
      </c>
      <c r="D212" s="31"/>
      <c r="E212" s="91"/>
      <c r="F212" s="91"/>
      <c r="G212" s="91"/>
      <c r="H212" s="74"/>
      <c r="I212" s="74"/>
      <c r="J212" s="74"/>
      <c r="K212" s="110"/>
    </row>
    <row r="213" spans="3:12" ht="15.75" thickBot="1" x14ac:dyDescent="0.3">
      <c r="C213" s="70"/>
      <c r="D213" s="31"/>
      <c r="E213" s="91"/>
      <c r="F213" s="91"/>
      <c r="G213" s="91"/>
      <c r="H213" s="74"/>
      <c r="I213" s="74"/>
      <c r="J213" s="74"/>
      <c r="K213" s="110"/>
    </row>
    <row r="214" spans="3:12" ht="15.75" thickBot="1" x14ac:dyDescent="0.3">
      <c r="C214" s="124" t="s">
        <v>44</v>
      </c>
      <c r="D214" s="127" t="s">
        <v>45</v>
      </c>
      <c r="E214" s="126" t="s">
        <v>55</v>
      </c>
      <c r="F214" s="126" t="s">
        <v>57</v>
      </c>
      <c r="G214" s="125" t="s">
        <v>27</v>
      </c>
      <c r="H214" s="131" t="s">
        <v>129</v>
      </c>
      <c r="I214" s="126" t="s">
        <v>46</v>
      </c>
      <c r="J214" s="126" t="s">
        <v>130</v>
      </c>
      <c r="K214" s="126" t="s">
        <v>408</v>
      </c>
      <c r="L214" s="126" t="s">
        <v>409</v>
      </c>
    </row>
    <row r="215" spans="3:12" x14ac:dyDescent="0.25">
      <c r="C215" s="313" t="s">
        <v>47</v>
      </c>
      <c r="D215" s="734">
        <v>80</v>
      </c>
      <c r="E215" s="314">
        <v>1</v>
      </c>
      <c r="F215" s="113">
        <v>30000</v>
      </c>
      <c r="G215" s="315">
        <f t="shared" ref="G215:G223" si="17">E215*F215</f>
        <v>30000</v>
      </c>
      <c r="H215" s="316" t="s">
        <v>127</v>
      </c>
      <c r="I215" s="114" t="s">
        <v>696</v>
      </c>
      <c r="J215" s="114" t="str">
        <f>VLOOKUP(I215,Presupuesto!$B$11:$C$566,2,0)</f>
        <v>SERVICIOS DE CAPACITACION.</v>
      </c>
      <c r="K215" s="317" t="s">
        <v>1356</v>
      </c>
      <c r="L215" s="114" t="s">
        <v>392</v>
      </c>
    </row>
    <row r="216" spans="3:12" x14ac:dyDescent="0.25">
      <c r="C216" s="97" t="s">
        <v>48</v>
      </c>
      <c r="D216" s="735"/>
      <c r="E216" s="198">
        <f>D215</f>
        <v>80</v>
      </c>
      <c r="F216" s="98">
        <v>50</v>
      </c>
      <c r="G216" s="95">
        <f t="shared" si="17"/>
        <v>4000</v>
      </c>
      <c r="H216" s="159" t="s">
        <v>127</v>
      </c>
      <c r="I216" s="96" t="s">
        <v>714</v>
      </c>
      <c r="J216" s="96" t="str">
        <f>VLOOKUP(I216,Presupuesto!$B$11:$C$566,2,0)</f>
        <v>SERVICIOS DE IMPRENTA PUBLIC.Y REPRODUCCION</v>
      </c>
      <c r="K216" s="96" t="str">
        <f>$K$215</f>
        <v>Investigación Científica</v>
      </c>
      <c r="L216" s="96" t="s">
        <v>410</v>
      </c>
    </row>
    <row r="217" spans="3:12" x14ac:dyDescent="0.25">
      <c r="C217" s="97" t="s">
        <v>49</v>
      </c>
      <c r="D217" s="735"/>
      <c r="E217" s="198">
        <f>D215</f>
        <v>80</v>
      </c>
      <c r="F217" s="98">
        <v>150</v>
      </c>
      <c r="G217" s="95">
        <f t="shared" si="17"/>
        <v>12000</v>
      </c>
      <c r="H217" s="159" t="s">
        <v>127</v>
      </c>
      <c r="I217" s="96" t="s">
        <v>789</v>
      </c>
      <c r="J217" s="96" t="str">
        <f>VLOOKUP(I217,Presupuesto!$B$11:$C$566,2,0)</f>
        <v>ALIMENTOS B EBIDAS PARA PERSONAS</v>
      </c>
      <c r="K217" s="96" t="str">
        <f t="shared" ref="K217:K224" si="18">$K$215</f>
        <v>Investigación Científica</v>
      </c>
      <c r="L217" s="96" t="s">
        <v>394</v>
      </c>
    </row>
    <row r="218" spans="3:12" x14ac:dyDescent="0.25">
      <c r="C218" s="97" t="s">
        <v>50</v>
      </c>
      <c r="D218" s="735"/>
      <c r="E218" s="149">
        <v>0</v>
      </c>
      <c r="F218" s="116">
        <v>10000</v>
      </c>
      <c r="G218" s="95">
        <f t="shared" si="17"/>
        <v>0</v>
      </c>
      <c r="H218" s="159"/>
      <c r="I218" s="308" t="s">
        <v>746</v>
      </c>
      <c r="J218" s="96" t="str">
        <f>VLOOKUP(I218,Presupuesto!$B$11:$C$566,2,0)</f>
        <v>PASAJES NACIONALES</v>
      </c>
      <c r="K218" s="96" t="str">
        <f t="shared" si="18"/>
        <v>Investigación Científica</v>
      </c>
      <c r="L218" s="96" t="s">
        <v>410</v>
      </c>
    </row>
    <row r="219" spans="3:12" x14ac:dyDescent="0.25">
      <c r="C219" s="97" t="s">
        <v>415</v>
      </c>
      <c r="D219" s="735"/>
      <c r="E219" s="149">
        <v>0</v>
      </c>
      <c r="F219" s="116">
        <v>250</v>
      </c>
      <c r="G219" s="95">
        <f t="shared" si="17"/>
        <v>0</v>
      </c>
      <c r="H219" s="159"/>
      <c r="I219" s="96" t="s">
        <v>818</v>
      </c>
      <c r="J219" s="96" t="str">
        <f>VLOOKUP(I219,Presupuesto!$B$11:$C$566,2,0)</f>
        <v>PRODUCTOS PAPEL Y CARTON</v>
      </c>
      <c r="K219" s="96" t="str">
        <f t="shared" si="18"/>
        <v>Investigación Científica</v>
      </c>
      <c r="L219" s="96" t="s">
        <v>410</v>
      </c>
    </row>
    <row r="220" spans="3:12" x14ac:dyDescent="0.25">
      <c r="C220" s="97" t="s">
        <v>51</v>
      </c>
      <c r="D220" s="735"/>
      <c r="E220" s="198">
        <f>(D215*25)/500</f>
        <v>4</v>
      </c>
      <c r="F220" s="98">
        <v>85</v>
      </c>
      <c r="G220" s="95">
        <f t="shared" si="17"/>
        <v>340</v>
      </c>
      <c r="H220" s="159" t="s">
        <v>127</v>
      </c>
      <c r="I220" s="96" t="s">
        <v>818</v>
      </c>
      <c r="J220" s="96" t="str">
        <f>VLOOKUP(I220,Presupuesto!$B$11:$C$566,2,0)</f>
        <v>PRODUCTOS PAPEL Y CARTON</v>
      </c>
      <c r="K220" s="96" t="str">
        <f t="shared" si="18"/>
        <v>Investigación Científica</v>
      </c>
      <c r="L220" s="96" t="s">
        <v>410</v>
      </c>
    </row>
    <row r="221" spans="3:12" x14ac:dyDescent="0.25">
      <c r="C221" s="97" t="s">
        <v>121</v>
      </c>
      <c r="D221" s="735"/>
      <c r="E221" s="198">
        <f>D215/12</f>
        <v>6.666666666666667</v>
      </c>
      <c r="F221" s="98">
        <v>36</v>
      </c>
      <c r="G221" s="95">
        <f t="shared" si="17"/>
        <v>240</v>
      </c>
      <c r="H221" s="159" t="s">
        <v>127</v>
      </c>
      <c r="I221" s="96" t="s">
        <v>939</v>
      </c>
      <c r="J221" s="96" t="str">
        <f>VLOOKUP(I221,Presupuesto!$B$11:$C$566,2,0)</f>
        <v>UTILES DE ESCRITORIO, OFICINA Y ENSE¥ANZA</v>
      </c>
      <c r="K221" s="96" t="str">
        <f t="shared" si="18"/>
        <v>Investigación Científica</v>
      </c>
      <c r="L221" s="96" t="s">
        <v>410</v>
      </c>
    </row>
    <row r="222" spans="3:12" x14ac:dyDescent="0.25">
      <c r="C222" s="97" t="s">
        <v>34</v>
      </c>
      <c r="D222" s="735"/>
      <c r="E222" s="198">
        <f>D215/12</f>
        <v>6.666666666666667</v>
      </c>
      <c r="F222" s="98">
        <v>80</v>
      </c>
      <c r="G222" s="95">
        <f t="shared" si="17"/>
        <v>533.33333333333337</v>
      </c>
      <c r="H222" s="159" t="s">
        <v>127</v>
      </c>
      <c r="I222" s="96" t="s">
        <v>939</v>
      </c>
      <c r="J222" s="96" t="str">
        <f>VLOOKUP(I222,Presupuesto!$B$11:$C$566,2,0)</f>
        <v>UTILES DE ESCRITORIO, OFICINA Y ENSE¥ANZA</v>
      </c>
      <c r="K222" s="96" t="str">
        <f t="shared" si="18"/>
        <v>Investigación Científica</v>
      </c>
      <c r="L222" s="96" t="s">
        <v>410</v>
      </c>
    </row>
    <row r="223" spans="3:12" x14ac:dyDescent="0.25">
      <c r="C223" s="107" t="s">
        <v>52</v>
      </c>
      <c r="D223" s="735"/>
      <c r="E223" s="209">
        <v>0</v>
      </c>
      <c r="F223" s="117">
        <v>25</v>
      </c>
      <c r="G223" s="95">
        <f t="shared" si="17"/>
        <v>0</v>
      </c>
      <c r="H223" s="159"/>
      <c r="I223" s="96" t="s">
        <v>939</v>
      </c>
      <c r="J223" s="96" t="str">
        <f>VLOOKUP(I223,Presupuesto!$B$11:$C$566,2,0)</f>
        <v>UTILES DE ESCRITORIO, OFICINA Y ENSE¥ANZA</v>
      </c>
      <c r="K223" s="96" t="str">
        <f t="shared" si="18"/>
        <v>Investigación Científica</v>
      </c>
      <c r="L223" s="96" t="s">
        <v>410</v>
      </c>
    </row>
    <row r="224" spans="3:12" ht="15.75" thickBot="1" x14ac:dyDescent="0.3">
      <c r="C224" s="213" t="s">
        <v>428</v>
      </c>
      <c r="D224" s="214">
        <v>0</v>
      </c>
      <c r="E224" s="318">
        <v>0</v>
      </c>
      <c r="F224" s="102">
        <f>HLOOKUP(C224,$AH$2:$BU$3,2,0)</f>
        <v>1150</v>
      </c>
      <c r="G224" s="103">
        <f>D224*E224*F224</f>
        <v>0</v>
      </c>
      <c r="H224" s="319"/>
      <c r="I224" s="320" t="s">
        <v>758</v>
      </c>
      <c r="J224" s="104" t="str">
        <f>VLOOKUP(I224,Presupuesto!$B$11:$C$566,2,0)</f>
        <v>VIATICOS NACIONALES</v>
      </c>
      <c r="K224" s="321" t="str">
        <f t="shared" si="18"/>
        <v>Investigación Científica</v>
      </c>
      <c r="L224" s="321" t="s">
        <v>410</v>
      </c>
    </row>
    <row r="226" spans="3:12" s="434" customFormat="1" x14ac:dyDescent="0.25">
      <c r="C226" s="91"/>
      <c r="E226" s="110"/>
      <c r="F226" s="110"/>
      <c r="G226" s="110"/>
      <c r="H226" s="172"/>
      <c r="I226" s="110"/>
      <c r="J226" s="110"/>
      <c r="K226" s="110"/>
    </row>
    <row r="227" spans="3:12" s="434" customFormat="1" x14ac:dyDescent="0.25">
      <c r="C227" s="736" t="s">
        <v>2002</v>
      </c>
      <c r="D227" s="737"/>
      <c r="E227" s="737"/>
      <c r="F227" s="737"/>
      <c r="G227" s="737"/>
      <c r="H227" s="737"/>
      <c r="I227" s="737"/>
      <c r="J227" s="737"/>
      <c r="K227" s="737"/>
      <c r="L227" s="737"/>
    </row>
    <row r="228" spans="3:12" ht="15.75" thickBot="1" x14ac:dyDescent="0.3"/>
    <row r="229" spans="3:12" ht="15.75" thickBot="1" x14ac:dyDescent="0.3">
      <c r="C229" s="29" t="s">
        <v>43</v>
      </c>
      <c r="D229" s="30">
        <f>SUM(G236:G245)</f>
        <v>44008</v>
      </c>
      <c r="E229" s="91"/>
      <c r="F229" s="91"/>
      <c r="G229" s="91"/>
      <c r="H229" s="74"/>
      <c r="I229" s="74"/>
      <c r="J229" s="74"/>
      <c r="K229" s="110"/>
    </row>
    <row r="230" spans="3:12" x14ac:dyDescent="0.25">
      <c r="C230" s="70"/>
      <c r="D230" s="31"/>
      <c r="E230" s="91"/>
      <c r="F230" s="91"/>
      <c r="G230" s="91"/>
      <c r="H230" s="74"/>
      <c r="I230" s="74"/>
      <c r="J230" s="74"/>
      <c r="K230" s="110"/>
    </row>
    <row r="231" spans="3:12" ht="15.75" thickBot="1" x14ac:dyDescent="0.3">
      <c r="C231" s="70"/>
      <c r="D231" s="31"/>
      <c r="E231" s="91"/>
      <c r="F231" s="91"/>
      <c r="G231" s="91"/>
      <c r="H231" s="74"/>
      <c r="I231" s="74"/>
      <c r="J231" s="74"/>
      <c r="K231" s="110"/>
    </row>
    <row r="232" spans="3:12" ht="16.5" thickBot="1" x14ac:dyDescent="0.3">
      <c r="C232" s="200" t="s">
        <v>390</v>
      </c>
      <c r="D232" s="347" t="s">
        <v>1990</v>
      </c>
      <c r="E232" s="91"/>
      <c r="F232" s="124" t="s">
        <v>2047</v>
      </c>
      <c r="G232" s="91"/>
      <c r="H232" s="74"/>
      <c r="I232" s="74"/>
      <c r="J232" s="74"/>
      <c r="K232" s="110"/>
    </row>
    <row r="233" spans="3:12" ht="18.75" x14ac:dyDescent="0.25">
      <c r="C233" s="207" t="str">
        <f>IFERROR(VLOOKUP(D232,'1. Desarrollo e Innov. Curricu.'!$F:$G,2,FALSE),IFERROR(VLOOKUP(D232,'2. Investigación Científica'!$F:$G,2,FALSE),IFERROR(VLOOKUP(D232,'3. Vinculación Univ. Sociedad'!$F:$G,2,FALSE),IFERROR(VLOOKUP(D232,'4. Docencia y Profesorado Univ.'!$F:$G,2,FALSE),IFERROR(VLOOKUP(D232,'5. Estudiantes y Graduados'!$F:$G,2,FALSE),IFERROR(VLOOKUP(D232,'11. Gestion Administrativa'!$F:$G,2,FALSE),IFERROR(VLOOKUP(D232,'13. Gestión Académica'!$F:$G,2,FALSE),IFERROR(VLOOKUP(D232,'9. Asegura. de la Calid. y M'!$F:$G,2,FALSE),IFERROR(VLOOKUP(D232,'6. Gestión del Conocimiento'!$F:$G,2,FALSE),IFERROR(VLOOKUP(D232,'15. Gobernabilidad y Proceso...'!$F:$G,2,FALSE),IFERROR(VLOOKUP(D232,'12. Gestión del Talento Humano'!$F:$G,2,FALSE),IFERROR(VLOOKUP(D232,'14. Internacional... de la E.S.'!$F:$G,2,FALSE),IFERROR(VLOOKUP(D232,'10. Posgrado'!$F:$G,2,FALSE),IFERROR(VLOOKUP(D232,'17. Gestión TIC'!$F:$G,2,FALSE),IFERROR(VLOOKUP(D232,'16. Desa. del Sistema Educ.Sup.'!$F:$G,2,FALSE),IFERROR(VLOOKUP(D232,'8. Cultura de Inno. Insti...'!$F:$G,2,FALSE),VLOOKUP(D232,'7. Lo Esencial de la Reforma U.'!$F:$G,2,0)))))))))))))))))</f>
        <v xml:space="preserve">Implementar cursos, talleres y otras formas de capacitación y formación del personal docente y administrativo, dentro de los programa marco de formación y capacitación continua. </v>
      </c>
      <c r="D233" s="31"/>
      <c r="E233" s="91"/>
      <c r="F233" s="91"/>
      <c r="G233" s="91"/>
      <c r="H233" s="74"/>
      <c r="I233" s="74"/>
      <c r="J233" s="74"/>
      <c r="K233" s="110"/>
    </row>
    <row r="234" spans="3:12" ht="15.75" thickBot="1" x14ac:dyDescent="0.3">
      <c r="C234" s="70"/>
      <c r="D234" s="31"/>
      <c r="E234" s="91"/>
      <c r="F234" s="91"/>
      <c r="G234" s="91"/>
      <c r="H234" s="74"/>
      <c r="I234" s="74"/>
      <c r="J234" s="74"/>
      <c r="K234" s="110"/>
    </row>
    <row r="235" spans="3:12" ht="15.75" thickBot="1" x14ac:dyDescent="0.3">
      <c r="C235" s="124" t="s">
        <v>44</v>
      </c>
      <c r="D235" s="127" t="s">
        <v>45</v>
      </c>
      <c r="E235" s="126" t="s">
        <v>55</v>
      </c>
      <c r="F235" s="126" t="s">
        <v>57</v>
      </c>
      <c r="G235" s="125" t="s">
        <v>27</v>
      </c>
      <c r="H235" s="131" t="s">
        <v>129</v>
      </c>
      <c r="I235" s="126" t="s">
        <v>46</v>
      </c>
      <c r="J235" s="126" t="s">
        <v>130</v>
      </c>
      <c r="K235" s="126" t="s">
        <v>408</v>
      </c>
      <c r="L235" s="126" t="s">
        <v>409</v>
      </c>
    </row>
    <row r="236" spans="3:12" x14ac:dyDescent="0.25">
      <c r="C236" s="313" t="s">
        <v>47</v>
      </c>
      <c r="D236" s="734">
        <v>150</v>
      </c>
      <c r="E236" s="314"/>
      <c r="F236" s="113">
        <v>30000</v>
      </c>
      <c r="G236" s="315">
        <f t="shared" ref="G236:G244" si="19">E236*F236</f>
        <v>0</v>
      </c>
      <c r="H236" s="316"/>
      <c r="I236" s="114" t="s">
        <v>696</v>
      </c>
      <c r="J236" s="114" t="str">
        <f>VLOOKUP(I236,Presupuesto!$B$11:$C$566,2,0)</f>
        <v>SERVICIOS DE CAPACITACION.</v>
      </c>
      <c r="K236" s="317" t="s">
        <v>1482</v>
      </c>
      <c r="L236" s="114" t="s">
        <v>392</v>
      </c>
    </row>
    <row r="237" spans="3:12" x14ac:dyDescent="0.25">
      <c r="C237" s="97" t="s">
        <v>48</v>
      </c>
      <c r="D237" s="735"/>
      <c r="E237" s="198">
        <v>150</v>
      </c>
      <c r="F237" s="98">
        <v>50</v>
      </c>
      <c r="G237" s="95">
        <f t="shared" si="19"/>
        <v>7500</v>
      </c>
      <c r="H237" s="159" t="s">
        <v>127</v>
      </c>
      <c r="I237" s="96" t="s">
        <v>714</v>
      </c>
      <c r="J237" s="96" t="str">
        <f>VLOOKUP(I237,Presupuesto!$B$11:$C$566,2,0)</f>
        <v>SERVICIOS DE IMPRENTA PUBLIC.Y REPRODUCCION</v>
      </c>
      <c r="K237" s="96" t="str">
        <f>$K$236</f>
        <v>Gestión Tecnologías de Información y Comunicación</v>
      </c>
      <c r="L237" s="96" t="s">
        <v>410</v>
      </c>
    </row>
    <row r="238" spans="3:12" x14ac:dyDescent="0.25">
      <c r="C238" s="97" t="s">
        <v>49</v>
      </c>
      <c r="D238" s="735"/>
      <c r="E238" s="198">
        <f>D236</f>
        <v>150</v>
      </c>
      <c r="F238" s="98">
        <v>150</v>
      </c>
      <c r="G238" s="95">
        <f t="shared" si="19"/>
        <v>22500</v>
      </c>
      <c r="H238" s="159" t="s">
        <v>127</v>
      </c>
      <c r="I238" s="96" t="s">
        <v>789</v>
      </c>
      <c r="J238" s="96" t="str">
        <f>VLOOKUP(I238,Presupuesto!$B$11:$C$566,2,0)</f>
        <v>ALIMENTOS B EBIDAS PARA PERSONAS</v>
      </c>
      <c r="K238" s="96" t="str">
        <f t="shared" ref="K238:K245" si="20">$K$236</f>
        <v>Gestión Tecnologías de Información y Comunicación</v>
      </c>
      <c r="L238" s="96" t="s">
        <v>394</v>
      </c>
    </row>
    <row r="239" spans="3:12" x14ac:dyDescent="0.25">
      <c r="C239" s="97" t="s">
        <v>50</v>
      </c>
      <c r="D239" s="735"/>
      <c r="E239" s="149">
        <v>0</v>
      </c>
      <c r="F239" s="116">
        <v>10000</v>
      </c>
      <c r="G239" s="95">
        <f t="shared" si="19"/>
        <v>0</v>
      </c>
      <c r="H239" s="159"/>
      <c r="I239" s="308" t="s">
        <v>746</v>
      </c>
      <c r="J239" s="96" t="str">
        <f>VLOOKUP(I239,Presupuesto!$B$11:$C$566,2,0)</f>
        <v>PASAJES NACIONALES</v>
      </c>
      <c r="K239" s="96" t="str">
        <f t="shared" si="20"/>
        <v>Gestión Tecnologías de Información y Comunicación</v>
      </c>
      <c r="L239" s="96" t="s">
        <v>410</v>
      </c>
    </row>
    <row r="240" spans="3:12" x14ac:dyDescent="0.25">
      <c r="C240" s="97" t="s">
        <v>415</v>
      </c>
      <c r="D240" s="735"/>
      <c r="E240" s="149">
        <v>150</v>
      </c>
      <c r="F240" s="116">
        <v>80</v>
      </c>
      <c r="G240" s="95">
        <f t="shared" si="19"/>
        <v>12000</v>
      </c>
      <c r="H240" s="159" t="s">
        <v>127</v>
      </c>
      <c r="I240" s="96" t="s">
        <v>818</v>
      </c>
      <c r="J240" s="96" t="str">
        <f>VLOOKUP(I240,Presupuesto!$B$11:$C$566,2,0)</f>
        <v>PRODUCTOS PAPEL Y CARTON</v>
      </c>
      <c r="K240" s="96" t="str">
        <f t="shared" si="20"/>
        <v>Gestión Tecnologías de Información y Comunicación</v>
      </c>
      <c r="L240" s="96" t="s">
        <v>410</v>
      </c>
    </row>
    <row r="241" spans="3:12" x14ac:dyDescent="0.25">
      <c r="C241" s="97" t="s">
        <v>51</v>
      </c>
      <c r="D241" s="735"/>
      <c r="E241" s="650">
        <v>4</v>
      </c>
      <c r="F241" s="98">
        <v>85</v>
      </c>
      <c r="G241" s="95">
        <f t="shared" si="19"/>
        <v>340</v>
      </c>
      <c r="H241" s="159" t="s">
        <v>127</v>
      </c>
      <c r="I241" s="96" t="s">
        <v>818</v>
      </c>
      <c r="J241" s="96" t="str">
        <f>VLOOKUP(I241,Presupuesto!$B$11:$C$566,2,0)</f>
        <v>PRODUCTOS PAPEL Y CARTON</v>
      </c>
      <c r="K241" s="96" t="str">
        <f t="shared" si="20"/>
        <v>Gestión Tecnologías de Información y Comunicación</v>
      </c>
      <c r="L241" s="96" t="s">
        <v>410</v>
      </c>
    </row>
    <row r="242" spans="3:12" x14ac:dyDescent="0.25">
      <c r="C242" s="97" t="s">
        <v>121</v>
      </c>
      <c r="D242" s="735"/>
      <c r="E242" s="650">
        <v>13</v>
      </c>
      <c r="F242" s="98">
        <v>36</v>
      </c>
      <c r="G242" s="95">
        <f t="shared" si="19"/>
        <v>468</v>
      </c>
      <c r="H242" s="159" t="s">
        <v>127</v>
      </c>
      <c r="I242" s="96" t="s">
        <v>939</v>
      </c>
      <c r="J242" s="96" t="str">
        <f>VLOOKUP(I242,Presupuesto!$B$11:$C$566,2,0)</f>
        <v>UTILES DE ESCRITORIO, OFICINA Y ENSE¥ANZA</v>
      </c>
      <c r="K242" s="96" t="str">
        <f t="shared" si="20"/>
        <v>Gestión Tecnologías de Información y Comunicación</v>
      </c>
      <c r="L242" s="96" t="s">
        <v>410</v>
      </c>
    </row>
    <row r="243" spans="3:12" x14ac:dyDescent="0.25">
      <c r="C243" s="97" t="s">
        <v>34</v>
      </c>
      <c r="D243" s="735"/>
      <c r="E243" s="650">
        <v>15</v>
      </c>
      <c r="F243" s="98">
        <v>80</v>
      </c>
      <c r="G243" s="95">
        <f t="shared" si="19"/>
        <v>1200</v>
      </c>
      <c r="H243" s="159" t="s">
        <v>127</v>
      </c>
      <c r="I243" s="96" t="s">
        <v>939</v>
      </c>
      <c r="J243" s="96" t="str">
        <f>VLOOKUP(I243,Presupuesto!$B$11:$C$566,2,0)</f>
        <v>UTILES DE ESCRITORIO, OFICINA Y ENSE¥ANZA</v>
      </c>
      <c r="K243" s="96" t="str">
        <f t="shared" si="20"/>
        <v>Gestión Tecnologías de Información y Comunicación</v>
      </c>
      <c r="L243" s="96" t="s">
        <v>410</v>
      </c>
    </row>
    <row r="244" spans="3:12" x14ac:dyDescent="0.25">
      <c r="C244" s="107" t="s">
        <v>52</v>
      </c>
      <c r="D244" s="735"/>
      <c r="E244" s="651">
        <v>0</v>
      </c>
      <c r="F244" s="117">
        <v>25</v>
      </c>
      <c r="G244" s="95">
        <f t="shared" si="19"/>
        <v>0</v>
      </c>
      <c r="H244" s="159"/>
      <c r="I244" s="96" t="s">
        <v>939</v>
      </c>
      <c r="J244" s="96" t="str">
        <f>VLOOKUP(I244,Presupuesto!$B$11:$C$566,2,0)</f>
        <v>UTILES DE ESCRITORIO, OFICINA Y ENSE¥ANZA</v>
      </c>
      <c r="K244" s="96" t="str">
        <f t="shared" si="20"/>
        <v>Gestión Tecnologías de Información y Comunicación</v>
      </c>
      <c r="L244" s="96" t="s">
        <v>410</v>
      </c>
    </row>
    <row r="245" spans="3:12" ht="15.75" thickBot="1" x14ac:dyDescent="0.3">
      <c r="C245" s="213" t="s">
        <v>428</v>
      </c>
      <c r="D245" s="214">
        <v>0</v>
      </c>
      <c r="E245" s="318">
        <v>0</v>
      </c>
      <c r="F245" s="102">
        <f>HLOOKUP(C245,$AH$2:$BU$3,2,0)</f>
        <v>1150</v>
      </c>
      <c r="G245" s="103">
        <f>D245*E245*F245</f>
        <v>0</v>
      </c>
      <c r="H245" s="319"/>
      <c r="I245" s="320" t="s">
        <v>758</v>
      </c>
      <c r="J245" s="104" t="str">
        <f>VLOOKUP(I245,Presupuesto!$B$11:$C$566,2,0)</f>
        <v>VIATICOS NACIONALES</v>
      </c>
      <c r="K245" s="321" t="str">
        <f t="shared" si="20"/>
        <v>Gestión Tecnologías de Información y Comunicación</v>
      </c>
      <c r="L245" s="321" t="s">
        <v>410</v>
      </c>
    </row>
    <row r="249" spans="3:12" x14ac:dyDescent="0.25">
      <c r="C249" s="736" t="s">
        <v>2001</v>
      </c>
      <c r="D249" s="737"/>
      <c r="E249" s="737"/>
      <c r="F249" s="737"/>
      <c r="G249" s="737"/>
      <c r="H249" s="737"/>
      <c r="I249" s="737"/>
      <c r="J249" s="737"/>
      <c r="K249" s="737"/>
      <c r="L249" s="737"/>
    </row>
    <row r="251" spans="3:12" ht="15.75" thickBot="1" x14ac:dyDescent="0.3"/>
    <row r="252" spans="3:12" ht="15.75" thickBot="1" x14ac:dyDescent="0.3">
      <c r="C252" s="29" t="s">
        <v>43</v>
      </c>
      <c r="D252" s="30">
        <f>SUM(G259:G271)</f>
        <v>99350</v>
      </c>
      <c r="E252" s="91"/>
      <c r="F252" s="91"/>
      <c r="G252" s="91"/>
      <c r="H252" s="74"/>
      <c r="I252" s="74"/>
      <c r="J252" s="74"/>
      <c r="K252" s="110"/>
      <c r="L252" s="434"/>
    </row>
    <row r="253" spans="3:12" x14ac:dyDescent="0.25">
      <c r="C253" s="70"/>
      <c r="D253" s="31"/>
      <c r="E253" s="91"/>
      <c r="F253" s="91"/>
      <c r="G253" s="91"/>
      <c r="H253" s="74"/>
      <c r="I253" s="74"/>
      <c r="J253" s="74"/>
      <c r="K253" s="110"/>
      <c r="L253" s="434"/>
    </row>
    <row r="254" spans="3:12" x14ac:dyDescent="0.25">
      <c r="C254" s="70"/>
      <c r="D254" s="31"/>
      <c r="E254" s="91"/>
      <c r="F254" s="91"/>
      <c r="G254" s="91"/>
      <c r="H254" s="74"/>
      <c r="I254" s="74"/>
      <c r="J254" s="74"/>
      <c r="K254" s="110"/>
      <c r="L254" s="434"/>
    </row>
    <row r="255" spans="3:12" ht="15.75" x14ac:dyDescent="0.25">
      <c r="C255" s="200" t="s">
        <v>390</v>
      </c>
      <c r="D255" s="347" t="s">
        <v>1979</v>
      </c>
      <c r="E255" s="91"/>
      <c r="F255" s="91"/>
      <c r="G255" s="91"/>
      <c r="H255" s="74"/>
      <c r="I255" s="74"/>
      <c r="J255" s="74"/>
      <c r="K255" s="110"/>
      <c r="L255" s="434"/>
    </row>
    <row r="256" spans="3:12" ht="18.75" x14ac:dyDescent="0.25">
      <c r="C256" s="207" t="str">
        <f>IFERROR(VLOOKUP(D255,'1. Desarrollo e Innov. Curricu.'!$F:$G,2,FALSE),IFERROR(VLOOKUP(D255,'2. Investigación Científica'!$F:$G,2,FALSE),IFERROR(VLOOKUP(D255,'3. Vinculación Univ. Sociedad'!$F:$G,2,FALSE),IFERROR(VLOOKUP(D255,'4. Docencia y Profesorado Univ.'!$F:$G,2,FALSE),IFERROR(VLOOKUP(D255,'5. Estudiantes y Graduados'!$F:$G,2,FALSE),IFERROR(VLOOKUP(D255,'11. Gestion Administrativa'!$F:$G,2,FALSE),IFERROR(VLOOKUP(D255,'13. Gestión Académica'!$F:$G,2,FALSE),IFERROR(VLOOKUP(D255,'9. Asegura. de la Calid. y M'!$F:$G,2,FALSE),IFERROR(VLOOKUP(D255,'6. Gestión del Conocimiento'!$F:$G,2,FALSE),IFERROR(VLOOKUP(D255,'15. Gobernabilidad y Proceso...'!$F:$G,2,FALSE),IFERROR(VLOOKUP(D255,'12. Gestión del Talento Humano'!$F:$G,2,FALSE),IFERROR(VLOOKUP(D255,'14. Internacional... de la E.S.'!$F:$G,2,FALSE),IFERROR(VLOOKUP(D255,'10. Posgrado'!$F:$G,2,FALSE),IFERROR(VLOOKUP(D255,'17. Gestión TIC'!$F:$G,2,FALSE),IFERROR(VLOOKUP(D255,'16. Desa. del Sistema Educ.Sup.'!$F:$G,2,FALSE),IFERROR(VLOOKUP(D255,'8. Cultura de Inno. Insti...'!$F:$G,2,FALSE),VLOOKUP(D255,'7. Lo Esencial de la Reforma U.'!$F:$G,2,0)))))))))))))))))</f>
        <v>Promover la suscripción y la consecuente ejecución de convenios o acuerdos de cooperación en apoyo al desarrollo de proyectos de vinculación de la Universidad con la Sociedad.</v>
      </c>
      <c r="D256" s="31"/>
      <c r="E256" s="91"/>
      <c r="F256" s="91"/>
      <c r="G256" s="91"/>
      <c r="H256" s="74"/>
      <c r="I256" s="74"/>
      <c r="J256" s="74"/>
      <c r="K256" s="110"/>
      <c r="L256" s="434"/>
    </row>
    <row r="257" spans="3:12" ht="15.75" thickBot="1" x14ac:dyDescent="0.3">
      <c r="C257" s="70"/>
      <c r="D257" s="31"/>
      <c r="E257" s="91"/>
      <c r="F257" s="91"/>
      <c r="G257" s="91"/>
      <c r="H257" s="74"/>
      <c r="I257" s="74"/>
      <c r="J257" s="74"/>
      <c r="K257" s="110"/>
      <c r="L257" s="434"/>
    </row>
    <row r="258" spans="3:12" ht="15.75" thickBot="1" x14ac:dyDescent="0.3">
      <c r="C258" s="124" t="s">
        <v>44</v>
      </c>
      <c r="D258" s="127" t="s">
        <v>45</v>
      </c>
      <c r="E258" s="126" t="s">
        <v>55</v>
      </c>
      <c r="F258" s="126" t="s">
        <v>57</v>
      </c>
      <c r="G258" s="125" t="s">
        <v>27</v>
      </c>
      <c r="H258" s="131" t="s">
        <v>129</v>
      </c>
      <c r="I258" s="126" t="s">
        <v>46</v>
      </c>
      <c r="J258" s="126" t="s">
        <v>130</v>
      </c>
      <c r="K258" s="126" t="s">
        <v>408</v>
      </c>
      <c r="L258" s="126" t="s">
        <v>409</v>
      </c>
    </row>
    <row r="259" spans="3:12" x14ac:dyDescent="0.25">
      <c r="C259" s="313" t="s">
        <v>2101</v>
      </c>
      <c r="D259" s="734"/>
      <c r="E259" s="314">
        <v>100</v>
      </c>
      <c r="F259" s="113">
        <v>675</v>
      </c>
      <c r="G259" s="315">
        <f t="shared" ref="G259:G270" si="21">E259*F259</f>
        <v>67500</v>
      </c>
      <c r="H259" s="316" t="s">
        <v>1665</v>
      </c>
      <c r="I259" s="114" t="s">
        <v>696</v>
      </c>
      <c r="J259" s="114" t="str">
        <f>VLOOKUP(I259,Presupuesto!$B$11:$C$566,2,0)</f>
        <v>SERVICIOS DE CAPACITACION.</v>
      </c>
      <c r="K259" s="690" t="s">
        <v>469</v>
      </c>
      <c r="L259" s="692" t="s">
        <v>395</v>
      </c>
    </row>
    <row r="260" spans="3:12" x14ac:dyDescent="0.25">
      <c r="C260" s="684" t="s">
        <v>48</v>
      </c>
      <c r="D260" s="735"/>
      <c r="E260" s="686">
        <v>100</v>
      </c>
      <c r="F260" s="687">
        <v>5</v>
      </c>
      <c r="G260" s="95">
        <f t="shared" si="21"/>
        <v>500</v>
      </c>
      <c r="H260" s="159" t="s">
        <v>1665</v>
      </c>
      <c r="I260" s="96" t="s">
        <v>714</v>
      </c>
      <c r="J260" s="96" t="str">
        <f>VLOOKUP(I260,Presupuesto!$B$11:$C$566,2,0)</f>
        <v>SERVICIOS DE IMPRENTA PUBLIC.Y REPRODUCCION</v>
      </c>
      <c r="K260" s="691" t="s">
        <v>469</v>
      </c>
      <c r="L260" s="693" t="s">
        <v>395</v>
      </c>
    </row>
    <row r="261" spans="3:12" x14ac:dyDescent="0.25">
      <c r="C261" s="684" t="s">
        <v>2102</v>
      </c>
      <c r="D261" s="735"/>
      <c r="E261" s="658">
        <v>150</v>
      </c>
      <c r="F261" s="659">
        <v>50</v>
      </c>
      <c r="G261" s="95">
        <f t="shared" si="21"/>
        <v>7500</v>
      </c>
      <c r="H261" s="159" t="s">
        <v>127</v>
      </c>
      <c r="I261" s="96" t="s">
        <v>789</v>
      </c>
      <c r="J261" s="96" t="str">
        <f>VLOOKUP(I261,Presupuesto!$B$11:$C$566,2,0)</f>
        <v>ALIMENTOS B EBIDAS PARA PERSONAS</v>
      </c>
      <c r="K261" s="691" t="s">
        <v>469</v>
      </c>
      <c r="L261" s="693" t="s">
        <v>395</v>
      </c>
    </row>
    <row r="262" spans="3:12" x14ac:dyDescent="0.25">
      <c r="C262" s="684" t="s">
        <v>2103</v>
      </c>
      <c r="D262" s="735"/>
      <c r="E262" s="658">
        <v>6000</v>
      </c>
      <c r="F262" s="688">
        <v>0.75</v>
      </c>
      <c r="G262" s="95">
        <f t="shared" si="21"/>
        <v>4500</v>
      </c>
      <c r="H262" s="159" t="s">
        <v>127</v>
      </c>
      <c r="I262" s="96" t="s">
        <v>714</v>
      </c>
      <c r="J262" s="96" t="str">
        <f>VLOOKUP(I262,Presupuesto!$B$11:$C$566,2,0)</f>
        <v>SERVICIOS DE IMPRENTA PUBLIC.Y REPRODUCCION</v>
      </c>
      <c r="K262" s="691" t="s">
        <v>469</v>
      </c>
      <c r="L262" s="693" t="s">
        <v>395</v>
      </c>
    </row>
    <row r="263" spans="3:12" x14ac:dyDescent="0.25">
      <c r="C263" s="684" t="s">
        <v>2104</v>
      </c>
      <c r="D263" s="735"/>
      <c r="E263" s="686">
        <v>30</v>
      </c>
      <c r="F263" s="687">
        <v>100</v>
      </c>
      <c r="G263" s="95">
        <f t="shared" si="21"/>
        <v>3000</v>
      </c>
      <c r="H263" s="159" t="s">
        <v>127</v>
      </c>
      <c r="I263" s="96" t="s">
        <v>818</v>
      </c>
      <c r="J263" s="96" t="str">
        <f>VLOOKUP(I263,Presupuesto!$B$11:$C$566,2,0)</f>
        <v>PRODUCTOS PAPEL Y CARTON</v>
      </c>
      <c r="K263" s="691" t="s">
        <v>469</v>
      </c>
      <c r="L263" s="693" t="s">
        <v>395</v>
      </c>
    </row>
    <row r="264" spans="3:12" ht="15.75" customHeight="1" x14ac:dyDescent="0.25">
      <c r="C264" s="684" t="s">
        <v>51</v>
      </c>
      <c r="D264" s="735"/>
      <c r="E264" s="686">
        <v>5</v>
      </c>
      <c r="F264" s="687">
        <v>85</v>
      </c>
      <c r="G264" s="95">
        <f t="shared" si="21"/>
        <v>425</v>
      </c>
      <c r="H264" s="159" t="s">
        <v>127</v>
      </c>
      <c r="I264" s="96" t="s">
        <v>818</v>
      </c>
      <c r="J264" s="96" t="str">
        <f>VLOOKUP(I264,Presupuesto!$B$11:$C$566,2,0)</f>
        <v>PRODUCTOS PAPEL Y CARTON</v>
      </c>
      <c r="K264" s="691" t="s">
        <v>469</v>
      </c>
      <c r="L264" s="693" t="s">
        <v>395</v>
      </c>
    </row>
    <row r="265" spans="3:12" s="434" customFormat="1" ht="15.75" customHeight="1" x14ac:dyDescent="0.25">
      <c r="C265" s="684" t="s">
        <v>121</v>
      </c>
      <c r="D265" s="735"/>
      <c r="E265" s="686">
        <v>30</v>
      </c>
      <c r="F265" s="687">
        <v>20</v>
      </c>
      <c r="G265" s="95">
        <f t="shared" si="21"/>
        <v>600</v>
      </c>
      <c r="H265" s="159" t="s">
        <v>127</v>
      </c>
      <c r="I265" s="96" t="s">
        <v>939</v>
      </c>
      <c r="J265" s="96" t="str">
        <f>VLOOKUP(I265,Presupuesto!$B$11:$C$566,2,0)</f>
        <v>UTILES DE ESCRITORIO, OFICINA Y ENSE¥ANZA</v>
      </c>
      <c r="K265" s="691" t="s">
        <v>469</v>
      </c>
      <c r="L265" s="693" t="s">
        <v>395</v>
      </c>
    </row>
    <row r="266" spans="3:12" s="434" customFormat="1" ht="15.75" customHeight="1" x14ac:dyDescent="0.25">
      <c r="C266" s="684" t="s">
        <v>34</v>
      </c>
      <c r="D266" s="735"/>
      <c r="E266" s="686">
        <v>5</v>
      </c>
      <c r="F266" s="687">
        <v>25</v>
      </c>
      <c r="G266" s="95">
        <f t="shared" si="21"/>
        <v>125</v>
      </c>
      <c r="H266" s="159" t="s">
        <v>127</v>
      </c>
      <c r="I266" s="96" t="s">
        <v>939</v>
      </c>
      <c r="J266" s="96" t="str">
        <f>VLOOKUP(I266,Presupuesto!$B$11:$C$566,2,0)</f>
        <v>UTILES DE ESCRITORIO, OFICINA Y ENSE¥ANZA</v>
      </c>
      <c r="K266" s="691" t="s">
        <v>469</v>
      </c>
      <c r="L266" s="693" t="s">
        <v>395</v>
      </c>
    </row>
    <row r="267" spans="3:12" s="434" customFormat="1" x14ac:dyDescent="0.25">
      <c r="C267" s="684" t="s">
        <v>2105</v>
      </c>
      <c r="D267" s="735"/>
      <c r="E267" s="686">
        <v>65</v>
      </c>
      <c r="F267" s="687">
        <v>80</v>
      </c>
      <c r="G267" s="95">
        <f t="shared" si="21"/>
        <v>5200</v>
      </c>
      <c r="H267" s="159" t="s">
        <v>127</v>
      </c>
      <c r="I267" s="96" t="s">
        <v>746</v>
      </c>
      <c r="J267" s="96" t="str">
        <f>VLOOKUP(I267,Presupuesto!$B$11:$C$566,2,0)</f>
        <v>PASAJES NACIONALES</v>
      </c>
      <c r="K267" s="691" t="s">
        <v>469</v>
      </c>
      <c r="L267" s="693" t="s">
        <v>395</v>
      </c>
    </row>
    <row r="268" spans="3:12" x14ac:dyDescent="0.25">
      <c r="C268" s="684" t="s">
        <v>2106</v>
      </c>
      <c r="D268" s="735"/>
      <c r="E268" s="686">
        <v>100</v>
      </c>
      <c r="F268" s="687">
        <v>85</v>
      </c>
      <c r="G268" s="95">
        <f t="shared" si="21"/>
        <v>8500</v>
      </c>
      <c r="H268" s="159" t="s">
        <v>127</v>
      </c>
      <c r="I268" s="96" t="s">
        <v>816</v>
      </c>
      <c r="J268" s="96" t="str">
        <f>VLOOKUP(I268,Presupuesto!$B$11:$C$566,2,0)</f>
        <v>PRODUCTOS DE ARTES GRAFICAS</v>
      </c>
      <c r="K268" s="691" t="s">
        <v>469</v>
      </c>
      <c r="L268" s="693" t="s">
        <v>396</v>
      </c>
    </row>
    <row r="269" spans="3:12" x14ac:dyDescent="0.25">
      <c r="C269" s="685" t="s">
        <v>2107</v>
      </c>
      <c r="D269" s="735"/>
      <c r="E269" s="658">
        <v>30</v>
      </c>
      <c r="F269" s="659">
        <v>50</v>
      </c>
      <c r="G269" s="95">
        <f t="shared" si="21"/>
        <v>1500</v>
      </c>
      <c r="H269" s="159" t="s">
        <v>127</v>
      </c>
      <c r="I269" s="96" t="s">
        <v>816</v>
      </c>
      <c r="J269" s="96" t="str">
        <f>VLOOKUP(I269,Presupuesto!$B$11:$C$566,2,0)</f>
        <v>PRODUCTOS DE ARTES GRAFICAS</v>
      </c>
      <c r="K269" s="691" t="s">
        <v>469</v>
      </c>
      <c r="L269" s="693" t="s">
        <v>397</v>
      </c>
    </row>
    <row r="270" spans="3:12" x14ac:dyDescent="0.25">
      <c r="C270" s="107"/>
      <c r="D270" s="735"/>
      <c r="E270" s="209"/>
      <c r="F270" s="117"/>
      <c r="G270" s="95">
        <f t="shared" si="21"/>
        <v>0</v>
      </c>
      <c r="H270" s="159" t="s">
        <v>1665</v>
      </c>
      <c r="I270" s="96" t="s">
        <v>939</v>
      </c>
      <c r="J270" s="96" t="str">
        <f>VLOOKUP(I270,Presupuesto!$B$11:$C$566,2,0)</f>
        <v>UTILES DE ESCRITORIO, OFICINA Y ENSE¥ANZA</v>
      </c>
      <c r="K270" s="691" t="s">
        <v>469</v>
      </c>
      <c r="L270" s="694" t="s">
        <v>410</v>
      </c>
    </row>
    <row r="271" spans="3:12" ht="15.75" thickBot="1" x14ac:dyDescent="0.3">
      <c r="C271" s="213" t="s">
        <v>428</v>
      </c>
      <c r="D271" s="214">
        <v>0</v>
      </c>
      <c r="E271" s="318">
        <v>0</v>
      </c>
      <c r="F271" s="102">
        <v>900</v>
      </c>
      <c r="G271" s="103">
        <f>D271*E271*F271</f>
        <v>0</v>
      </c>
      <c r="H271" s="319" t="s">
        <v>1665</v>
      </c>
      <c r="I271" s="320" t="s">
        <v>758</v>
      </c>
      <c r="J271" s="104" t="str">
        <f>VLOOKUP(I271,Presupuesto!$B$11:$C$566,2,0)</f>
        <v>VIATICOS NACIONALES</v>
      </c>
      <c r="K271" s="689" t="s">
        <v>469</v>
      </c>
      <c r="L271" s="104" t="s">
        <v>410</v>
      </c>
    </row>
    <row r="273" spans="3:12" ht="15.75" thickBot="1" x14ac:dyDescent="0.3"/>
    <row r="274" spans="3:12" ht="15.75" thickBot="1" x14ac:dyDescent="0.3">
      <c r="C274" s="29" t="s">
        <v>43</v>
      </c>
      <c r="D274" s="30">
        <f>SUM(G281:G292)</f>
        <v>34400</v>
      </c>
      <c r="E274" s="91"/>
      <c r="F274" s="91"/>
      <c r="G274" s="91"/>
      <c r="H274" s="74"/>
      <c r="I274" s="74"/>
      <c r="J274" s="74"/>
      <c r="K274" s="110"/>
      <c r="L274" s="434"/>
    </row>
    <row r="275" spans="3:12" x14ac:dyDescent="0.25">
      <c r="C275" s="70"/>
      <c r="D275" s="31"/>
      <c r="E275" s="91"/>
      <c r="F275" s="91"/>
      <c r="G275" s="91"/>
      <c r="H275" s="74"/>
      <c r="I275" s="74"/>
      <c r="J275" s="74"/>
      <c r="K275" s="110"/>
      <c r="L275" s="434"/>
    </row>
    <row r="276" spans="3:12" x14ac:dyDescent="0.25">
      <c r="C276" s="70"/>
      <c r="D276" s="31"/>
      <c r="E276" s="91"/>
      <c r="F276" s="91"/>
      <c r="G276" s="91"/>
      <c r="H276" s="74"/>
      <c r="I276" s="74"/>
      <c r="J276" s="74"/>
      <c r="K276" s="110"/>
      <c r="L276" s="434"/>
    </row>
    <row r="277" spans="3:12" ht="15.75" x14ac:dyDescent="0.25">
      <c r="C277" s="200" t="s">
        <v>390</v>
      </c>
      <c r="D277" s="347" t="s">
        <v>1981</v>
      </c>
      <c r="E277" s="91"/>
      <c r="F277" s="91"/>
      <c r="G277" s="91"/>
      <c r="H277" s="74"/>
      <c r="I277" s="74"/>
      <c r="J277" s="74"/>
      <c r="K277" s="110"/>
      <c r="L277" s="434"/>
    </row>
    <row r="278" spans="3:12" ht="18.75" x14ac:dyDescent="0.25">
      <c r="C278" s="207" t="str">
        <f>IFERROR(VLOOKUP(D277,'1. Desarrollo e Innov. Curricu.'!$F:$G,2,FALSE),IFERROR(VLOOKUP(D277,'2. Investigación Científica'!$F:$G,2,FALSE),IFERROR(VLOOKUP(D277,'3. Vinculación Univ. Sociedad'!$F:$G,2,FALSE),IFERROR(VLOOKUP(D277,'4. Docencia y Profesorado Univ.'!$F:$G,2,FALSE),IFERROR(VLOOKUP(D277,'5. Estudiantes y Graduados'!$F:$G,2,FALSE),IFERROR(VLOOKUP(D277,'11. Gestion Administrativa'!$F:$G,2,FALSE),IFERROR(VLOOKUP(D277,'13. Gestión Académica'!$F:$G,2,FALSE),IFERROR(VLOOKUP(D277,'9. Asegura. de la Calid. y M'!$F:$G,2,FALSE),IFERROR(VLOOKUP(D277,'6. Gestión del Conocimiento'!$F:$G,2,FALSE),IFERROR(VLOOKUP(D277,'15. Gobernabilidad y Proceso...'!$F:$G,2,FALSE),IFERROR(VLOOKUP(D277,'12. Gestión del Talento Humano'!$F:$G,2,FALSE),IFERROR(VLOOKUP(D277,'14. Internacional... de la E.S.'!$F:$G,2,FALSE),IFERROR(VLOOKUP(D277,'10. Posgrado'!$F:$G,2,FALSE),IFERROR(VLOOKUP(D277,'17. Gestión TIC'!$F:$G,2,FALSE),IFERROR(VLOOKUP(D277,'16. Desa. del Sistema Educ.Sup.'!$F:$G,2,FALSE),IFERROR(VLOOKUP(D277,'8. Cultura de Inno. Insti...'!$F:$G,2,FALSE),VLOOKUP(D277,'7. Lo Esencial de la Reforma U.'!$F:$G,2,0)))))))))))))))))</f>
        <v>Realizar semestralmente jornadas para socializar, actualizar y aplicar políticas de vinculación de la FACES con la Sociedad.</v>
      </c>
      <c r="D278" s="31"/>
      <c r="E278" s="91"/>
      <c r="F278" s="91"/>
      <c r="G278" s="91"/>
      <c r="H278" s="74"/>
      <c r="I278" s="74"/>
      <c r="J278" s="74"/>
      <c r="K278" s="110"/>
      <c r="L278" s="434"/>
    </row>
    <row r="279" spans="3:12" ht="15.75" thickBot="1" x14ac:dyDescent="0.3">
      <c r="C279" s="70"/>
      <c r="D279" s="31"/>
      <c r="E279" s="91"/>
      <c r="F279" s="91"/>
      <c r="G279" s="91"/>
      <c r="H279" s="74"/>
      <c r="I279" s="74"/>
      <c r="J279" s="74"/>
      <c r="K279" s="110"/>
      <c r="L279" s="434"/>
    </row>
    <row r="280" spans="3:12" ht="15.75" thickBot="1" x14ac:dyDescent="0.3">
      <c r="C280" s="124" t="s">
        <v>44</v>
      </c>
      <c r="D280" s="127" t="s">
        <v>45</v>
      </c>
      <c r="E280" s="126" t="s">
        <v>55</v>
      </c>
      <c r="F280" s="126" t="s">
        <v>57</v>
      </c>
      <c r="G280" s="125" t="s">
        <v>27</v>
      </c>
      <c r="H280" s="131" t="s">
        <v>129</v>
      </c>
      <c r="I280" s="126" t="s">
        <v>46</v>
      </c>
      <c r="J280" s="126" t="s">
        <v>130</v>
      </c>
      <c r="K280" s="126" t="s">
        <v>408</v>
      </c>
      <c r="L280" s="126" t="s">
        <v>409</v>
      </c>
    </row>
    <row r="281" spans="3:12" x14ac:dyDescent="0.25">
      <c r="C281" s="313" t="s">
        <v>2103</v>
      </c>
      <c r="D281" s="734"/>
      <c r="E281" s="314">
        <v>1000</v>
      </c>
      <c r="F281" s="696">
        <v>0.75</v>
      </c>
      <c r="G281" s="315">
        <f t="shared" ref="G281:G291" si="22">E281*F281</f>
        <v>750</v>
      </c>
      <c r="H281" s="316" t="s">
        <v>1665</v>
      </c>
      <c r="I281" s="114" t="s">
        <v>696</v>
      </c>
      <c r="J281" s="114" t="str">
        <f>VLOOKUP(I281,Presupuesto!$B$11:$C$566,2,0)</f>
        <v>SERVICIOS DE CAPACITACION.</v>
      </c>
      <c r="K281" s="317" t="s">
        <v>469</v>
      </c>
      <c r="L281" s="114" t="s">
        <v>400</v>
      </c>
    </row>
    <row r="282" spans="3:12" x14ac:dyDescent="0.25">
      <c r="C282" s="695" t="s">
        <v>2108</v>
      </c>
      <c r="D282" s="735"/>
      <c r="E282" s="686">
        <v>20</v>
      </c>
      <c r="F282" s="687">
        <v>100</v>
      </c>
      <c r="G282" s="95">
        <f t="shared" si="22"/>
        <v>2000</v>
      </c>
      <c r="H282" s="159" t="s">
        <v>1665</v>
      </c>
      <c r="I282" s="96" t="s">
        <v>714</v>
      </c>
      <c r="J282" s="96" t="str">
        <f>VLOOKUP(I282,Presupuesto!$B$11:$C$566,2,0)</f>
        <v>SERVICIOS DE IMPRENTA PUBLIC.Y REPRODUCCION</v>
      </c>
      <c r="K282" s="96" t="s">
        <v>469</v>
      </c>
      <c r="L282" s="96" t="s">
        <v>400</v>
      </c>
    </row>
    <row r="283" spans="3:12" x14ac:dyDescent="0.25">
      <c r="C283" s="684" t="s">
        <v>2109</v>
      </c>
      <c r="D283" s="735"/>
      <c r="E283" s="686">
        <v>100</v>
      </c>
      <c r="F283" s="687">
        <v>5</v>
      </c>
      <c r="G283" s="95">
        <f t="shared" si="22"/>
        <v>500</v>
      </c>
      <c r="H283" s="159" t="s">
        <v>1665</v>
      </c>
      <c r="I283" s="96" t="s">
        <v>789</v>
      </c>
      <c r="J283" s="96" t="str">
        <f>VLOOKUP(I283,Presupuesto!$B$11:$C$566,2,0)</f>
        <v>ALIMENTOS B EBIDAS PARA PERSONAS</v>
      </c>
      <c r="K283" s="96" t="s">
        <v>469</v>
      </c>
      <c r="L283" s="96" t="s">
        <v>400</v>
      </c>
    </row>
    <row r="284" spans="3:12" x14ac:dyDescent="0.25">
      <c r="C284" s="684" t="s">
        <v>2110</v>
      </c>
      <c r="D284" s="735"/>
      <c r="E284" s="658">
        <v>25</v>
      </c>
      <c r="F284" s="659">
        <v>48</v>
      </c>
      <c r="G284" s="95">
        <f t="shared" si="22"/>
        <v>1200</v>
      </c>
      <c r="H284" s="159" t="s">
        <v>1665</v>
      </c>
      <c r="I284" s="96" t="s">
        <v>816</v>
      </c>
      <c r="J284" s="96" t="str">
        <f>VLOOKUP(I284,Presupuesto!$B$11:$C$566,2,0)</f>
        <v>PRODUCTOS DE ARTES GRAFICAS</v>
      </c>
      <c r="K284" s="96" t="s">
        <v>469</v>
      </c>
      <c r="L284" s="96" t="s">
        <v>400</v>
      </c>
    </row>
    <row r="285" spans="3:12" x14ac:dyDescent="0.25">
      <c r="C285" s="684" t="s">
        <v>2111</v>
      </c>
      <c r="D285" s="735"/>
      <c r="E285" s="658">
        <v>50</v>
      </c>
      <c r="F285" s="659">
        <v>50</v>
      </c>
      <c r="G285" s="95">
        <f t="shared" si="22"/>
        <v>2500</v>
      </c>
      <c r="H285" s="159" t="s">
        <v>1665</v>
      </c>
      <c r="I285" s="96" t="s">
        <v>818</v>
      </c>
      <c r="J285" s="96" t="str">
        <f>VLOOKUP(I285,Presupuesto!$B$11:$C$566,2,0)</f>
        <v>PRODUCTOS PAPEL Y CARTON</v>
      </c>
      <c r="K285" s="96" t="s">
        <v>469</v>
      </c>
      <c r="L285" s="96" t="s">
        <v>400</v>
      </c>
    </row>
    <row r="286" spans="3:12" s="434" customFormat="1" x14ac:dyDescent="0.25">
      <c r="C286" s="684" t="s">
        <v>2101</v>
      </c>
      <c r="D286" s="735"/>
      <c r="E286" s="686">
        <v>24</v>
      </c>
      <c r="F286" s="687">
        <v>675</v>
      </c>
      <c r="G286" s="95">
        <f t="shared" si="22"/>
        <v>16200</v>
      </c>
      <c r="H286" s="159" t="s">
        <v>1665</v>
      </c>
      <c r="I286" s="96" t="s">
        <v>818</v>
      </c>
      <c r="J286" s="96" t="str">
        <f>VLOOKUP(I286,Presupuesto!$B$11:$C$566,2,0)</f>
        <v>PRODUCTOS PAPEL Y CARTON</v>
      </c>
      <c r="K286" s="96" t="s">
        <v>469</v>
      </c>
      <c r="L286" s="96" t="s">
        <v>400</v>
      </c>
    </row>
    <row r="287" spans="3:12" s="434" customFormat="1" x14ac:dyDescent="0.25">
      <c r="C287" s="684" t="s">
        <v>2112</v>
      </c>
      <c r="D287" s="735"/>
      <c r="E287" s="686">
        <v>4</v>
      </c>
      <c r="F287" s="687">
        <v>400</v>
      </c>
      <c r="G287" s="95">
        <f t="shared" si="22"/>
        <v>1600</v>
      </c>
      <c r="H287" s="159" t="s">
        <v>1665</v>
      </c>
      <c r="I287" s="96" t="s">
        <v>939</v>
      </c>
      <c r="J287" s="96" t="str">
        <f>VLOOKUP(I287,Presupuesto!$B$11:$C$566,2,0)</f>
        <v>UTILES DE ESCRITORIO, OFICINA Y ENSE¥ANZA</v>
      </c>
      <c r="K287" s="96" t="s">
        <v>469</v>
      </c>
      <c r="L287" s="96" t="s">
        <v>400</v>
      </c>
    </row>
    <row r="288" spans="3:12" s="434" customFormat="1" x14ac:dyDescent="0.25">
      <c r="C288" s="684" t="s">
        <v>2106</v>
      </c>
      <c r="D288" s="735"/>
      <c r="E288" s="686">
        <v>20</v>
      </c>
      <c r="F288" s="687">
        <v>85</v>
      </c>
      <c r="G288" s="95">
        <f t="shared" si="22"/>
        <v>1700</v>
      </c>
      <c r="H288" s="159" t="s">
        <v>1665</v>
      </c>
      <c r="I288" s="96" t="s">
        <v>939</v>
      </c>
      <c r="J288" s="96" t="str">
        <f>VLOOKUP(I288,Presupuesto!$B$11:$C$566,2,0)</f>
        <v>UTILES DE ESCRITORIO, OFICINA Y ENSE¥ANZA</v>
      </c>
      <c r="K288" s="96" t="s">
        <v>469</v>
      </c>
      <c r="L288" s="96" t="s">
        <v>400</v>
      </c>
    </row>
    <row r="289" spans="3:12" s="434" customFormat="1" x14ac:dyDescent="0.25">
      <c r="C289" s="684" t="s">
        <v>51</v>
      </c>
      <c r="D289" s="735"/>
      <c r="E289" s="697">
        <v>5</v>
      </c>
      <c r="F289" s="117">
        <v>85</v>
      </c>
      <c r="G289" s="95">
        <f t="shared" si="22"/>
        <v>425</v>
      </c>
      <c r="H289" s="159" t="s">
        <v>1665</v>
      </c>
      <c r="I289" s="96" t="s">
        <v>939</v>
      </c>
      <c r="J289" s="96" t="str">
        <f>VLOOKUP(I289,Presupuesto!$B$11:$C$566,2,0)</f>
        <v>UTILES DE ESCRITORIO, OFICINA Y ENSE¥ANZA</v>
      </c>
      <c r="K289" s="96" t="s">
        <v>469</v>
      </c>
      <c r="L289" s="96" t="s">
        <v>400</v>
      </c>
    </row>
    <row r="290" spans="3:12" s="434" customFormat="1" x14ac:dyDescent="0.25">
      <c r="C290" s="684" t="s">
        <v>121</v>
      </c>
      <c r="D290" s="735"/>
      <c r="E290" s="697">
        <v>25</v>
      </c>
      <c r="F290" s="117">
        <v>20</v>
      </c>
      <c r="G290" s="95">
        <f t="shared" si="22"/>
        <v>500</v>
      </c>
      <c r="H290" s="159" t="s">
        <v>1665</v>
      </c>
      <c r="I290" s="96" t="s">
        <v>958</v>
      </c>
      <c r="J290" s="96" t="str">
        <f>VLOOKUP(I290,Presupuesto!$B$11:$C$566,2,0)</f>
        <v>ACCESORIOS DE METAL</v>
      </c>
      <c r="K290" s="96" t="s">
        <v>469</v>
      </c>
      <c r="L290" s="96" t="s">
        <v>400</v>
      </c>
    </row>
    <row r="291" spans="3:12" x14ac:dyDescent="0.25">
      <c r="C291" s="684" t="s">
        <v>34</v>
      </c>
      <c r="D291" s="735"/>
      <c r="E291" s="697">
        <v>5</v>
      </c>
      <c r="F291" s="117">
        <v>25</v>
      </c>
      <c r="G291" s="95">
        <f t="shared" si="22"/>
        <v>125</v>
      </c>
      <c r="H291" s="159" t="s">
        <v>1665</v>
      </c>
      <c r="I291" s="96" t="s">
        <v>939</v>
      </c>
      <c r="J291" s="96" t="str">
        <f>VLOOKUP(I291,Presupuesto!$B$11:$C$566,2,0)</f>
        <v>UTILES DE ESCRITORIO, OFICINA Y ENSE¥ANZA</v>
      </c>
      <c r="K291" s="96" t="s">
        <v>469</v>
      </c>
      <c r="L291" s="96" t="s">
        <v>400</v>
      </c>
    </row>
    <row r="292" spans="3:12" ht="15.75" thickBot="1" x14ac:dyDescent="0.3">
      <c r="C292" s="213" t="s">
        <v>428</v>
      </c>
      <c r="D292" s="214">
        <v>2</v>
      </c>
      <c r="E292" s="318">
        <v>3</v>
      </c>
      <c r="F292" s="102">
        <f>HLOOKUP(C292,$AH$2:$BU$3,2,0)</f>
        <v>1150</v>
      </c>
      <c r="G292" s="103">
        <f>D292*E292*F292</f>
        <v>6900</v>
      </c>
      <c r="H292" s="319" t="s">
        <v>1665</v>
      </c>
      <c r="I292" s="321" t="s">
        <v>758</v>
      </c>
      <c r="J292" s="96" t="str">
        <f>VLOOKUP(I292,Presupuesto!$B$11:$C$566,2,0)</f>
        <v>VIATICOS NACIONALES</v>
      </c>
      <c r="K292" s="321" t="s">
        <v>469</v>
      </c>
      <c r="L292" s="96" t="s">
        <v>400</v>
      </c>
    </row>
    <row r="294" spans="3:12" ht="15.75" thickBot="1" x14ac:dyDescent="0.3"/>
    <row r="295" spans="3:12" ht="15.75" thickBot="1" x14ac:dyDescent="0.3">
      <c r="C295" s="29" t="s">
        <v>43</v>
      </c>
      <c r="D295" s="30">
        <f>SUM(G302:G311)</f>
        <v>13360</v>
      </c>
      <c r="E295" s="91"/>
      <c r="F295" s="91"/>
      <c r="G295" s="91"/>
      <c r="H295" s="74"/>
      <c r="I295" s="74"/>
      <c r="J295" s="74"/>
      <c r="K295" s="110"/>
      <c r="L295" s="434"/>
    </row>
    <row r="296" spans="3:12" x14ac:dyDescent="0.25">
      <c r="C296" s="70"/>
      <c r="D296" s="31"/>
      <c r="E296" s="91"/>
      <c r="F296" s="91"/>
      <c r="G296" s="91"/>
      <c r="H296" s="74"/>
      <c r="I296" s="74"/>
      <c r="J296" s="74"/>
      <c r="K296" s="110"/>
      <c r="L296" s="434"/>
    </row>
    <row r="297" spans="3:12" x14ac:dyDescent="0.25">
      <c r="C297" s="70"/>
      <c r="D297" s="31"/>
      <c r="E297" s="91"/>
      <c r="F297" s="91"/>
      <c r="G297" s="91"/>
      <c r="H297" s="74"/>
      <c r="I297" s="74"/>
      <c r="J297" s="74"/>
      <c r="K297" s="110"/>
      <c r="L297" s="434"/>
    </row>
    <row r="298" spans="3:12" ht="15.75" x14ac:dyDescent="0.25">
      <c r="C298" s="200" t="s">
        <v>390</v>
      </c>
      <c r="D298" s="347" t="s">
        <v>2014</v>
      </c>
      <c r="E298" s="91"/>
      <c r="F298" s="91"/>
      <c r="G298" s="91"/>
      <c r="H298" s="74"/>
      <c r="I298" s="74"/>
      <c r="J298" s="74"/>
      <c r="K298" s="110"/>
      <c r="L298" s="434"/>
    </row>
    <row r="299" spans="3:12" ht="18.75" x14ac:dyDescent="0.25">
      <c r="C299" s="207" t="str">
        <f>IFERROR(VLOOKUP(D298,'1. Desarrollo e Innov. Curricu.'!$F:$G,2,FALSE),IFERROR(VLOOKUP(D298,'2. Investigación Científica'!$F:$G,2,FALSE),IFERROR(VLOOKUP(D298,'3. Vinculación Univ. Sociedad'!$F:$G,2,FALSE),IFERROR(VLOOKUP(D298,'4. Docencia y Profesorado Univ.'!$F:$G,2,FALSE),IFERROR(VLOOKUP(D298,'5. Estudiantes y Graduados'!$F:$G,2,FALSE),IFERROR(VLOOKUP(D298,'11. Gestion Administrativa'!$F:$G,2,FALSE),IFERROR(VLOOKUP(D298,'13. Gestión Académica'!$F:$G,2,FALSE),IFERROR(VLOOKUP(D298,'9. Asegura. de la Calid. y M'!$F:$G,2,FALSE),IFERROR(VLOOKUP(D298,'6. Gestión del Conocimiento'!$F:$G,2,FALSE),IFERROR(VLOOKUP(D298,'15. Gobernabilidad y Proceso...'!$F:$G,2,FALSE),IFERROR(VLOOKUP(D298,'12. Gestión del Talento Humano'!$F:$G,2,FALSE),IFERROR(VLOOKUP(D298,'14. Internacional... de la E.S.'!$F:$G,2,FALSE),IFERROR(VLOOKUP(D298,'10. Posgrado'!$F:$G,2,FALSE),IFERROR(VLOOKUP(D298,'17. Gestión TIC'!$F:$G,2,FALSE),IFERROR(VLOOKUP(D298,'16. Desa. del Sistema Educ.Sup.'!$F:$G,2,FALSE),IFERROR(VLOOKUP(D298,'8. Cultura de Inno. Insti...'!$F:$G,2,FALSE),VLOOKUP(D298,'7. Lo Esencial de la Reforma U.'!$F:$G,2,0)))))))))))))))))</f>
        <v xml:space="preserve">Realizar jornadas de inducción, seguimiento a los estudiantes, censo de matrícula , asesoría técnica,  e inversión sobre el ingreso, permanencia y egreso., estímulos académicos  para el logro de su excelencia académica y profesional. </v>
      </c>
      <c r="D299" s="31"/>
      <c r="E299" s="91"/>
      <c r="F299" s="91"/>
      <c r="G299" s="91"/>
      <c r="H299" s="74"/>
      <c r="I299" s="74"/>
      <c r="J299" s="74"/>
      <c r="K299" s="110"/>
      <c r="L299" s="434"/>
    </row>
    <row r="300" spans="3:12" ht="15.75" thickBot="1" x14ac:dyDescent="0.3">
      <c r="C300" s="70"/>
      <c r="D300" s="31"/>
      <c r="E300" s="91"/>
      <c r="F300" s="91"/>
      <c r="G300" s="91"/>
      <c r="H300" s="74"/>
      <c r="I300" s="74"/>
      <c r="J300" s="74"/>
      <c r="K300" s="110"/>
      <c r="L300" s="434"/>
    </row>
    <row r="301" spans="3:12" ht="15.75" thickBot="1" x14ac:dyDescent="0.3">
      <c r="C301" s="124" t="s">
        <v>44</v>
      </c>
      <c r="D301" s="127" t="s">
        <v>45</v>
      </c>
      <c r="E301" s="126" t="s">
        <v>55</v>
      </c>
      <c r="F301" s="126" t="s">
        <v>57</v>
      </c>
      <c r="G301" s="125" t="s">
        <v>27</v>
      </c>
      <c r="H301" s="131" t="s">
        <v>129</v>
      </c>
      <c r="I301" s="126" t="s">
        <v>46</v>
      </c>
      <c r="J301" s="126" t="s">
        <v>130</v>
      </c>
      <c r="K301" s="126" t="s">
        <v>408</v>
      </c>
      <c r="L301" s="126" t="s">
        <v>409</v>
      </c>
    </row>
    <row r="302" spans="3:12" x14ac:dyDescent="0.25">
      <c r="C302" s="313" t="s">
        <v>47</v>
      </c>
      <c r="D302" s="734">
        <v>60</v>
      </c>
      <c r="E302" s="314"/>
      <c r="F302" s="113">
        <v>30000</v>
      </c>
      <c r="G302" s="315">
        <f t="shared" ref="G302:G310" si="23">E302*F302</f>
        <v>0</v>
      </c>
      <c r="H302" s="316" t="s">
        <v>1665</v>
      </c>
      <c r="I302" s="114" t="s">
        <v>696</v>
      </c>
      <c r="J302" s="114" t="str">
        <f>VLOOKUP(I302,Presupuesto!$B$11:$C$566,2,0)</f>
        <v>SERVICIOS DE CAPACITACION.</v>
      </c>
      <c r="K302" s="690" t="s">
        <v>1357</v>
      </c>
      <c r="L302" s="698" t="s">
        <v>399</v>
      </c>
    </row>
    <row r="303" spans="3:12" x14ac:dyDescent="0.25">
      <c r="C303" s="97" t="s">
        <v>48</v>
      </c>
      <c r="D303" s="735"/>
      <c r="E303" s="198">
        <v>60</v>
      </c>
      <c r="F303" s="98">
        <v>50</v>
      </c>
      <c r="G303" s="95">
        <f t="shared" si="23"/>
        <v>3000</v>
      </c>
      <c r="H303" s="159" t="s">
        <v>1665</v>
      </c>
      <c r="I303" s="96" t="s">
        <v>714</v>
      </c>
      <c r="J303" s="96" t="str">
        <f>VLOOKUP(I303,Presupuesto!$B$11:$C$566,2,0)</f>
        <v>SERVICIOS DE IMPRENTA PUBLIC.Y REPRODUCCION</v>
      </c>
      <c r="K303" s="691" t="s">
        <v>1357</v>
      </c>
      <c r="L303" s="699" t="s">
        <v>399</v>
      </c>
    </row>
    <row r="304" spans="3:12" x14ac:dyDescent="0.25">
      <c r="C304" s="97" t="s">
        <v>49</v>
      </c>
      <c r="D304" s="735"/>
      <c r="E304" s="198">
        <v>60</v>
      </c>
      <c r="F304" s="98">
        <v>150</v>
      </c>
      <c r="G304" s="95">
        <f t="shared" si="23"/>
        <v>9000</v>
      </c>
      <c r="H304" s="159" t="s">
        <v>1665</v>
      </c>
      <c r="I304" s="96" t="s">
        <v>789</v>
      </c>
      <c r="J304" s="96" t="str">
        <f>VLOOKUP(I304,Presupuesto!$B$11:$C$566,2,0)</f>
        <v>ALIMENTOS B EBIDAS PARA PERSONAS</v>
      </c>
      <c r="K304" s="691" t="s">
        <v>1357</v>
      </c>
      <c r="L304" s="699" t="s">
        <v>399</v>
      </c>
    </row>
    <row r="305" spans="3:12" x14ac:dyDescent="0.25">
      <c r="C305" s="97" t="s">
        <v>50</v>
      </c>
      <c r="D305" s="735"/>
      <c r="E305" s="149">
        <v>0</v>
      </c>
      <c r="F305" s="116">
        <v>10000</v>
      </c>
      <c r="G305" s="95">
        <f t="shared" si="23"/>
        <v>0</v>
      </c>
      <c r="H305" s="159" t="s">
        <v>1665</v>
      </c>
      <c r="I305" s="308" t="s">
        <v>746</v>
      </c>
      <c r="J305" s="96" t="str">
        <f>VLOOKUP(I305,Presupuesto!$B$11:$C$566,2,0)</f>
        <v>PASAJES NACIONALES</v>
      </c>
      <c r="K305" s="691" t="s">
        <v>1357</v>
      </c>
      <c r="L305" s="699" t="s">
        <v>399</v>
      </c>
    </row>
    <row r="306" spans="3:12" x14ac:dyDescent="0.25">
      <c r="C306" s="97" t="s">
        <v>415</v>
      </c>
      <c r="D306" s="735"/>
      <c r="E306" s="149">
        <v>0</v>
      </c>
      <c r="F306" s="116">
        <v>250</v>
      </c>
      <c r="G306" s="95">
        <f t="shared" si="23"/>
        <v>0</v>
      </c>
      <c r="H306" s="159" t="s">
        <v>1665</v>
      </c>
      <c r="I306" s="96" t="s">
        <v>818</v>
      </c>
      <c r="J306" s="96" t="str">
        <f>VLOOKUP(I306,Presupuesto!$B$11:$C$566,2,0)</f>
        <v>PRODUCTOS PAPEL Y CARTON</v>
      </c>
      <c r="K306" s="691" t="s">
        <v>1357</v>
      </c>
      <c r="L306" s="699" t="s">
        <v>399</v>
      </c>
    </row>
    <row r="307" spans="3:12" x14ac:dyDescent="0.25">
      <c r="C307" s="97" t="s">
        <v>51</v>
      </c>
      <c r="D307" s="735"/>
      <c r="E307" s="198">
        <v>1</v>
      </c>
      <c r="F307" s="98">
        <v>85</v>
      </c>
      <c r="G307" s="95">
        <f t="shared" si="23"/>
        <v>85</v>
      </c>
      <c r="H307" s="159" t="s">
        <v>1665</v>
      </c>
      <c r="I307" s="96" t="s">
        <v>818</v>
      </c>
      <c r="J307" s="96" t="str">
        <f>VLOOKUP(I307,Presupuesto!$B$11:$C$566,2,0)</f>
        <v>PRODUCTOS PAPEL Y CARTON</v>
      </c>
      <c r="K307" s="691" t="s">
        <v>1357</v>
      </c>
      <c r="L307" s="699" t="s">
        <v>399</v>
      </c>
    </row>
    <row r="308" spans="3:12" x14ac:dyDescent="0.25">
      <c r="C308" s="97" t="s">
        <v>121</v>
      </c>
      <c r="D308" s="735"/>
      <c r="E308" s="686">
        <v>60</v>
      </c>
      <c r="F308" s="687">
        <v>20</v>
      </c>
      <c r="G308" s="95">
        <f t="shared" si="23"/>
        <v>1200</v>
      </c>
      <c r="H308" s="159" t="s">
        <v>1665</v>
      </c>
      <c r="I308" s="96" t="s">
        <v>939</v>
      </c>
      <c r="J308" s="96" t="str">
        <f>VLOOKUP(I308,Presupuesto!$B$11:$C$566,2,0)</f>
        <v>UTILES DE ESCRITORIO, OFICINA Y ENSE¥ANZA</v>
      </c>
      <c r="K308" s="691" t="s">
        <v>1357</v>
      </c>
      <c r="L308" s="699" t="s">
        <v>399</v>
      </c>
    </row>
    <row r="309" spans="3:12" x14ac:dyDescent="0.25">
      <c r="C309" s="97" t="s">
        <v>34</v>
      </c>
      <c r="D309" s="735"/>
      <c r="E309" s="686">
        <v>3</v>
      </c>
      <c r="F309" s="687">
        <v>25</v>
      </c>
      <c r="G309" s="95">
        <f t="shared" si="23"/>
        <v>75</v>
      </c>
      <c r="H309" s="159" t="s">
        <v>1665</v>
      </c>
      <c r="I309" s="96" t="s">
        <v>939</v>
      </c>
      <c r="J309" s="96" t="str">
        <f>VLOOKUP(I309,Presupuesto!$B$11:$C$566,2,0)</f>
        <v>UTILES DE ESCRITORIO, OFICINA Y ENSE¥ANZA</v>
      </c>
      <c r="K309" s="691" t="s">
        <v>1357</v>
      </c>
      <c r="L309" s="699" t="s">
        <v>399</v>
      </c>
    </row>
    <row r="310" spans="3:12" x14ac:dyDescent="0.25">
      <c r="C310" s="107" t="s">
        <v>52</v>
      </c>
      <c r="D310" s="735"/>
      <c r="E310" s="209">
        <v>0</v>
      </c>
      <c r="F310" s="117">
        <v>25</v>
      </c>
      <c r="G310" s="95">
        <f t="shared" si="23"/>
        <v>0</v>
      </c>
      <c r="H310" s="159" t="s">
        <v>1665</v>
      </c>
      <c r="I310" s="96" t="s">
        <v>939</v>
      </c>
      <c r="J310" s="96" t="str">
        <f>VLOOKUP(I310,Presupuesto!$B$11:$C$566,2,0)</f>
        <v>UTILES DE ESCRITORIO, OFICINA Y ENSE¥ANZA</v>
      </c>
      <c r="K310" s="691" t="s">
        <v>1357</v>
      </c>
      <c r="L310" s="699" t="s">
        <v>399</v>
      </c>
    </row>
    <row r="311" spans="3:12" ht="15.75" thickBot="1" x14ac:dyDescent="0.3">
      <c r="C311" s="213" t="s">
        <v>428</v>
      </c>
      <c r="D311" s="214">
        <v>0</v>
      </c>
      <c r="E311" s="318">
        <v>0</v>
      </c>
      <c r="F311" s="102">
        <f>HLOOKUP(C311,$AH$2:$BU$3,2,0)</f>
        <v>1150</v>
      </c>
      <c r="G311" s="103">
        <f>D311*E311*F311</f>
        <v>0</v>
      </c>
      <c r="H311" s="319" t="s">
        <v>1665</v>
      </c>
      <c r="I311" s="320" t="s">
        <v>758</v>
      </c>
      <c r="J311" s="104" t="str">
        <f>VLOOKUP(I311,Presupuesto!$B$11:$C$566,2,0)</f>
        <v>VIATICOS NACIONALES</v>
      </c>
      <c r="K311" s="689" t="s">
        <v>1357</v>
      </c>
      <c r="L311" s="104" t="s">
        <v>399</v>
      </c>
    </row>
    <row r="313" spans="3:12" ht="15.75" thickBot="1" x14ac:dyDescent="0.3"/>
    <row r="314" spans="3:12" ht="15.75" thickBot="1" x14ac:dyDescent="0.3">
      <c r="C314" s="29" t="s">
        <v>43</v>
      </c>
      <c r="D314" s="30">
        <f>SUM(G321:G330)</f>
        <v>13360</v>
      </c>
      <c r="E314" s="91"/>
      <c r="F314" s="91"/>
      <c r="G314" s="91"/>
      <c r="H314" s="74"/>
      <c r="I314" s="74"/>
      <c r="J314" s="74"/>
      <c r="K314" s="110"/>
      <c r="L314" s="434"/>
    </row>
    <row r="315" spans="3:12" x14ac:dyDescent="0.25">
      <c r="C315" s="70"/>
      <c r="D315" s="31"/>
      <c r="E315" s="91"/>
      <c r="F315" s="91"/>
      <c r="G315" s="91"/>
      <c r="H315" s="74"/>
      <c r="I315" s="74"/>
      <c r="J315" s="74"/>
      <c r="K315" s="110"/>
      <c r="L315" s="434"/>
    </row>
    <row r="316" spans="3:12" x14ac:dyDescent="0.25">
      <c r="C316" s="70"/>
      <c r="D316" s="31"/>
      <c r="E316" s="91"/>
      <c r="F316" s="91"/>
      <c r="G316" s="91"/>
      <c r="H316" s="74"/>
      <c r="I316" s="74"/>
      <c r="J316" s="74"/>
      <c r="K316" s="110"/>
      <c r="L316" s="434"/>
    </row>
    <row r="317" spans="3:12" ht="15.75" x14ac:dyDescent="0.25">
      <c r="C317" s="200" t="s">
        <v>390</v>
      </c>
      <c r="D317" s="347" t="s">
        <v>2015</v>
      </c>
      <c r="E317" s="91"/>
      <c r="F317" s="91"/>
      <c r="G317" s="91"/>
      <c r="H317" s="74"/>
      <c r="I317" s="74"/>
      <c r="J317" s="74"/>
      <c r="K317" s="110"/>
      <c r="L317" s="434"/>
    </row>
    <row r="318" spans="3:12" ht="18.75" x14ac:dyDescent="0.25">
      <c r="C318" s="207" t="str">
        <f>IFERROR(VLOOKUP(D317,'1. Desarrollo e Innov. Curricu.'!$F:$G,2,FALSE),IFERROR(VLOOKUP(D317,'2. Investigación Científica'!$F:$G,2,FALSE),IFERROR(VLOOKUP(D317,'3. Vinculación Univ. Sociedad'!$F:$G,2,FALSE),IFERROR(VLOOKUP(D317,'4. Docencia y Profesorado Univ.'!$F:$G,2,FALSE),IFERROR(VLOOKUP(D317,'5. Estudiantes y Graduados'!$F:$G,2,FALSE),IFERROR(VLOOKUP(D317,'11. Gestion Administrativa'!$F:$G,2,FALSE),IFERROR(VLOOKUP(D317,'13. Gestión Académica'!$F:$G,2,FALSE),IFERROR(VLOOKUP(D317,'9. Asegura. de la Calid. y M'!$F:$G,2,FALSE),IFERROR(VLOOKUP(D317,'6. Gestión del Conocimiento'!$F:$G,2,FALSE),IFERROR(VLOOKUP(D317,'15. Gobernabilidad y Proceso...'!$F:$G,2,FALSE),IFERROR(VLOOKUP(D317,'12. Gestión del Talento Humano'!$F:$G,2,FALSE),IFERROR(VLOOKUP(D317,'14. Internacional... de la E.S.'!$F:$G,2,FALSE),IFERROR(VLOOKUP(D317,'10. Posgrado'!$F:$G,2,FALSE),IFERROR(VLOOKUP(D317,'17. Gestión TIC'!$F:$G,2,FALSE),IFERROR(VLOOKUP(D317,'16. Desa. del Sistema Educ.Sup.'!$F:$G,2,FALSE),IFERROR(VLOOKUP(D317,'8. Cultura de Inno. Insti...'!$F:$G,2,FALSE),VLOOKUP(D317,'7. Lo Esencial de la Reforma U.'!$F:$G,2,0)))))))))))))))))</f>
        <v>Hacer partícipe a los estudiantes de los procesos de elaboración, revisión, divulgación y aplicación eficiente de la reglamentación estudiantil.</v>
      </c>
      <c r="D318" s="31"/>
      <c r="E318" s="91"/>
      <c r="F318" s="91"/>
      <c r="G318" s="91"/>
      <c r="H318" s="74"/>
      <c r="I318" s="74"/>
      <c r="J318" s="74"/>
      <c r="K318" s="110"/>
      <c r="L318" s="434"/>
    </row>
    <row r="319" spans="3:12" ht="15.75" thickBot="1" x14ac:dyDescent="0.3">
      <c r="C319" s="70"/>
      <c r="D319" s="31"/>
      <c r="E319" s="91"/>
      <c r="F319" s="91"/>
      <c r="G319" s="91"/>
      <c r="H319" s="74"/>
      <c r="I319" s="74"/>
      <c r="J319" s="74"/>
      <c r="K319" s="110"/>
      <c r="L319" s="434"/>
    </row>
    <row r="320" spans="3:12" ht="15.75" thickBot="1" x14ac:dyDescent="0.3">
      <c r="C320" s="124" t="s">
        <v>44</v>
      </c>
      <c r="D320" s="127" t="s">
        <v>45</v>
      </c>
      <c r="E320" s="126" t="s">
        <v>55</v>
      </c>
      <c r="F320" s="126" t="s">
        <v>57</v>
      </c>
      <c r="G320" s="125" t="s">
        <v>27</v>
      </c>
      <c r="H320" s="131" t="s">
        <v>129</v>
      </c>
      <c r="I320" s="126" t="s">
        <v>46</v>
      </c>
      <c r="J320" s="126" t="s">
        <v>130</v>
      </c>
      <c r="K320" s="126" t="s">
        <v>408</v>
      </c>
      <c r="L320" s="700" t="s">
        <v>409</v>
      </c>
    </row>
    <row r="321" spans="3:12" x14ac:dyDescent="0.25">
      <c r="C321" s="313" t="s">
        <v>47</v>
      </c>
      <c r="D321" s="734">
        <v>60</v>
      </c>
      <c r="E321" s="314"/>
      <c r="F321" s="113">
        <v>30000</v>
      </c>
      <c r="G321" s="315">
        <f t="shared" ref="G321:G329" si="24">E321*F321</f>
        <v>0</v>
      </c>
      <c r="H321" s="316" t="s">
        <v>1665</v>
      </c>
      <c r="I321" s="114" t="s">
        <v>696</v>
      </c>
      <c r="J321" s="114" t="str">
        <f>VLOOKUP(I321,Presupuesto!$B$11:$C$566,2,0)</f>
        <v>SERVICIOS DE CAPACITACION.</v>
      </c>
      <c r="K321" s="690" t="s">
        <v>1357</v>
      </c>
      <c r="L321" s="692" t="s">
        <v>396</v>
      </c>
    </row>
    <row r="322" spans="3:12" x14ac:dyDescent="0.25">
      <c r="C322" s="97" t="s">
        <v>48</v>
      </c>
      <c r="D322" s="735"/>
      <c r="E322" s="198">
        <v>60</v>
      </c>
      <c r="F322" s="98">
        <v>50</v>
      </c>
      <c r="G322" s="95">
        <f t="shared" si="24"/>
        <v>3000</v>
      </c>
      <c r="H322" s="159" t="s">
        <v>1665</v>
      </c>
      <c r="I322" s="96" t="s">
        <v>714</v>
      </c>
      <c r="J322" s="96" t="str">
        <f>VLOOKUP(I322,Presupuesto!$B$11:$C$566,2,0)</f>
        <v>SERVICIOS DE IMPRENTA PUBLIC.Y REPRODUCCION</v>
      </c>
      <c r="K322" s="691" t="s">
        <v>1357</v>
      </c>
      <c r="L322" s="699" t="s">
        <v>396</v>
      </c>
    </row>
    <row r="323" spans="3:12" x14ac:dyDescent="0.25">
      <c r="C323" s="97" t="s">
        <v>49</v>
      </c>
      <c r="D323" s="735"/>
      <c r="E323" s="198">
        <v>60</v>
      </c>
      <c r="F323" s="98">
        <v>150</v>
      </c>
      <c r="G323" s="95">
        <f t="shared" si="24"/>
        <v>9000</v>
      </c>
      <c r="H323" s="159" t="s">
        <v>1665</v>
      </c>
      <c r="I323" s="96" t="s">
        <v>789</v>
      </c>
      <c r="J323" s="96" t="str">
        <f>VLOOKUP(I323,Presupuesto!$B$11:$C$566,2,0)</f>
        <v>ALIMENTOS B EBIDAS PARA PERSONAS</v>
      </c>
      <c r="K323" s="691" t="s">
        <v>1357</v>
      </c>
      <c r="L323" s="699" t="s">
        <v>396</v>
      </c>
    </row>
    <row r="324" spans="3:12" x14ac:dyDescent="0.25">
      <c r="C324" s="97" t="s">
        <v>50</v>
      </c>
      <c r="D324" s="735"/>
      <c r="E324" s="149">
        <v>0</v>
      </c>
      <c r="F324" s="116">
        <v>10000</v>
      </c>
      <c r="G324" s="95">
        <f t="shared" si="24"/>
        <v>0</v>
      </c>
      <c r="H324" s="159" t="s">
        <v>1665</v>
      </c>
      <c r="I324" s="308" t="s">
        <v>746</v>
      </c>
      <c r="J324" s="96" t="str">
        <f>VLOOKUP(I324,Presupuesto!$B$11:$C$566,2,0)</f>
        <v>PASAJES NACIONALES</v>
      </c>
      <c r="K324" s="691" t="s">
        <v>1357</v>
      </c>
      <c r="L324" s="699" t="s">
        <v>396</v>
      </c>
    </row>
    <row r="325" spans="3:12" x14ac:dyDescent="0.25">
      <c r="C325" s="97" t="s">
        <v>415</v>
      </c>
      <c r="D325" s="735"/>
      <c r="E325" s="149">
        <v>0</v>
      </c>
      <c r="F325" s="116">
        <v>250</v>
      </c>
      <c r="G325" s="95">
        <f t="shared" si="24"/>
        <v>0</v>
      </c>
      <c r="H325" s="159" t="s">
        <v>1665</v>
      </c>
      <c r="I325" s="96" t="s">
        <v>818</v>
      </c>
      <c r="J325" s="96" t="str">
        <f>VLOOKUP(I325,Presupuesto!$B$11:$C$566,2,0)</f>
        <v>PRODUCTOS PAPEL Y CARTON</v>
      </c>
      <c r="K325" s="691" t="s">
        <v>1357</v>
      </c>
      <c r="L325" s="699" t="s">
        <v>396</v>
      </c>
    </row>
    <row r="326" spans="3:12" x14ac:dyDescent="0.25">
      <c r="C326" s="97" t="s">
        <v>51</v>
      </c>
      <c r="D326" s="735"/>
      <c r="E326" s="198">
        <v>1</v>
      </c>
      <c r="F326" s="98">
        <v>85</v>
      </c>
      <c r="G326" s="95">
        <f t="shared" si="24"/>
        <v>85</v>
      </c>
      <c r="H326" s="159" t="s">
        <v>1665</v>
      </c>
      <c r="I326" s="96" t="s">
        <v>818</v>
      </c>
      <c r="J326" s="96" t="str">
        <f>VLOOKUP(I326,Presupuesto!$B$11:$C$566,2,0)</f>
        <v>PRODUCTOS PAPEL Y CARTON</v>
      </c>
      <c r="K326" s="691" t="s">
        <v>1357</v>
      </c>
      <c r="L326" s="699" t="s">
        <v>396</v>
      </c>
    </row>
    <row r="327" spans="3:12" x14ac:dyDescent="0.25">
      <c r="C327" s="97" t="s">
        <v>121</v>
      </c>
      <c r="D327" s="735"/>
      <c r="E327" s="686">
        <v>60</v>
      </c>
      <c r="F327" s="687">
        <v>20</v>
      </c>
      <c r="G327" s="95">
        <f t="shared" si="24"/>
        <v>1200</v>
      </c>
      <c r="H327" s="159" t="s">
        <v>1665</v>
      </c>
      <c r="I327" s="96" t="s">
        <v>939</v>
      </c>
      <c r="J327" s="96" t="str">
        <f>VLOOKUP(I327,Presupuesto!$B$11:$C$566,2,0)</f>
        <v>UTILES DE ESCRITORIO, OFICINA Y ENSE¥ANZA</v>
      </c>
      <c r="K327" s="691" t="s">
        <v>1357</v>
      </c>
      <c r="L327" s="699" t="s">
        <v>396</v>
      </c>
    </row>
    <row r="328" spans="3:12" x14ac:dyDescent="0.25">
      <c r="C328" s="97" t="s">
        <v>34</v>
      </c>
      <c r="D328" s="735"/>
      <c r="E328" s="686">
        <v>3</v>
      </c>
      <c r="F328" s="687">
        <v>25</v>
      </c>
      <c r="G328" s="95">
        <f t="shared" si="24"/>
        <v>75</v>
      </c>
      <c r="H328" s="159" t="s">
        <v>1665</v>
      </c>
      <c r="I328" s="96" t="s">
        <v>939</v>
      </c>
      <c r="J328" s="96" t="str">
        <f>VLOOKUP(I328,Presupuesto!$B$11:$C$566,2,0)</f>
        <v>UTILES DE ESCRITORIO, OFICINA Y ENSE¥ANZA</v>
      </c>
      <c r="K328" s="691" t="s">
        <v>1357</v>
      </c>
      <c r="L328" s="699" t="s">
        <v>396</v>
      </c>
    </row>
    <row r="329" spans="3:12" x14ac:dyDescent="0.25">
      <c r="C329" s="107" t="s">
        <v>52</v>
      </c>
      <c r="D329" s="735"/>
      <c r="E329" s="209">
        <v>0</v>
      </c>
      <c r="F329" s="117">
        <v>25</v>
      </c>
      <c r="G329" s="95">
        <f t="shared" si="24"/>
        <v>0</v>
      </c>
      <c r="H329" s="159" t="s">
        <v>1665</v>
      </c>
      <c r="I329" s="96" t="s">
        <v>939</v>
      </c>
      <c r="J329" s="96" t="str">
        <f>VLOOKUP(I329,Presupuesto!$B$11:$C$566,2,0)</f>
        <v>UTILES DE ESCRITORIO, OFICINA Y ENSE¥ANZA</v>
      </c>
      <c r="K329" s="691" t="s">
        <v>1357</v>
      </c>
      <c r="L329" s="699" t="s">
        <v>396</v>
      </c>
    </row>
    <row r="330" spans="3:12" ht="15.75" thickBot="1" x14ac:dyDescent="0.3">
      <c r="C330" s="213" t="s">
        <v>428</v>
      </c>
      <c r="D330" s="214">
        <v>0</v>
      </c>
      <c r="E330" s="318">
        <v>0</v>
      </c>
      <c r="F330" s="102">
        <f>HLOOKUP(C330,$AH$2:$BU$3,2,0)</f>
        <v>1150</v>
      </c>
      <c r="G330" s="103">
        <f>D330*E330*F330</f>
        <v>0</v>
      </c>
      <c r="H330" s="319" t="s">
        <v>1665</v>
      </c>
      <c r="I330" s="320" t="s">
        <v>758</v>
      </c>
      <c r="J330" s="104" t="str">
        <f>VLOOKUP(I330,Presupuesto!$B$11:$C$566,2,0)</f>
        <v>VIATICOS NACIONALES</v>
      </c>
      <c r="K330" s="689" t="s">
        <v>1357</v>
      </c>
      <c r="L330" s="104" t="s">
        <v>396</v>
      </c>
    </row>
    <row r="332" spans="3:12" ht="15.75" thickBot="1" x14ac:dyDescent="0.3"/>
    <row r="333" spans="3:12" ht="15.75" thickBot="1" x14ac:dyDescent="0.3">
      <c r="C333" s="29" t="s">
        <v>43</v>
      </c>
      <c r="D333" s="30">
        <f>SUM(G340:G349)</f>
        <v>8145</v>
      </c>
      <c r="E333" s="91"/>
      <c r="F333" s="91"/>
      <c r="G333" s="91"/>
      <c r="H333" s="74"/>
      <c r="I333" s="74"/>
      <c r="J333" s="74"/>
      <c r="K333" s="110"/>
      <c r="L333" s="434"/>
    </row>
    <row r="334" spans="3:12" x14ac:dyDescent="0.25">
      <c r="C334" s="70"/>
      <c r="D334" s="31"/>
      <c r="E334" s="91"/>
      <c r="F334" s="91"/>
      <c r="G334" s="91"/>
      <c r="H334" s="74"/>
      <c r="I334" s="74"/>
      <c r="J334" s="74"/>
      <c r="K334" s="110"/>
      <c r="L334" s="434"/>
    </row>
    <row r="335" spans="3:12" x14ac:dyDescent="0.25">
      <c r="C335" s="70"/>
      <c r="D335" s="31"/>
      <c r="E335" s="91"/>
      <c r="F335" s="91"/>
      <c r="G335" s="91"/>
      <c r="H335" s="74"/>
      <c r="I335" s="74"/>
      <c r="J335" s="74"/>
      <c r="K335" s="110"/>
      <c r="L335" s="434"/>
    </row>
    <row r="336" spans="3:12" ht="15.75" x14ac:dyDescent="0.25">
      <c r="C336" s="200" t="s">
        <v>390</v>
      </c>
      <c r="D336" s="347" t="s">
        <v>2114</v>
      </c>
      <c r="E336" s="91"/>
      <c r="F336" s="91"/>
      <c r="G336" s="91"/>
      <c r="H336" s="74"/>
      <c r="I336" s="74"/>
      <c r="J336" s="74"/>
      <c r="K336" s="110"/>
      <c r="L336" s="434"/>
    </row>
    <row r="337" spans="3:12" ht="18.75" x14ac:dyDescent="0.25">
      <c r="C337" s="207" t="str">
        <f>IFERROR(VLOOKUP(D336,'[1]1. Desarrollo e Innov. Curricu.'!$E:$F,2,FALSE),IFERROR(VLOOKUP(D336,'[1]2. Investigación Científica'!$E:$F,2,FALSE),IFERROR(VLOOKUP(D336,'[1]3. Vinculación Univ. Sociedad'!$E:$F,2,FALSE),IFERROR(VLOOKUP(D336,'[1]4. Docencia y Profesorado Univ.'!$E:$F,2,FALSE),IFERROR(VLOOKUP(D336,'[1]5. Estudiantes y Graduados'!$E:$F,2,FALSE),IFERROR(VLOOKUP(D336,'[1]11. Gestion Administrativa'!$E:$F,2,FALSE),IFERROR(VLOOKUP(D336,'[1]13. Gestión Académica'!$E:$F,2,FALSE),IFERROR(VLOOKUP(D336,'[1]8. Asegura. de la Calid. y M'!$E:$F,2,FALSE),IFERROR(VLOOKUP(D336,'[1]6. Gestión del Conocimiento'!$E:$F,2,FALSE),IFERROR(VLOOKUP(D336,'[1]15. Gobernabilidad y Proceso...'!$E:$F,2,FALSE),IFERROR(VLOOKUP(D336,'[1]12. Gestión del Talento Humano'!$E:$F,2,FALSE),IFERROR(VLOOKUP(D336,'[1]14. Internacional... de la E.S.'!$E:$F,2,FALSE),IFERROR(VLOOKUP(D336,'[1]10. Posgrado'!$E:$F,2,FALSE),IFERROR(VLOOKUP(D336,'[1]17. Gestión TIC'!$E:$F,2,FALSE),IFERROR(VLOOKUP(D336,'[1]16. Desa. del Sistema Educ.Sup.'!$E:$F,2,FALSE),IFERROR(VLOOKUP(D336,'[1]9. Cultura de Inno. Insti...'!$E:$F,2,FALSE),VLOOKUP(D336,'[1]7. Lo Esencial de la Reforma U.'!$E:$F,2,0)))))))))))))))))</f>
        <v xml:space="preserve">Diseño de programa de capacitación en Temas diversos de las Ciencias Aeronáuticas, destinados a docentes y alumnos de Centros Regionales y Telecentros de la UNAH a nivel nacional. </v>
      </c>
      <c r="D337" s="31"/>
      <c r="E337" s="91"/>
      <c r="F337" s="91"/>
      <c r="G337" s="91"/>
      <c r="H337" s="74"/>
      <c r="I337" s="74"/>
      <c r="J337" s="74"/>
      <c r="K337" s="110"/>
      <c r="L337" s="434"/>
    </row>
    <row r="338" spans="3:12" ht="15.75" thickBot="1" x14ac:dyDescent="0.3">
      <c r="C338" s="70"/>
      <c r="D338" s="31"/>
      <c r="E338" s="91"/>
      <c r="F338" s="91"/>
      <c r="G338" s="91"/>
      <c r="H338" s="74"/>
      <c r="I338" s="74"/>
      <c r="J338" s="74"/>
      <c r="K338" s="110"/>
      <c r="L338" s="434"/>
    </row>
    <row r="339" spans="3:12" ht="15.75" thickBot="1" x14ac:dyDescent="0.3">
      <c r="C339" s="124" t="s">
        <v>44</v>
      </c>
      <c r="D339" s="127" t="s">
        <v>45</v>
      </c>
      <c r="E339" s="126" t="s">
        <v>55</v>
      </c>
      <c r="F339" s="126" t="s">
        <v>57</v>
      </c>
      <c r="G339" s="125" t="s">
        <v>27</v>
      </c>
      <c r="H339" s="131" t="s">
        <v>129</v>
      </c>
      <c r="I339" s="126" t="s">
        <v>46</v>
      </c>
      <c r="J339" s="126" t="s">
        <v>130</v>
      </c>
      <c r="K339" s="126" t="s">
        <v>408</v>
      </c>
      <c r="L339" s="126" t="s">
        <v>409</v>
      </c>
    </row>
    <row r="340" spans="3:12" x14ac:dyDescent="0.25">
      <c r="C340" s="313" t="s">
        <v>47</v>
      </c>
      <c r="D340" s="734">
        <v>20</v>
      </c>
      <c r="E340" s="314">
        <v>1</v>
      </c>
      <c r="F340" s="113"/>
      <c r="G340" s="315">
        <f t="shared" ref="G340:G348" si="25">E340*F340</f>
        <v>0</v>
      </c>
      <c r="H340" s="316" t="s">
        <v>1665</v>
      </c>
      <c r="I340" s="114" t="s">
        <v>696</v>
      </c>
      <c r="J340" s="114" t="str">
        <f>VLOOKUP(I340,[1]Presupuesto!$B$11:$C$566,2,0)</f>
        <v>SERVICIOS DE CAPACITACION.</v>
      </c>
      <c r="K340" s="702" t="s">
        <v>470</v>
      </c>
      <c r="L340" s="114" t="s">
        <v>396</v>
      </c>
    </row>
    <row r="341" spans="3:12" x14ac:dyDescent="0.25">
      <c r="C341" s="684" t="s">
        <v>48</v>
      </c>
      <c r="D341" s="735"/>
      <c r="E341" s="686">
        <v>20</v>
      </c>
      <c r="F341" s="687">
        <v>50</v>
      </c>
      <c r="G341" s="95">
        <f t="shared" si="25"/>
        <v>1000</v>
      </c>
      <c r="H341" s="159" t="s">
        <v>1665</v>
      </c>
      <c r="I341" s="96" t="s">
        <v>714</v>
      </c>
      <c r="J341" s="96" t="str">
        <f>VLOOKUP(I341,[1]Presupuesto!$B$11:$C$566,2,0)</f>
        <v>SERVICIOS DE IMPRENTA PUBLIC.Y REPRODUCCION</v>
      </c>
      <c r="K341" s="693" t="s">
        <v>470</v>
      </c>
      <c r="L341" s="96" t="s">
        <v>396</v>
      </c>
    </row>
    <row r="342" spans="3:12" x14ac:dyDescent="0.25">
      <c r="C342" s="684" t="s">
        <v>49</v>
      </c>
      <c r="D342" s="735"/>
      <c r="E342" s="686">
        <v>0</v>
      </c>
      <c r="F342" s="687"/>
      <c r="G342" s="95">
        <f t="shared" si="25"/>
        <v>0</v>
      </c>
      <c r="H342" s="159" t="s">
        <v>1665</v>
      </c>
      <c r="I342" s="96" t="s">
        <v>789</v>
      </c>
      <c r="J342" s="96" t="str">
        <f>VLOOKUP(I342,[1]Presupuesto!$B$11:$C$566,2,0)</f>
        <v>ALIMENTOS B EBIDAS PARA PERSONAS</v>
      </c>
      <c r="K342" s="693" t="s">
        <v>470</v>
      </c>
      <c r="L342" s="96" t="s">
        <v>396</v>
      </c>
    </row>
    <row r="343" spans="3:12" x14ac:dyDescent="0.25">
      <c r="C343" s="684" t="s">
        <v>50</v>
      </c>
      <c r="D343" s="735"/>
      <c r="E343" s="658">
        <v>0</v>
      </c>
      <c r="F343" s="659"/>
      <c r="G343" s="95">
        <f t="shared" si="25"/>
        <v>0</v>
      </c>
      <c r="H343" s="159" t="s">
        <v>1665</v>
      </c>
      <c r="I343" s="96" t="s">
        <v>746</v>
      </c>
      <c r="J343" s="96" t="str">
        <f>VLOOKUP(I343,[1]Presupuesto!$B$11:$C$566,2,0)</f>
        <v>PASAJES NACIONALES</v>
      </c>
      <c r="K343" s="693" t="s">
        <v>470</v>
      </c>
      <c r="L343" s="96" t="s">
        <v>396</v>
      </c>
    </row>
    <row r="344" spans="3:12" x14ac:dyDescent="0.25">
      <c r="C344" s="684" t="s">
        <v>415</v>
      </c>
      <c r="D344" s="735"/>
      <c r="E344" s="658">
        <v>0</v>
      </c>
      <c r="F344" s="659"/>
      <c r="G344" s="95">
        <f t="shared" si="25"/>
        <v>0</v>
      </c>
      <c r="H344" s="159" t="s">
        <v>1665</v>
      </c>
      <c r="I344" s="96" t="s">
        <v>818</v>
      </c>
      <c r="J344" s="96" t="str">
        <f>VLOOKUP(I344,[1]Presupuesto!$B$11:$C$566,2,0)</f>
        <v>PRODUCTOS PAPEL Y CARTON</v>
      </c>
      <c r="K344" s="693" t="s">
        <v>470</v>
      </c>
      <c r="L344" s="96" t="s">
        <v>396</v>
      </c>
    </row>
    <row r="345" spans="3:12" x14ac:dyDescent="0.25">
      <c r="C345" s="684" t="s">
        <v>51</v>
      </c>
      <c r="D345" s="735"/>
      <c r="E345" s="686">
        <v>2</v>
      </c>
      <c r="F345" s="687">
        <v>85</v>
      </c>
      <c r="G345" s="95">
        <f t="shared" si="25"/>
        <v>170</v>
      </c>
      <c r="H345" s="159" t="s">
        <v>1665</v>
      </c>
      <c r="I345" s="96" t="s">
        <v>818</v>
      </c>
      <c r="J345" s="96" t="str">
        <f>VLOOKUP(I345,[1]Presupuesto!$B$11:$C$566,2,0)</f>
        <v>PRODUCTOS PAPEL Y CARTON</v>
      </c>
      <c r="K345" s="693" t="s">
        <v>470</v>
      </c>
      <c r="L345" s="96" t="s">
        <v>396</v>
      </c>
    </row>
    <row r="346" spans="3:12" x14ac:dyDescent="0.25">
      <c r="C346" s="684" t="s">
        <v>121</v>
      </c>
      <c r="D346" s="735"/>
      <c r="E346" s="686">
        <v>20</v>
      </c>
      <c r="F346" s="687">
        <v>20</v>
      </c>
      <c r="G346" s="95">
        <f t="shared" si="25"/>
        <v>400</v>
      </c>
      <c r="H346" s="159" t="s">
        <v>1665</v>
      </c>
      <c r="I346" s="96" t="s">
        <v>939</v>
      </c>
      <c r="J346" s="96" t="str">
        <f>VLOOKUP(I346,[1]Presupuesto!$B$11:$C$566,2,0)</f>
        <v>UTILES DE ESCRITORIO, OFICINA Y ENSE¥ANZA</v>
      </c>
      <c r="K346" s="693" t="s">
        <v>470</v>
      </c>
      <c r="L346" s="96" t="s">
        <v>396</v>
      </c>
    </row>
    <row r="347" spans="3:12" x14ac:dyDescent="0.25">
      <c r="C347" s="684" t="s">
        <v>34</v>
      </c>
      <c r="D347" s="735"/>
      <c r="E347" s="686">
        <v>3</v>
      </c>
      <c r="F347" s="687">
        <v>25</v>
      </c>
      <c r="G347" s="95">
        <f t="shared" si="25"/>
        <v>75</v>
      </c>
      <c r="H347" s="159" t="s">
        <v>1665</v>
      </c>
      <c r="I347" s="96" t="s">
        <v>939</v>
      </c>
      <c r="J347" s="96" t="str">
        <f>VLOOKUP(I347,[1]Presupuesto!$B$11:$C$566,2,0)</f>
        <v>UTILES DE ESCRITORIO, OFICINA Y ENSE¥ANZA</v>
      </c>
      <c r="K347" s="693" t="s">
        <v>470</v>
      </c>
      <c r="L347" s="96" t="s">
        <v>396</v>
      </c>
    </row>
    <row r="348" spans="3:12" x14ac:dyDescent="0.25">
      <c r="C348" s="685" t="s">
        <v>52</v>
      </c>
      <c r="D348" s="735"/>
      <c r="E348" s="697">
        <v>20</v>
      </c>
      <c r="F348" s="117">
        <v>25</v>
      </c>
      <c r="G348" s="95">
        <f t="shared" si="25"/>
        <v>500</v>
      </c>
      <c r="H348" s="159" t="s">
        <v>1665</v>
      </c>
      <c r="I348" s="96" t="s">
        <v>939</v>
      </c>
      <c r="J348" s="96" t="str">
        <f>VLOOKUP(I348,[1]Presupuesto!$B$11:$C$566,2,0)</f>
        <v>UTILES DE ESCRITORIO, OFICINA Y ENSE¥ANZA</v>
      </c>
      <c r="K348" s="693" t="s">
        <v>470</v>
      </c>
      <c r="L348" s="96" t="s">
        <v>396</v>
      </c>
    </row>
    <row r="349" spans="3:12" ht="15.75" thickBot="1" x14ac:dyDescent="0.3">
      <c r="C349" s="213" t="s">
        <v>426</v>
      </c>
      <c r="D349" s="214">
        <v>1</v>
      </c>
      <c r="E349" s="318">
        <v>3</v>
      </c>
      <c r="F349" s="701">
        <f>HLOOKUP(C349,$AH$2:$BU$3,2,0)</f>
        <v>2000</v>
      </c>
      <c r="G349" s="103">
        <f>D349*E349*F349</f>
        <v>6000</v>
      </c>
      <c r="H349" s="319" t="s">
        <v>1665</v>
      </c>
      <c r="I349" s="321" t="s">
        <v>758</v>
      </c>
      <c r="J349" s="104" t="str">
        <f>VLOOKUP(I349,[1]Presupuesto!$B$11:$C$566,2,0)</f>
        <v>VIATICOS NACIONALES</v>
      </c>
      <c r="K349" s="703" t="s">
        <v>470</v>
      </c>
      <c r="L349" s="321" t="s">
        <v>396</v>
      </c>
    </row>
  </sheetData>
  <protectedRanges>
    <protectedRange password="DE9D" sqref="D18:F28 H18:I28 K18:L28 K38 K57 K76 K95 K116 K137 K156 K196 K215 K302 K236 K321 K176 K259 K281" name="bloqueo"/>
    <protectedRange password="DE9D" sqref="E259:F269" name="bloqueo_1"/>
    <protectedRange password="DE9D" sqref="I259:I269" name="bloqueo_2"/>
    <protectedRange password="DE9D" sqref="L259:L270" name="bloqueo_3"/>
    <protectedRange password="DE9D" sqref="K340" name="bloqueo_4"/>
  </protectedRanges>
  <autoFilter ref="D1:D349"/>
  <mergeCells count="27">
    <mergeCell ref="D321:D329"/>
    <mergeCell ref="D340:D348"/>
    <mergeCell ref="D176:D184"/>
    <mergeCell ref="C173:L173"/>
    <mergeCell ref="C193:L193"/>
    <mergeCell ref="D236:D244"/>
    <mergeCell ref="C227:L227"/>
    <mergeCell ref="C16:L16"/>
    <mergeCell ref="C35:L35"/>
    <mergeCell ref="C92:L92"/>
    <mergeCell ref="C10:L10"/>
    <mergeCell ref="D19:D27"/>
    <mergeCell ref="D38:D46"/>
    <mergeCell ref="D57:D65"/>
    <mergeCell ref="D76:D84"/>
    <mergeCell ref="D95:D103"/>
    <mergeCell ref="C107:L107"/>
    <mergeCell ref="C128:L128"/>
    <mergeCell ref="D302:D310"/>
    <mergeCell ref="C249:L249"/>
    <mergeCell ref="D259:D270"/>
    <mergeCell ref="D281:D291"/>
    <mergeCell ref="D116:D124"/>
    <mergeCell ref="D137:D145"/>
    <mergeCell ref="D156:D164"/>
    <mergeCell ref="D196:D204"/>
    <mergeCell ref="D215:D223"/>
  </mergeCells>
  <dataValidations xWindow="878" yWindow="641" count="6">
    <dataValidation type="list" allowBlank="1" showInputMessage="1" showErrorMessage="1" sqref="C28 C47 C66 C85 C104 C125 C146 C165 C205 C224 C245 C271 C311 C292 C330 C349 C185">
      <formula1>$AH$2:$BU$2</formula1>
    </dataValidation>
    <dataValidation type="list" allowBlank="1" showInputMessage="1" showErrorMessage="1" errorTitle="¡Ingreso Inválido!" error="Seleccione una opción de la lista" promptTitle="Mes Requerido" prompt="Seleccione el mes en el que requiere el recurso." sqref="L19:L28 L38:L47 L57:L66 L76:L85 L95:L104 L116:L125 L137:L146 L156:L165 L196:L205 L215:L224 L236:L245 L281:L292 L259:L271 L302:L311 L321:L330 L340:L349 L176:L185">
      <formula1>$U$2:$AF$2</formula1>
    </dataValidation>
    <dataValidation type="list" allowBlank="1" showInputMessage="1" showErrorMessage="1" errorTitle="¡Ingreso no valido!" error="Favor ingrese un elemento de la lista." promptTitle="Tipo de Presupuesto" prompt="Seleccione una opción de la lista." sqref="H19:H28 H38:H47 H57:H66 H76:H85 H95:H104 H116:H125 H137:H146 H156:H165 H196:H205 H215:H224 H236:H245 H259:H271 H302:H311 H281:H292 H321:H330 H340:H349 H176:H185">
      <formula1>$S$2:$T$2</formula1>
    </dataValidation>
    <dataValidation type="list" allowBlank="1" showInputMessage="1" showErrorMessage="1" errorTitle="¡Ingreso Inválido!" error="Verifique el valor ingresado._x000a_" sqref="I19:I28 I38:I47 I57:I66 I76:I85 I95:I104 I116:I125 I137:I146 I156:I165 I196:I205 I215:I224 I236:I245 I302:I311 I259:I271 I281:I292 I321:I330 I340:I349 I176:I185">
      <formula1>$A$1:$UI$1</formula1>
    </dataValidation>
    <dataValidation type="list" allowBlank="1" showInputMessage="1" showErrorMessage="1" sqref="K20:K28 K39:K47 K58:K66 K77:K85 K96:K104 K117:K125 K138:K146 K157:K165 K197:K205 K216:K224 K237:K245 K303:K311 K260:K271 K282:K292 K322:K330 K341:K349 K177:K185">
      <formula1>$A$2:$P$2</formula1>
    </dataValidation>
    <dataValidation type="list" allowBlank="1" showInputMessage="1" showErrorMessage="1" errorTitle="¡Ingreso Inválido!" error="Seleccione una opción de la lista." promptTitle="Dimensión Estratégica" prompt="Seleccione una opción de la lista." sqref="K19 K38 K57 K76 K95 K116 K137 K156 K196 K215 K236 K259 K281 K302 K321 K340 K17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506"/>
  <sheetViews>
    <sheetView showGridLines="0" topLeftCell="A4" zoomScale="70" zoomScaleNormal="70" workbookViewId="0">
      <selection activeCell="G507" sqref="G507"/>
    </sheetView>
  </sheetViews>
  <sheetFormatPr baseColWidth="10" defaultColWidth="11.5703125" defaultRowHeight="15" x14ac:dyDescent="0.25"/>
  <cols>
    <col min="1" max="1" width="1.85546875" style="84" customWidth="1"/>
    <col min="2" max="2" width="7.85546875" style="84" customWidth="1"/>
    <col min="3" max="3" width="41.7109375" style="84" customWidth="1"/>
    <col min="4" max="4" width="29.28515625" style="75" customWidth="1"/>
    <col min="5" max="5" width="10.140625" style="84" customWidth="1"/>
    <col min="6" max="7" width="13.85546875" style="84" customWidth="1"/>
    <col min="8" max="8" width="21.42578125" style="75" customWidth="1"/>
    <col min="9" max="9" width="15.85546875" style="84" customWidth="1"/>
    <col min="10" max="10" width="37.140625" style="84" bestFit="1" customWidth="1"/>
    <col min="11" max="11" width="24.42578125" style="84" customWidth="1"/>
    <col min="12" max="12" width="11.5703125" style="84"/>
    <col min="13" max="13" width="14.7109375" style="84" bestFit="1" customWidth="1"/>
    <col min="14" max="77" width="11.5703125" style="84"/>
    <col min="78" max="78" width="16.7109375" style="84" bestFit="1" customWidth="1"/>
    <col min="79" max="16384" width="11.5703125" style="84"/>
  </cols>
  <sheetData>
    <row r="1" spans="1:555" ht="26.25" hidden="1" x14ac:dyDescent="0.25">
      <c r="A1" s="185" t="s">
        <v>249</v>
      </c>
      <c r="B1" s="188" t="s">
        <v>250</v>
      </c>
      <c r="C1" s="179" t="s">
        <v>251</v>
      </c>
      <c r="D1" s="179" t="s">
        <v>493</v>
      </c>
      <c r="E1" s="179" t="s">
        <v>495</v>
      </c>
      <c r="F1" s="179" t="s">
        <v>497</v>
      </c>
      <c r="G1" s="179" t="s">
        <v>499</v>
      </c>
      <c r="H1" s="179" t="s">
        <v>501</v>
      </c>
      <c r="I1" s="179" t="s">
        <v>503</v>
      </c>
      <c r="J1" s="179" t="s">
        <v>252</v>
      </c>
      <c r="K1" s="179" t="s">
        <v>506</v>
      </c>
      <c r="L1" s="179" t="s">
        <v>253</v>
      </c>
      <c r="M1" s="179" t="s">
        <v>508</v>
      </c>
      <c r="N1" s="179" t="s">
        <v>510</v>
      </c>
      <c r="O1" s="179" t="s">
        <v>512</v>
      </c>
      <c r="P1" s="179" t="s">
        <v>254</v>
      </c>
      <c r="Q1" s="179" t="s">
        <v>513</v>
      </c>
      <c r="R1" s="179" t="s">
        <v>516</v>
      </c>
      <c r="S1" s="179" t="s">
        <v>255</v>
      </c>
      <c r="T1" s="179" t="s">
        <v>518</v>
      </c>
      <c r="U1" s="179" t="s">
        <v>256</v>
      </c>
      <c r="V1" s="179" t="s">
        <v>519</v>
      </c>
      <c r="W1" s="179" t="s">
        <v>520</v>
      </c>
      <c r="X1" s="179" t="s">
        <v>524</v>
      </c>
      <c r="Y1" s="179" t="s">
        <v>272</v>
      </c>
      <c r="Z1" s="179" t="s">
        <v>525</v>
      </c>
      <c r="AA1" s="179" t="s">
        <v>527</v>
      </c>
      <c r="AB1" s="179" t="s">
        <v>529</v>
      </c>
      <c r="AC1" s="179" t="s">
        <v>273</v>
      </c>
      <c r="AD1" s="179" t="s">
        <v>531</v>
      </c>
      <c r="AE1" s="179" t="s">
        <v>533</v>
      </c>
      <c r="AF1" s="179" t="s">
        <v>535</v>
      </c>
      <c r="AG1" s="179" t="s">
        <v>537</v>
      </c>
      <c r="AH1" s="179" t="s">
        <v>248</v>
      </c>
      <c r="AI1" s="179" t="s">
        <v>539</v>
      </c>
      <c r="AJ1" s="188" t="s">
        <v>257</v>
      </c>
      <c r="AK1" s="179" t="s">
        <v>541</v>
      </c>
      <c r="AL1" s="179" t="s">
        <v>258</v>
      </c>
      <c r="AM1" s="179" t="s">
        <v>543</v>
      </c>
      <c r="AN1" s="179" t="s">
        <v>545</v>
      </c>
      <c r="AO1" s="179" t="s">
        <v>259</v>
      </c>
      <c r="AP1" s="179" t="s">
        <v>547</v>
      </c>
      <c r="AQ1" s="179" t="s">
        <v>549</v>
      </c>
      <c r="AR1" s="179" t="s">
        <v>260</v>
      </c>
      <c r="AS1" s="179" t="s">
        <v>550</v>
      </c>
      <c r="AT1" s="179" t="s">
        <v>552</v>
      </c>
      <c r="AU1" s="179" t="s">
        <v>553</v>
      </c>
      <c r="AV1" s="179" t="s">
        <v>554</v>
      </c>
      <c r="AW1" s="179" t="s">
        <v>556</v>
      </c>
      <c r="AX1" s="179" t="s">
        <v>558</v>
      </c>
      <c r="AY1" s="179" t="s">
        <v>559</v>
      </c>
      <c r="AZ1" s="179" t="s">
        <v>261</v>
      </c>
      <c r="BA1" s="179" t="s">
        <v>561</v>
      </c>
      <c r="BB1" s="179" t="s">
        <v>563</v>
      </c>
      <c r="BC1" s="179" t="s">
        <v>565</v>
      </c>
      <c r="BD1" s="179" t="s">
        <v>567</v>
      </c>
      <c r="BE1" s="179" t="s">
        <v>569</v>
      </c>
      <c r="BF1" s="179" t="s">
        <v>571</v>
      </c>
      <c r="BG1" s="179" t="s">
        <v>573</v>
      </c>
      <c r="BH1" s="179" t="s">
        <v>575</v>
      </c>
      <c r="BI1" s="179" t="s">
        <v>274</v>
      </c>
      <c r="BJ1" s="179" t="s">
        <v>577</v>
      </c>
      <c r="BK1" s="179" t="s">
        <v>579</v>
      </c>
      <c r="BL1" s="179" t="s">
        <v>581</v>
      </c>
      <c r="BM1" s="179" t="s">
        <v>583</v>
      </c>
      <c r="BN1" s="179" t="s">
        <v>585</v>
      </c>
      <c r="BO1" s="179" t="s">
        <v>587</v>
      </c>
      <c r="BP1" s="179" t="s">
        <v>589</v>
      </c>
      <c r="BQ1" s="179" t="s">
        <v>591</v>
      </c>
      <c r="BR1" s="179" t="s">
        <v>593</v>
      </c>
      <c r="BS1" s="179" t="s">
        <v>595</v>
      </c>
      <c r="BT1" s="188" t="s">
        <v>262</v>
      </c>
      <c r="BU1" s="179" t="s">
        <v>263</v>
      </c>
      <c r="BV1" s="179" t="s">
        <v>597</v>
      </c>
      <c r="BW1" s="179" t="s">
        <v>264</v>
      </c>
      <c r="BX1" s="179" t="s">
        <v>599</v>
      </c>
      <c r="BY1" s="179" t="s">
        <v>601</v>
      </c>
      <c r="BZ1" s="188" t="s">
        <v>265</v>
      </c>
      <c r="CA1" s="179" t="s">
        <v>266</v>
      </c>
      <c r="CB1" s="179" t="s">
        <v>603</v>
      </c>
      <c r="CC1" s="179" t="s">
        <v>267</v>
      </c>
      <c r="CD1" s="179" t="s">
        <v>605</v>
      </c>
      <c r="CE1" s="179" t="s">
        <v>607</v>
      </c>
      <c r="CF1" s="179" t="s">
        <v>609</v>
      </c>
      <c r="CG1" s="188" t="s">
        <v>268</v>
      </c>
      <c r="CH1" s="179" t="s">
        <v>615</v>
      </c>
      <c r="CI1" s="179" t="s">
        <v>617</v>
      </c>
      <c r="CJ1" s="179" t="s">
        <v>269</v>
      </c>
      <c r="CK1" s="179" t="s">
        <v>611</v>
      </c>
      <c r="CL1" s="179" t="s">
        <v>613</v>
      </c>
      <c r="CM1" s="179" t="s">
        <v>270</v>
      </c>
      <c r="CN1" s="179" t="s">
        <v>619</v>
      </c>
      <c r="CO1" s="179" t="s">
        <v>271</v>
      </c>
      <c r="CP1" s="179" t="s">
        <v>620</v>
      </c>
      <c r="CQ1" s="176" t="s">
        <v>275</v>
      </c>
      <c r="CR1" s="188" t="s">
        <v>276</v>
      </c>
      <c r="CS1" s="179" t="s">
        <v>621</v>
      </c>
      <c r="CT1" s="179" t="s">
        <v>622</v>
      </c>
      <c r="CU1" s="179" t="s">
        <v>624</v>
      </c>
      <c r="CV1" s="179" t="s">
        <v>277</v>
      </c>
      <c r="CW1" s="179" t="s">
        <v>626</v>
      </c>
      <c r="CX1" s="179" t="s">
        <v>628</v>
      </c>
      <c r="CY1" s="179" t="s">
        <v>630</v>
      </c>
      <c r="CZ1" s="179" t="s">
        <v>632</v>
      </c>
      <c r="DA1" s="179" t="s">
        <v>634</v>
      </c>
      <c r="DB1" s="179" t="s">
        <v>636</v>
      </c>
      <c r="DC1" s="188" t="s">
        <v>278</v>
      </c>
      <c r="DD1" s="179" t="s">
        <v>279</v>
      </c>
      <c r="DE1" s="179" t="s">
        <v>638</v>
      </c>
      <c r="DF1" s="179" t="s">
        <v>280</v>
      </c>
      <c r="DG1" s="179" t="s">
        <v>640</v>
      </c>
      <c r="DH1" s="179" t="s">
        <v>642</v>
      </c>
      <c r="DI1" s="179" t="s">
        <v>644</v>
      </c>
      <c r="DJ1" s="179" t="s">
        <v>646</v>
      </c>
      <c r="DK1" s="179" t="s">
        <v>648</v>
      </c>
      <c r="DL1" s="179" t="s">
        <v>650</v>
      </c>
      <c r="DM1" s="179" t="s">
        <v>652</v>
      </c>
      <c r="DN1" s="179" t="s">
        <v>281</v>
      </c>
      <c r="DO1" s="179" t="s">
        <v>654</v>
      </c>
      <c r="DP1" s="179" t="s">
        <v>656</v>
      </c>
      <c r="DQ1" s="179" t="s">
        <v>658</v>
      </c>
      <c r="DR1" s="188" t="s">
        <v>282</v>
      </c>
      <c r="DS1" s="179" t="s">
        <v>660</v>
      </c>
      <c r="DT1" s="179" t="s">
        <v>283</v>
      </c>
      <c r="DU1" s="179" t="s">
        <v>662</v>
      </c>
      <c r="DV1" s="179" t="s">
        <v>284</v>
      </c>
      <c r="DW1" s="179" t="s">
        <v>664</v>
      </c>
      <c r="DX1" s="179" t="s">
        <v>666</v>
      </c>
      <c r="DY1" s="179" t="s">
        <v>668</v>
      </c>
      <c r="DZ1" s="179" t="s">
        <v>670</v>
      </c>
      <c r="EA1" s="179" t="s">
        <v>672</v>
      </c>
      <c r="EB1" s="179" t="s">
        <v>674</v>
      </c>
      <c r="EC1" s="179" t="s">
        <v>676</v>
      </c>
      <c r="ED1" s="179" t="s">
        <v>678</v>
      </c>
      <c r="EE1" s="179" t="s">
        <v>680</v>
      </c>
      <c r="EF1" s="179" t="s">
        <v>682</v>
      </c>
      <c r="EG1" s="179" t="s">
        <v>684</v>
      </c>
      <c r="EH1" s="188" t="s">
        <v>285</v>
      </c>
      <c r="EI1" s="179" t="s">
        <v>686</v>
      </c>
      <c r="EJ1" s="179" t="s">
        <v>286</v>
      </c>
      <c r="EK1" s="179" t="s">
        <v>688</v>
      </c>
      <c r="EL1" s="179" t="s">
        <v>690</v>
      </c>
      <c r="EM1" s="179" t="s">
        <v>287</v>
      </c>
      <c r="EN1" s="179" t="s">
        <v>692</v>
      </c>
      <c r="EO1" s="179" t="s">
        <v>694</v>
      </c>
      <c r="EP1" s="179" t="s">
        <v>288</v>
      </c>
      <c r="EQ1" s="179" t="s">
        <v>696</v>
      </c>
      <c r="ER1" s="179" t="s">
        <v>698</v>
      </c>
      <c r="ES1" s="179" t="s">
        <v>700</v>
      </c>
      <c r="ET1" s="179" t="s">
        <v>289</v>
      </c>
      <c r="EU1" s="179" t="s">
        <v>702</v>
      </c>
      <c r="EV1" s="179" t="s">
        <v>704</v>
      </c>
      <c r="EW1" s="188" t="s">
        <v>290</v>
      </c>
      <c r="EX1" s="179" t="s">
        <v>291</v>
      </c>
      <c r="EY1" s="179" t="s">
        <v>706</v>
      </c>
      <c r="EZ1" s="179" t="s">
        <v>708</v>
      </c>
      <c r="FA1" s="179" t="s">
        <v>710</v>
      </c>
      <c r="FB1" s="179" t="s">
        <v>712</v>
      </c>
      <c r="FC1" s="179" t="s">
        <v>292</v>
      </c>
      <c r="FD1" s="179" t="s">
        <v>714</v>
      </c>
      <c r="FE1" s="179" t="s">
        <v>716</v>
      </c>
      <c r="FF1" s="179" t="s">
        <v>718</v>
      </c>
      <c r="FG1" s="179" t="s">
        <v>720</v>
      </c>
      <c r="FH1" s="179" t="s">
        <v>722</v>
      </c>
      <c r="FI1" s="179" t="s">
        <v>293</v>
      </c>
      <c r="FJ1" s="179" t="s">
        <v>725</v>
      </c>
      <c r="FK1" s="179" t="s">
        <v>294</v>
      </c>
      <c r="FL1" s="179" t="s">
        <v>728</v>
      </c>
      <c r="FM1" s="179" t="s">
        <v>729</v>
      </c>
      <c r="FN1" s="179" t="s">
        <v>731</v>
      </c>
      <c r="FO1" s="179" t="s">
        <v>295</v>
      </c>
      <c r="FP1" s="179" t="s">
        <v>734</v>
      </c>
      <c r="FQ1" s="179" t="s">
        <v>735</v>
      </c>
      <c r="FR1" s="179" t="s">
        <v>737</v>
      </c>
      <c r="FS1" s="179" t="s">
        <v>296</v>
      </c>
      <c r="FT1" s="179" t="s">
        <v>740</v>
      </c>
      <c r="FU1" s="179" t="s">
        <v>742</v>
      </c>
      <c r="FV1" s="179" t="s">
        <v>744</v>
      </c>
      <c r="FW1" s="188" t="s">
        <v>297</v>
      </c>
      <c r="FX1" s="188" t="s">
        <v>298</v>
      </c>
      <c r="FY1" s="179" t="s">
        <v>304</v>
      </c>
      <c r="FZ1" s="179" t="s">
        <v>746</v>
      </c>
      <c r="GA1" s="179" t="s">
        <v>748</v>
      </c>
      <c r="GB1" s="179" t="s">
        <v>750</v>
      </c>
      <c r="GC1" s="179" t="s">
        <v>752</v>
      </c>
      <c r="GD1" s="179" t="s">
        <v>754</v>
      </c>
      <c r="GE1" s="179" t="s">
        <v>756</v>
      </c>
      <c r="GF1" s="188" t="s">
        <v>299</v>
      </c>
      <c r="GG1" s="179" t="s">
        <v>305</v>
      </c>
      <c r="GH1" s="179" t="s">
        <v>758</v>
      </c>
      <c r="GI1" s="179" t="s">
        <v>760</v>
      </c>
      <c r="GJ1" s="179" t="s">
        <v>761</v>
      </c>
      <c r="GK1" s="179" t="s">
        <v>306</v>
      </c>
      <c r="GL1" s="179" t="s">
        <v>764</v>
      </c>
      <c r="GM1" s="179" t="s">
        <v>765</v>
      </c>
      <c r="GN1" s="188" t="s">
        <v>300</v>
      </c>
      <c r="GO1" s="179" t="s">
        <v>301</v>
      </c>
      <c r="GP1" s="179" t="s">
        <v>767</v>
      </c>
      <c r="GQ1" s="179" t="s">
        <v>769</v>
      </c>
      <c r="GR1" s="179" t="s">
        <v>771</v>
      </c>
      <c r="GS1" s="179" t="s">
        <v>773</v>
      </c>
      <c r="GT1" s="179" t="s">
        <v>775</v>
      </c>
      <c r="GU1" s="188" t="s">
        <v>302</v>
      </c>
      <c r="GV1" s="179" t="s">
        <v>303</v>
      </c>
      <c r="GW1" s="179" t="s">
        <v>777</v>
      </c>
      <c r="GX1" s="179" t="s">
        <v>779</v>
      </c>
      <c r="GY1" s="179" t="s">
        <v>781</v>
      </c>
      <c r="GZ1" s="179" t="s">
        <v>783</v>
      </c>
      <c r="HA1" s="179" t="s">
        <v>785</v>
      </c>
      <c r="HB1" s="179" t="s">
        <v>787</v>
      </c>
      <c r="HC1" s="176" t="s">
        <v>307</v>
      </c>
      <c r="HD1" s="188" t="s">
        <v>308</v>
      </c>
      <c r="HE1" s="179" t="s">
        <v>309</v>
      </c>
      <c r="HF1" s="179" t="s">
        <v>789</v>
      </c>
      <c r="HG1" s="179" t="s">
        <v>791</v>
      </c>
      <c r="HH1" s="179" t="s">
        <v>793</v>
      </c>
      <c r="HI1" s="179" t="s">
        <v>795</v>
      </c>
      <c r="HJ1" s="179" t="s">
        <v>310</v>
      </c>
      <c r="HK1" s="179" t="s">
        <v>798</v>
      </c>
      <c r="HL1" s="179" t="s">
        <v>327</v>
      </c>
      <c r="HM1" s="179" t="s">
        <v>836</v>
      </c>
      <c r="HN1" s="179" t="s">
        <v>838</v>
      </c>
      <c r="HO1" s="179" t="s">
        <v>840</v>
      </c>
      <c r="HP1" s="188" t="s">
        <v>311</v>
      </c>
      <c r="HQ1" s="179" t="s">
        <v>800</v>
      </c>
      <c r="HR1" s="179" t="s">
        <v>802</v>
      </c>
      <c r="HS1" s="179" t="s">
        <v>312</v>
      </c>
      <c r="HT1" s="179" t="s">
        <v>805</v>
      </c>
      <c r="HU1" s="179" t="s">
        <v>807</v>
      </c>
      <c r="HV1" s="179" t="s">
        <v>808</v>
      </c>
      <c r="HW1" s="179" t="s">
        <v>810</v>
      </c>
      <c r="HX1" s="188" t="s">
        <v>313</v>
      </c>
      <c r="HY1" s="179" t="s">
        <v>812</v>
      </c>
      <c r="HZ1" s="179" t="s">
        <v>814</v>
      </c>
      <c r="IA1" s="179" t="s">
        <v>816</v>
      </c>
      <c r="IB1" s="179" t="s">
        <v>314</v>
      </c>
      <c r="IC1" s="179" t="s">
        <v>818</v>
      </c>
      <c r="ID1" s="179" t="s">
        <v>820</v>
      </c>
      <c r="IE1" s="179" t="s">
        <v>315</v>
      </c>
      <c r="IF1" s="179" t="s">
        <v>822</v>
      </c>
      <c r="IG1" s="179" t="s">
        <v>824</v>
      </c>
      <c r="IH1" s="179" t="s">
        <v>316</v>
      </c>
      <c r="II1" s="179" t="s">
        <v>826</v>
      </c>
      <c r="IJ1" s="179" t="s">
        <v>828</v>
      </c>
      <c r="IK1" s="179" t="s">
        <v>830</v>
      </c>
      <c r="IL1" s="179" t="s">
        <v>832</v>
      </c>
      <c r="IM1" s="179" t="s">
        <v>317</v>
      </c>
      <c r="IN1" s="179" t="s">
        <v>834</v>
      </c>
      <c r="IO1" s="188" t="s">
        <v>318</v>
      </c>
      <c r="IP1" s="179" t="s">
        <v>842</v>
      </c>
      <c r="IQ1" s="179" t="s">
        <v>844</v>
      </c>
      <c r="IR1" s="179" t="s">
        <v>319</v>
      </c>
      <c r="IS1" s="179" t="s">
        <v>846</v>
      </c>
      <c r="IT1" s="179" t="s">
        <v>848</v>
      </c>
      <c r="IU1" s="179" t="s">
        <v>850</v>
      </c>
      <c r="IV1" s="188" t="s">
        <v>320</v>
      </c>
      <c r="IW1" s="179" t="s">
        <v>852</v>
      </c>
      <c r="IX1" s="179" t="s">
        <v>321</v>
      </c>
      <c r="IY1" s="179" t="s">
        <v>855</v>
      </c>
      <c r="IZ1" s="179" t="s">
        <v>857</v>
      </c>
      <c r="JA1" s="179" t="s">
        <v>859</v>
      </c>
      <c r="JB1" s="179" t="s">
        <v>861</v>
      </c>
      <c r="JC1" s="179" t="s">
        <v>863</v>
      </c>
      <c r="JD1" s="179" t="s">
        <v>865</v>
      </c>
      <c r="JE1" s="179" t="s">
        <v>322</v>
      </c>
      <c r="JF1" s="179" t="s">
        <v>868</v>
      </c>
      <c r="JG1" s="179" t="s">
        <v>870</v>
      </c>
      <c r="JH1" s="179" t="s">
        <v>872</v>
      </c>
      <c r="JI1" s="179" t="s">
        <v>874</v>
      </c>
      <c r="JJ1" s="179" t="s">
        <v>876</v>
      </c>
      <c r="JK1" s="179" t="s">
        <v>878</v>
      </c>
      <c r="JL1" s="179" t="s">
        <v>880</v>
      </c>
      <c r="JM1" s="179" t="s">
        <v>882</v>
      </c>
      <c r="JN1" s="179" t="s">
        <v>323</v>
      </c>
      <c r="JO1" s="179" t="s">
        <v>885</v>
      </c>
      <c r="JP1" s="179" t="s">
        <v>887</v>
      </c>
      <c r="JQ1" s="179" t="s">
        <v>889</v>
      </c>
      <c r="JR1" s="179" t="s">
        <v>891</v>
      </c>
      <c r="JS1" s="179" t="s">
        <v>892</v>
      </c>
      <c r="JT1" s="179" t="s">
        <v>894</v>
      </c>
      <c r="JU1" s="179" t="s">
        <v>896</v>
      </c>
      <c r="JV1" s="179" t="s">
        <v>898</v>
      </c>
      <c r="JW1" s="179" t="s">
        <v>900</v>
      </c>
      <c r="JX1" s="179" t="s">
        <v>902</v>
      </c>
      <c r="JY1" s="179" t="s">
        <v>904</v>
      </c>
      <c r="JZ1" s="179" t="s">
        <v>906</v>
      </c>
      <c r="KA1" s="179" t="s">
        <v>908</v>
      </c>
      <c r="KB1" s="179" t="s">
        <v>910</v>
      </c>
      <c r="KC1" s="179" t="s">
        <v>912</v>
      </c>
      <c r="KD1" s="179" t="s">
        <v>914</v>
      </c>
      <c r="KE1" s="179" t="s">
        <v>916</v>
      </c>
      <c r="KF1" s="179" t="s">
        <v>918</v>
      </c>
      <c r="KG1" s="179" t="s">
        <v>920</v>
      </c>
      <c r="KH1" s="179" t="s">
        <v>922</v>
      </c>
      <c r="KI1" s="179" t="s">
        <v>924</v>
      </c>
      <c r="KJ1" s="179" t="s">
        <v>926</v>
      </c>
      <c r="KK1" s="179" t="s">
        <v>928</v>
      </c>
      <c r="KL1" s="179" t="s">
        <v>930</v>
      </c>
      <c r="KM1" s="179" t="s">
        <v>932</v>
      </c>
      <c r="KN1" s="179" t="s">
        <v>934</v>
      </c>
      <c r="KO1" s="188" t="s">
        <v>324</v>
      </c>
      <c r="KP1" s="179" t="s">
        <v>936</v>
      </c>
      <c r="KQ1" s="179" t="s">
        <v>325</v>
      </c>
      <c r="KR1" s="179" t="s">
        <v>939</v>
      </c>
      <c r="KS1" s="179" t="s">
        <v>941</v>
      </c>
      <c r="KT1" s="179" t="s">
        <v>943</v>
      </c>
      <c r="KU1" s="179" t="s">
        <v>945</v>
      </c>
      <c r="KV1" s="179" t="s">
        <v>326</v>
      </c>
      <c r="KW1" s="179" t="s">
        <v>948</v>
      </c>
      <c r="KX1" s="179" t="s">
        <v>950</v>
      </c>
      <c r="KY1" s="179" t="s">
        <v>952</v>
      </c>
      <c r="KZ1" s="179" t="s">
        <v>954</v>
      </c>
      <c r="LA1" s="179" t="s">
        <v>956</v>
      </c>
      <c r="LB1" s="179" t="s">
        <v>958</v>
      </c>
      <c r="LC1" s="179" t="s">
        <v>960</v>
      </c>
      <c r="LD1" s="176" t="s">
        <v>328</v>
      </c>
      <c r="LE1" s="188" t="s">
        <v>329</v>
      </c>
      <c r="LF1" s="179" t="s">
        <v>330</v>
      </c>
      <c r="LG1" s="179" t="s">
        <v>344</v>
      </c>
      <c r="LH1" s="179" t="s">
        <v>962</v>
      </c>
      <c r="LI1" s="179" t="s">
        <v>964</v>
      </c>
      <c r="LJ1" s="179" t="s">
        <v>966</v>
      </c>
      <c r="LK1" s="179" t="s">
        <v>968</v>
      </c>
      <c r="LL1" s="179" t="s">
        <v>345</v>
      </c>
      <c r="LM1" s="179" t="s">
        <v>970</v>
      </c>
      <c r="LN1" s="179" t="s">
        <v>346</v>
      </c>
      <c r="LO1" s="179" t="s">
        <v>972</v>
      </c>
      <c r="LP1" s="179" t="s">
        <v>331</v>
      </c>
      <c r="LQ1" s="179" t="s">
        <v>974</v>
      </c>
      <c r="LR1" s="179" t="s">
        <v>347</v>
      </c>
      <c r="LS1" s="179" t="s">
        <v>976</v>
      </c>
      <c r="LT1" s="179" t="s">
        <v>978</v>
      </c>
      <c r="LU1" s="179" t="s">
        <v>348</v>
      </c>
      <c r="LV1" s="188" t="s">
        <v>332</v>
      </c>
      <c r="LW1" s="179" t="s">
        <v>333</v>
      </c>
      <c r="LX1" s="179" t="s">
        <v>980</v>
      </c>
      <c r="LY1" s="179" t="s">
        <v>982</v>
      </c>
      <c r="LZ1" s="179" t="s">
        <v>983</v>
      </c>
      <c r="MA1" s="179" t="s">
        <v>985</v>
      </c>
      <c r="MB1" s="179" t="s">
        <v>986</v>
      </c>
      <c r="MC1" s="179" t="s">
        <v>988</v>
      </c>
      <c r="MD1" s="179" t="s">
        <v>990</v>
      </c>
      <c r="ME1" s="179" t="s">
        <v>992</v>
      </c>
      <c r="MF1" s="179" t="s">
        <v>994</v>
      </c>
      <c r="MG1" s="179" t="s">
        <v>334</v>
      </c>
      <c r="MH1" s="179" t="s">
        <v>997</v>
      </c>
      <c r="MI1" s="179" t="s">
        <v>998</v>
      </c>
      <c r="MJ1" s="179" t="s">
        <v>1000</v>
      </c>
      <c r="MK1" s="179" t="s">
        <v>335</v>
      </c>
      <c r="ML1" s="179" t="s">
        <v>1003</v>
      </c>
      <c r="MM1" s="179" t="s">
        <v>1004</v>
      </c>
      <c r="MN1" s="179" t="s">
        <v>1006</v>
      </c>
      <c r="MO1" s="179" t="s">
        <v>1008</v>
      </c>
      <c r="MP1" s="179" t="s">
        <v>336</v>
      </c>
      <c r="MQ1" s="179" t="s">
        <v>1011</v>
      </c>
      <c r="MR1" s="179" t="s">
        <v>1013</v>
      </c>
      <c r="MS1" s="179" t="s">
        <v>1015</v>
      </c>
      <c r="MT1" s="179" t="s">
        <v>1017</v>
      </c>
      <c r="MU1" s="179" t="s">
        <v>337</v>
      </c>
      <c r="MV1" s="179" t="s">
        <v>1020</v>
      </c>
      <c r="MW1" s="179" t="s">
        <v>1022</v>
      </c>
      <c r="MX1" s="179" t="s">
        <v>1024</v>
      </c>
      <c r="MY1" s="179" t="s">
        <v>1026</v>
      </c>
      <c r="MZ1" s="179" t="s">
        <v>1028</v>
      </c>
      <c r="NA1" s="179" t="s">
        <v>1030</v>
      </c>
      <c r="NB1" s="179" t="s">
        <v>1032</v>
      </c>
      <c r="NC1" s="179" t="s">
        <v>1034</v>
      </c>
      <c r="ND1" s="179" t="s">
        <v>1036</v>
      </c>
      <c r="NE1" s="179" t="s">
        <v>1038</v>
      </c>
      <c r="NF1" s="179" t="s">
        <v>1040</v>
      </c>
      <c r="NG1" s="179" t="s">
        <v>1041</v>
      </c>
      <c r="NH1" s="188" t="s">
        <v>338</v>
      </c>
      <c r="NI1" s="179" t="s">
        <v>339</v>
      </c>
      <c r="NJ1" s="179" t="s">
        <v>1043</v>
      </c>
      <c r="NK1" s="179" t="s">
        <v>1045</v>
      </c>
      <c r="NL1" s="179" t="s">
        <v>1047</v>
      </c>
      <c r="NM1" s="179" t="s">
        <v>1049</v>
      </c>
      <c r="NN1" s="188" t="s">
        <v>340</v>
      </c>
      <c r="NO1" s="179" t="s">
        <v>341</v>
      </c>
      <c r="NP1" s="179" t="s">
        <v>1050</v>
      </c>
      <c r="NQ1" s="179" t="s">
        <v>342</v>
      </c>
      <c r="NR1" s="179" t="s">
        <v>1052</v>
      </c>
      <c r="NS1" s="179" t="s">
        <v>1054</v>
      </c>
      <c r="NT1" s="179" t="s">
        <v>343</v>
      </c>
      <c r="NU1" s="179" t="s">
        <v>1056</v>
      </c>
      <c r="NV1" s="176" t="s">
        <v>349</v>
      </c>
      <c r="NW1" s="188" t="s">
        <v>350</v>
      </c>
      <c r="NX1" s="179" t="s">
        <v>351</v>
      </c>
      <c r="NY1" s="179" t="s">
        <v>1059</v>
      </c>
      <c r="NZ1" s="179" t="s">
        <v>1061</v>
      </c>
      <c r="OA1" s="179" t="s">
        <v>352</v>
      </c>
      <c r="OB1" s="179" t="s">
        <v>362</v>
      </c>
      <c r="OC1" s="179" t="s">
        <v>1063</v>
      </c>
      <c r="OD1" s="179" t="s">
        <v>1065</v>
      </c>
      <c r="OE1" s="179" t="s">
        <v>1067</v>
      </c>
      <c r="OF1" s="179" t="s">
        <v>1069</v>
      </c>
      <c r="OG1" s="179" t="s">
        <v>1071</v>
      </c>
      <c r="OH1" s="179" t="s">
        <v>1073</v>
      </c>
      <c r="OI1" s="179" t="s">
        <v>1075</v>
      </c>
      <c r="OJ1" s="179" t="s">
        <v>1077</v>
      </c>
      <c r="OK1" s="179" t="s">
        <v>1079</v>
      </c>
      <c r="OL1" s="179" t="s">
        <v>1081</v>
      </c>
      <c r="OM1" s="179" t="s">
        <v>1083</v>
      </c>
      <c r="ON1" s="179" t="s">
        <v>1085</v>
      </c>
      <c r="OO1" s="179" t="s">
        <v>1087</v>
      </c>
      <c r="OP1" s="179" t="s">
        <v>1089</v>
      </c>
      <c r="OQ1" s="179" t="s">
        <v>1091</v>
      </c>
      <c r="OR1" s="179" t="s">
        <v>1093</v>
      </c>
      <c r="OS1" s="179" t="s">
        <v>1095</v>
      </c>
      <c r="OT1" s="179" t="s">
        <v>1097</v>
      </c>
      <c r="OU1" s="179" t="s">
        <v>1099</v>
      </c>
      <c r="OV1" s="179" t="s">
        <v>1101</v>
      </c>
      <c r="OW1" s="179" t="s">
        <v>1103</v>
      </c>
      <c r="OX1" s="179" t="s">
        <v>1105</v>
      </c>
      <c r="OY1" s="179" t="s">
        <v>363</v>
      </c>
      <c r="OZ1" s="179" t="s">
        <v>1108</v>
      </c>
      <c r="PA1" s="179" t="s">
        <v>1110</v>
      </c>
      <c r="PB1" s="179" t="s">
        <v>1111</v>
      </c>
      <c r="PC1" s="179" t="s">
        <v>1113</v>
      </c>
      <c r="PD1" s="179" t="s">
        <v>1115</v>
      </c>
      <c r="PE1" s="179" t="s">
        <v>1117</v>
      </c>
      <c r="PF1" s="179" t="s">
        <v>1119</v>
      </c>
      <c r="PG1" s="179" t="s">
        <v>1121</v>
      </c>
      <c r="PH1" s="179" t="s">
        <v>1123</v>
      </c>
      <c r="PI1" s="179" t="s">
        <v>1125</v>
      </c>
      <c r="PJ1" s="179" t="s">
        <v>1127</v>
      </c>
      <c r="PK1" s="179" t="s">
        <v>1129</v>
      </c>
      <c r="PL1" s="179" t="s">
        <v>1131</v>
      </c>
      <c r="PM1" s="179" t="s">
        <v>1133</v>
      </c>
      <c r="PN1" s="179" t="s">
        <v>1135</v>
      </c>
      <c r="PO1" s="179" t="s">
        <v>1137</v>
      </c>
      <c r="PP1" s="179" t="s">
        <v>1139</v>
      </c>
      <c r="PQ1" s="179" t="s">
        <v>1141</v>
      </c>
      <c r="PR1" s="179" t="s">
        <v>1143</v>
      </c>
      <c r="PS1" s="179" t="s">
        <v>1145</v>
      </c>
      <c r="PT1" s="179" t="s">
        <v>1147</v>
      </c>
      <c r="PU1" s="179" t="s">
        <v>1149</v>
      </c>
      <c r="PV1" s="179" t="s">
        <v>1151</v>
      </c>
      <c r="PW1" s="179" t="s">
        <v>1153</v>
      </c>
      <c r="PX1" s="179" t="s">
        <v>1155</v>
      </c>
      <c r="PY1" s="179" t="s">
        <v>1157</v>
      </c>
      <c r="PZ1" s="179" t="s">
        <v>353</v>
      </c>
      <c r="QA1" s="179" t="s">
        <v>1159</v>
      </c>
      <c r="QB1" s="179" t="s">
        <v>1161</v>
      </c>
      <c r="QC1" s="179" t="s">
        <v>1163</v>
      </c>
      <c r="QD1" s="179" t="s">
        <v>1165</v>
      </c>
      <c r="QE1" s="179" t="s">
        <v>1167</v>
      </c>
      <c r="QF1" s="188" t="s">
        <v>354</v>
      </c>
      <c r="QG1" s="179" t="s">
        <v>355</v>
      </c>
      <c r="QH1" s="179" t="s">
        <v>1169</v>
      </c>
      <c r="QI1" s="179" t="s">
        <v>1171</v>
      </c>
      <c r="QJ1" s="179" t="s">
        <v>1173</v>
      </c>
      <c r="QK1" s="179" t="s">
        <v>1175</v>
      </c>
      <c r="QL1" s="179" t="s">
        <v>1177</v>
      </c>
      <c r="QM1" s="179" t="s">
        <v>1179</v>
      </c>
      <c r="QN1" s="188" t="s">
        <v>356</v>
      </c>
      <c r="QO1" s="179" t="s">
        <v>1181</v>
      </c>
      <c r="QP1" s="179" t="s">
        <v>357</v>
      </c>
      <c r="QQ1" s="179" t="s">
        <v>364</v>
      </c>
      <c r="QR1" s="179" t="s">
        <v>1183</v>
      </c>
      <c r="QS1" s="179" t="s">
        <v>1185</v>
      </c>
      <c r="QT1" s="179" t="s">
        <v>1187</v>
      </c>
      <c r="QU1" s="179" t="s">
        <v>1189</v>
      </c>
      <c r="QV1" s="179" t="s">
        <v>1191</v>
      </c>
      <c r="QW1" s="179" t="s">
        <v>1193</v>
      </c>
      <c r="QX1" s="179" t="s">
        <v>1195</v>
      </c>
      <c r="QY1" s="179" t="s">
        <v>1197</v>
      </c>
      <c r="QZ1" s="179" t="s">
        <v>1199</v>
      </c>
      <c r="RA1" s="179" t="s">
        <v>1201</v>
      </c>
      <c r="RB1" s="179" t="s">
        <v>1203</v>
      </c>
      <c r="RC1" s="179" t="s">
        <v>1205</v>
      </c>
      <c r="RD1" s="179" t="s">
        <v>1207</v>
      </c>
      <c r="RE1" s="179" t="s">
        <v>1209</v>
      </c>
      <c r="RF1" s="188" t="s">
        <v>358</v>
      </c>
      <c r="RG1" s="179" t="s">
        <v>359</v>
      </c>
      <c r="RH1" s="179" t="s">
        <v>1211</v>
      </c>
      <c r="RI1" s="179" t="s">
        <v>1213</v>
      </c>
      <c r="RJ1" s="188" t="s">
        <v>360</v>
      </c>
      <c r="RK1" s="179" t="s">
        <v>361</v>
      </c>
      <c r="RL1" s="179" t="s">
        <v>1215</v>
      </c>
      <c r="RM1" s="179" t="s">
        <v>1216</v>
      </c>
      <c r="RN1" s="179" t="s">
        <v>1217</v>
      </c>
      <c r="RO1" s="179" t="s">
        <v>1218</v>
      </c>
      <c r="RP1" s="179" t="s">
        <v>1220</v>
      </c>
      <c r="RQ1" s="179" t="s">
        <v>1221</v>
      </c>
      <c r="RR1" s="179" t="s">
        <v>1223</v>
      </c>
      <c r="RS1" s="179" t="s">
        <v>1224</v>
      </c>
      <c r="RT1" s="176" t="s">
        <v>365</v>
      </c>
      <c r="RU1" s="188" t="s">
        <v>366</v>
      </c>
      <c r="RV1" s="179" t="s">
        <v>367</v>
      </c>
      <c r="RW1" s="179" t="s">
        <v>1226</v>
      </c>
      <c r="RX1" s="179" t="s">
        <v>1228</v>
      </c>
      <c r="RY1" s="179" t="s">
        <v>368</v>
      </c>
      <c r="RZ1" s="179" t="s">
        <v>1230</v>
      </c>
      <c r="SA1" s="179" t="s">
        <v>1232</v>
      </c>
      <c r="SB1" s="179" t="s">
        <v>1234</v>
      </c>
      <c r="SC1" s="179" t="s">
        <v>1236</v>
      </c>
      <c r="SD1" s="188" t="s">
        <v>369</v>
      </c>
      <c r="SE1" s="179" t="s">
        <v>370</v>
      </c>
      <c r="SF1" s="179" t="s">
        <v>1238</v>
      </c>
      <c r="SG1" s="179" t="s">
        <v>1240</v>
      </c>
      <c r="SH1" s="179" t="s">
        <v>1242</v>
      </c>
      <c r="SI1" s="179" t="s">
        <v>1244</v>
      </c>
      <c r="SJ1" s="179" t="s">
        <v>1246</v>
      </c>
      <c r="SK1" s="179" t="s">
        <v>1248</v>
      </c>
      <c r="SL1" s="179" t="s">
        <v>1250</v>
      </c>
      <c r="SM1" s="179" t="s">
        <v>1252</v>
      </c>
      <c r="SN1" s="179" t="s">
        <v>1254</v>
      </c>
      <c r="SO1" s="179" t="s">
        <v>1256</v>
      </c>
      <c r="SP1" s="179" t="s">
        <v>1258</v>
      </c>
      <c r="SQ1" s="179" t="s">
        <v>1260</v>
      </c>
      <c r="SR1" s="179" t="s">
        <v>1262</v>
      </c>
      <c r="SS1" s="179" t="s">
        <v>1264</v>
      </c>
      <c r="ST1" s="179" t="s">
        <v>1266</v>
      </c>
      <c r="SU1" s="176" t="s">
        <v>371</v>
      </c>
      <c r="SV1" s="188" t="s">
        <v>372</v>
      </c>
      <c r="SW1" s="179" t="s">
        <v>373</v>
      </c>
      <c r="SX1" s="179" t="s">
        <v>1268</v>
      </c>
      <c r="SY1" s="179" t="s">
        <v>1270</v>
      </c>
      <c r="SZ1" s="179" t="s">
        <v>1272</v>
      </c>
      <c r="TA1" s="179" t="s">
        <v>1274</v>
      </c>
      <c r="TB1" s="179" t="s">
        <v>1276</v>
      </c>
      <c r="TC1" s="179" t="s">
        <v>374</v>
      </c>
      <c r="TD1" s="179" t="s">
        <v>1278</v>
      </c>
      <c r="TE1" s="179" t="s">
        <v>1280</v>
      </c>
      <c r="TF1" s="179" t="s">
        <v>1282</v>
      </c>
      <c r="TG1" s="179" t="s">
        <v>1284</v>
      </c>
      <c r="TH1" s="179" t="s">
        <v>1286</v>
      </c>
      <c r="TI1" s="179" t="s">
        <v>1288</v>
      </c>
      <c r="TJ1" s="188" t="s">
        <v>375</v>
      </c>
      <c r="TK1" s="179" t="s">
        <v>376</v>
      </c>
      <c r="TL1" s="179" t="s">
        <v>377</v>
      </c>
      <c r="TM1" s="179" t="s">
        <v>1290</v>
      </c>
      <c r="TN1" s="179" t="s">
        <v>1292</v>
      </c>
      <c r="TO1" s="179" t="s">
        <v>1293</v>
      </c>
      <c r="TP1" s="179" t="s">
        <v>1295</v>
      </c>
      <c r="TQ1" s="179" t="s">
        <v>1297</v>
      </c>
      <c r="TR1" s="179" t="s">
        <v>1299</v>
      </c>
      <c r="TS1" s="179" t="s">
        <v>1301</v>
      </c>
      <c r="TT1" s="179" t="s">
        <v>1303</v>
      </c>
      <c r="TU1" s="179" t="s">
        <v>1305</v>
      </c>
      <c r="TV1" s="179" t="s">
        <v>1307</v>
      </c>
      <c r="TW1" s="179" t="s">
        <v>1309</v>
      </c>
      <c r="TX1" s="179" t="s">
        <v>1311</v>
      </c>
      <c r="TY1" s="179" t="s">
        <v>1313</v>
      </c>
      <c r="TZ1" s="179" t="s">
        <v>1315</v>
      </c>
      <c r="UA1" s="179" t="s">
        <v>1317</v>
      </c>
      <c r="UB1" s="179" t="s">
        <v>1319</v>
      </c>
      <c r="UC1" s="176" t="s">
        <v>1321</v>
      </c>
      <c r="UD1" s="179" t="s">
        <v>1323</v>
      </c>
      <c r="UE1" s="179" t="s">
        <v>1325</v>
      </c>
      <c r="UF1" s="179" t="s">
        <v>1327</v>
      </c>
      <c r="UG1" s="179" t="s">
        <v>1329</v>
      </c>
      <c r="UH1" s="179" t="s">
        <v>1331</v>
      </c>
      <c r="UI1" s="182"/>
    </row>
    <row r="2" spans="1:555" s="120" customFormat="1" hidden="1" x14ac:dyDescent="0.25">
      <c r="A2" s="120" t="s">
        <v>1354</v>
      </c>
      <c r="B2" s="120" t="s">
        <v>1356</v>
      </c>
      <c r="C2" s="120" t="s">
        <v>469</v>
      </c>
      <c r="D2" s="158" t="s">
        <v>1355</v>
      </c>
      <c r="E2" s="120" t="s">
        <v>1357</v>
      </c>
      <c r="F2" s="120" t="s">
        <v>470</v>
      </c>
      <c r="G2" s="120" t="s">
        <v>1358</v>
      </c>
      <c r="H2" s="158" t="s">
        <v>1359</v>
      </c>
      <c r="I2" s="120" t="s">
        <v>1360</v>
      </c>
      <c r="J2" s="120" t="s">
        <v>1435</v>
      </c>
      <c r="K2" s="120" t="s">
        <v>1361</v>
      </c>
      <c r="L2" s="120" t="s">
        <v>1362</v>
      </c>
      <c r="M2" s="120" t="s">
        <v>1363</v>
      </c>
      <c r="N2" s="120" t="s">
        <v>1364</v>
      </c>
      <c r="O2" s="120" t="s">
        <v>1365</v>
      </c>
      <c r="P2" s="120" t="s">
        <v>1448</v>
      </c>
      <c r="Q2" s="120" t="s">
        <v>1482</v>
      </c>
      <c r="R2" s="430" t="str">
        <f>+Presupuesto!D11</f>
        <v>Recurrente</v>
      </c>
      <c r="S2" s="430" t="str">
        <f>+Presupuesto!E11</f>
        <v>Programa / Proyecto 2017</v>
      </c>
      <c r="U2" s="120" t="s">
        <v>392</v>
      </c>
      <c r="V2" s="120" t="s">
        <v>410</v>
      </c>
      <c r="W2" s="120" t="s">
        <v>393</v>
      </c>
      <c r="X2" s="120" t="s">
        <v>394</v>
      </c>
      <c r="Y2" s="120" t="s">
        <v>395</v>
      </c>
      <c r="Z2" s="120" t="s">
        <v>396</v>
      </c>
      <c r="AA2" s="120" t="s">
        <v>397</v>
      </c>
      <c r="AB2" s="120" t="s">
        <v>398</v>
      </c>
      <c r="AC2" s="120" t="s">
        <v>399</v>
      </c>
      <c r="AD2" s="120" t="s">
        <v>400</v>
      </c>
      <c r="AE2" s="120" t="s">
        <v>401</v>
      </c>
      <c r="AF2" s="120" t="s">
        <v>402</v>
      </c>
      <c r="AH2" s="210" t="s">
        <v>418</v>
      </c>
      <c r="AI2" s="210" t="s">
        <v>419</v>
      </c>
      <c r="AJ2" s="210" t="s">
        <v>420</v>
      </c>
      <c r="AK2" s="210" t="s">
        <v>421</v>
      </c>
      <c r="AL2" s="210" t="s">
        <v>422</v>
      </c>
      <c r="AM2" s="210" t="s">
        <v>425</v>
      </c>
      <c r="AN2" s="210" t="s">
        <v>423</v>
      </c>
      <c r="AO2" s="210" t="s">
        <v>424</v>
      </c>
      <c r="AP2" s="210" t="s">
        <v>426</v>
      </c>
      <c r="AQ2" s="210" t="s">
        <v>427</v>
      </c>
      <c r="AR2" s="210" t="s">
        <v>428</v>
      </c>
      <c r="AS2" s="210" t="s">
        <v>429</v>
      </c>
      <c r="AT2" s="210" t="s">
        <v>430</v>
      </c>
      <c r="AU2" s="210" t="s">
        <v>431</v>
      </c>
      <c r="AV2" s="210" t="s">
        <v>432</v>
      </c>
      <c r="AW2" s="210" t="s">
        <v>433</v>
      </c>
      <c r="AX2" s="210" t="s">
        <v>434</v>
      </c>
      <c r="AY2" s="210" t="s">
        <v>435</v>
      </c>
      <c r="AZ2" s="210" t="s">
        <v>436</v>
      </c>
      <c r="BA2" s="210" t="s">
        <v>437</v>
      </c>
      <c r="BB2" s="210" t="s">
        <v>438</v>
      </c>
      <c r="BC2" s="210" t="s">
        <v>439</v>
      </c>
      <c r="BD2" s="210" t="s">
        <v>440</v>
      </c>
      <c r="BE2" s="210" t="s">
        <v>441</v>
      </c>
      <c r="BF2" s="210" t="s">
        <v>442</v>
      </c>
      <c r="BG2" s="210" t="s">
        <v>443</v>
      </c>
      <c r="BH2" s="210" t="s">
        <v>444</v>
      </c>
      <c r="BI2" s="210" t="s">
        <v>445</v>
      </c>
      <c r="BJ2" s="210" t="s">
        <v>446</v>
      </c>
      <c r="BK2" s="210" t="s">
        <v>447</v>
      </c>
      <c r="BL2" s="210" t="s">
        <v>448</v>
      </c>
      <c r="BM2" s="210" t="s">
        <v>449</v>
      </c>
      <c r="BN2" s="210" t="s">
        <v>450</v>
      </c>
      <c r="BO2" s="210" t="s">
        <v>451</v>
      </c>
      <c r="BP2" s="210" t="s">
        <v>452</v>
      </c>
      <c r="BQ2" s="210" t="s">
        <v>453</v>
      </c>
      <c r="BR2" s="210" t="s">
        <v>454</v>
      </c>
      <c r="BS2" s="210" t="s">
        <v>455</v>
      </c>
      <c r="BT2" s="210" t="s">
        <v>456</v>
      </c>
      <c r="BU2" s="210" t="s">
        <v>457</v>
      </c>
      <c r="BZ2" s="84" t="s">
        <v>479</v>
      </c>
      <c r="CA2" s="84" t="s">
        <v>480</v>
      </c>
      <c r="CB2" s="84" t="s">
        <v>481</v>
      </c>
      <c r="CC2" s="84" t="s">
        <v>482</v>
      </c>
      <c r="CD2" s="84" t="s">
        <v>483</v>
      </c>
      <c r="CE2" s="84" t="s">
        <v>484</v>
      </c>
      <c r="CF2" s="84" t="s">
        <v>485</v>
      </c>
      <c r="CG2" s="84" t="s">
        <v>486</v>
      </c>
      <c r="CH2" s="84" t="s">
        <v>487</v>
      </c>
      <c r="CI2" s="84" t="s">
        <v>488</v>
      </c>
      <c r="CJ2" s="84" t="s">
        <v>489</v>
      </c>
      <c r="CK2" s="84" t="s">
        <v>490</v>
      </c>
      <c r="CL2" s="84" t="s">
        <v>491</v>
      </c>
      <c r="CM2" s="84" t="s">
        <v>492</v>
      </c>
    </row>
    <row r="3" spans="1:555" hidden="1" x14ac:dyDescent="0.25">
      <c r="AH3" s="211">
        <v>2500</v>
      </c>
      <c r="AI3" s="211">
        <v>1900</v>
      </c>
      <c r="AJ3" s="211">
        <v>1650</v>
      </c>
      <c r="AK3" s="211">
        <v>1580</v>
      </c>
      <c r="AL3" s="211">
        <v>2250</v>
      </c>
      <c r="AM3" s="211">
        <v>1650</v>
      </c>
      <c r="AN3" s="211">
        <v>1400</v>
      </c>
      <c r="AO3" s="212">
        <v>1340</v>
      </c>
      <c r="AP3" s="212">
        <v>2000</v>
      </c>
      <c r="AQ3" s="212">
        <v>1400</v>
      </c>
      <c r="AR3" s="212">
        <v>1150</v>
      </c>
      <c r="AS3" s="212">
        <v>1100</v>
      </c>
      <c r="AT3" s="212">
        <v>1750</v>
      </c>
      <c r="AU3" s="212">
        <v>1150</v>
      </c>
      <c r="AV3" s="212">
        <v>900</v>
      </c>
      <c r="AW3" s="212">
        <v>860</v>
      </c>
      <c r="AX3" s="212">
        <v>1200</v>
      </c>
      <c r="AY3" s="120">
        <v>900</v>
      </c>
      <c r="AZ3" s="120">
        <v>650</v>
      </c>
      <c r="BA3" s="120">
        <v>620</v>
      </c>
      <c r="BB3" s="211">
        <f>+'Cuadro Resumen'!C213</f>
        <v>5759.1495000000004</v>
      </c>
      <c r="BC3" s="211">
        <f>+'Cuadro Resumen'!D213</f>
        <v>5307.4515000000001</v>
      </c>
      <c r="BD3" s="211">
        <f>+'Cuadro Resumen'!E213</f>
        <v>6775.47</v>
      </c>
      <c r="BE3" s="211">
        <f>+'Cuadro Resumen'!F213</f>
        <v>6323.7719999999999</v>
      </c>
      <c r="BF3" s="211">
        <f>+'Cuadro Resumen'!C214</f>
        <v>5081.6025</v>
      </c>
      <c r="BG3" s="211">
        <f>+'Cuadro Resumen'!D214</f>
        <v>4629.9045000000006</v>
      </c>
      <c r="BH3" s="211">
        <f>+'Cuadro Resumen'!E214</f>
        <v>6097.9230000000007</v>
      </c>
      <c r="BI3" s="211">
        <f>+'Cuadro Resumen'!F214</f>
        <v>5646.2250000000004</v>
      </c>
      <c r="BJ3" s="212">
        <f>+'Cuadro Resumen'!C215</f>
        <v>4404.0555000000004</v>
      </c>
      <c r="BK3" s="212">
        <f>+'Cuadro Resumen'!D215</f>
        <v>4065.2820000000002</v>
      </c>
      <c r="BL3" s="212">
        <f>+'Cuadro Resumen'!E215</f>
        <v>5420.3760000000002</v>
      </c>
      <c r="BM3" s="212">
        <f>+'Cuadro Resumen'!F215</f>
        <v>4968.6779999999999</v>
      </c>
      <c r="BN3" s="212">
        <f>+'Cuadro Resumen'!C216</f>
        <v>3726.5085000000004</v>
      </c>
      <c r="BO3" s="212">
        <f>+'Cuadro Resumen'!D216</f>
        <v>3387.7350000000001</v>
      </c>
      <c r="BP3" s="212">
        <f>+'Cuadro Resumen'!E216</f>
        <v>4742.8290000000006</v>
      </c>
      <c r="BQ3" s="212">
        <f>+'Cuadro Resumen'!F216</f>
        <v>4404.0555000000004</v>
      </c>
      <c r="BR3" s="212">
        <f>+'Cuadro Resumen'!C217</f>
        <v>3274.8105</v>
      </c>
      <c r="BS3" s="212">
        <f>+'Cuadro Resumen'!D217</f>
        <v>3048.9615000000003</v>
      </c>
      <c r="BT3" s="212">
        <f>+'Cuadro Resumen'!E217</f>
        <v>4178.2065000000002</v>
      </c>
      <c r="BU3" s="212">
        <f>+'Cuadro Resumen'!F217</f>
        <v>3839.433</v>
      </c>
      <c r="BZ3" s="292">
        <v>43674.39</v>
      </c>
      <c r="CA3" s="292">
        <v>39703.99</v>
      </c>
      <c r="CB3" s="292">
        <v>35733.589999999997</v>
      </c>
      <c r="CC3" s="292">
        <v>31763.19</v>
      </c>
      <c r="CD3" s="292">
        <v>29777.99</v>
      </c>
      <c r="CE3" s="292">
        <v>27792.79</v>
      </c>
      <c r="CF3" s="292">
        <v>18859.39</v>
      </c>
      <c r="CG3" s="292">
        <v>17866.8</v>
      </c>
      <c r="CH3" s="292">
        <v>13896.4</v>
      </c>
      <c r="CI3" s="292">
        <v>15004.09</v>
      </c>
      <c r="CJ3" s="292">
        <v>13238.9</v>
      </c>
      <c r="CK3" s="292">
        <v>12356.31</v>
      </c>
      <c r="CL3" s="292">
        <v>463.22</v>
      </c>
      <c r="CM3" s="292">
        <v>2007.3</v>
      </c>
    </row>
    <row r="5" spans="1:555" ht="52.5" x14ac:dyDescent="0.25">
      <c r="C5" s="193" t="s">
        <v>126</v>
      </c>
      <c r="D5" s="431">
        <f>SUMIF(C:C,$C$13,D:D)</f>
        <v>9722726.2000000011</v>
      </c>
      <c r="CA5" s="292"/>
    </row>
    <row r="6" spans="1:555" x14ac:dyDescent="0.25">
      <c r="CA6" s="292"/>
    </row>
    <row r="7" spans="1:555" x14ac:dyDescent="0.25">
      <c r="CA7" s="292"/>
    </row>
    <row r="8" spans="1:555" x14ac:dyDescent="0.25">
      <c r="C8" s="70" t="s">
        <v>54</v>
      </c>
      <c r="D8" s="77"/>
      <c r="E8" s="70"/>
      <c r="F8" s="70"/>
      <c r="G8" s="70"/>
      <c r="H8" s="77"/>
      <c r="I8" s="70"/>
      <c r="J8" s="70"/>
      <c r="CA8" s="292"/>
    </row>
    <row r="9" spans="1:555" s="434" customFormat="1" x14ac:dyDescent="0.25">
      <c r="C9" s="70"/>
      <c r="D9" s="77"/>
      <c r="E9" s="70"/>
      <c r="F9" s="70"/>
      <c r="G9" s="70"/>
      <c r="H9" s="77"/>
      <c r="I9" s="70"/>
      <c r="J9" s="70"/>
      <c r="CA9" s="292"/>
    </row>
    <row r="10" spans="1:555" s="434" customFormat="1" ht="15.75" thickBot="1" x14ac:dyDescent="0.3">
      <c r="C10" s="70"/>
      <c r="D10" s="77"/>
      <c r="E10" s="70"/>
      <c r="F10" s="70"/>
      <c r="G10" s="70"/>
      <c r="H10" s="77"/>
      <c r="I10" s="70"/>
      <c r="J10" s="70"/>
      <c r="CA10" s="292"/>
    </row>
    <row r="11" spans="1:555" s="434" customFormat="1" ht="19.5" thickBot="1" x14ac:dyDescent="0.3">
      <c r="C11" s="742" t="s">
        <v>1994</v>
      </c>
      <c r="D11" s="743"/>
      <c r="E11" s="743"/>
      <c r="F11" s="743"/>
      <c r="G11" s="743"/>
      <c r="H11" s="743"/>
      <c r="I11" s="743"/>
      <c r="J11" s="743"/>
      <c r="K11" s="743"/>
      <c r="L11" s="744"/>
      <c r="CA11" s="292"/>
    </row>
    <row r="12" spans="1:555" ht="15.75" thickBot="1" x14ac:dyDescent="0.3">
      <c r="C12" s="92"/>
      <c r="D12" s="77"/>
      <c r="E12" s="92"/>
      <c r="F12" s="92"/>
      <c r="G12" s="92"/>
      <c r="H12" s="77"/>
      <c r="I12" s="92"/>
      <c r="J12" s="119"/>
      <c r="CA12" s="292"/>
    </row>
    <row r="13" spans="1:555" ht="15.75" thickBot="1" x14ac:dyDescent="0.3">
      <c r="C13" s="69" t="s">
        <v>43</v>
      </c>
      <c r="D13" s="30">
        <f>SUM(G20:G74)</f>
        <v>0</v>
      </c>
      <c r="E13" s="91"/>
      <c r="F13" s="91"/>
      <c r="G13" s="91"/>
      <c r="H13" s="74"/>
      <c r="I13" s="74"/>
      <c r="J13" s="74"/>
      <c r="K13" s="151"/>
      <c r="CA13" s="292"/>
    </row>
    <row r="14" spans="1:555" x14ac:dyDescent="0.25">
      <c r="B14" s="175"/>
      <c r="D14" s="31"/>
      <c r="E14" s="91"/>
      <c r="F14" s="91"/>
      <c r="G14" s="91"/>
      <c r="H14" s="74"/>
      <c r="I14" s="74"/>
      <c r="J14" s="74"/>
      <c r="K14" s="151"/>
      <c r="CA14" s="292"/>
    </row>
    <row r="15" spans="1:555" x14ac:dyDescent="0.25">
      <c r="B15" s="175"/>
      <c r="D15" s="31"/>
      <c r="E15" s="91"/>
      <c r="F15" s="91"/>
      <c r="G15" s="91"/>
      <c r="H15" s="74"/>
      <c r="I15" s="74"/>
      <c r="J15" s="74"/>
      <c r="K15" s="151"/>
      <c r="CA15" s="292"/>
    </row>
    <row r="16" spans="1:555" ht="15.75" x14ac:dyDescent="0.25">
      <c r="C16" s="200" t="s">
        <v>390</v>
      </c>
      <c r="D16" s="347" t="s">
        <v>1993</v>
      </c>
      <c r="E16" s="91"/>
      <c r="F16" s="91"/>
      <c r="G16" s="91"/>
      <c r="H16" s="74"/>
      <c r="I16" s="74"/>
      <c r="J16" s="74"/>
      <c r="K16" s="151"/>
      <c r="CA16" s="292"/>
    </row>
    <row r="17" spans="3:79" ht="18.75" x14ac:dyDescent="0.25">
      <c r="C17" s="207" t="str">
        <f>IFERROR(VLOOKUP(D16,'1. Desarrollo e Innov. Curricu.'!$F:$G,2,FALSE),IFERROR(VLOOKUP(D16,'2. Investigación Científica'!$F:$G,2,FALSE),IFERROR(VLOOKUP(D16,'3. Vinculación Univ. Sociedad'!$F:$G,2,FALSE),IFERROR(VLOOKUP(D16,'4. Docencia y Profesorado Univ.'!$F:$G,2,FALSE),IFERROR(VLOOKUP(D16,'5. Estudiantes y Graduados'!$F:$G,2,FALSE),IFERROR(VLOOKUP(D16,'11. Gestion Administrativa'!$F:$G,2,FALSE),IFERROR(VLOOKUP(D16,'13. Gestión Académica'!$F:$G,2,FALSE),IFERROR(VLOOKUP(D16,'9. Asegura. de la Calid. y M'!$F:$G,2,FALSE),IFERROR(VLOOKUP(D16,'6. Gestión del Conocimiento'!$F:$G,2,FALSE),IFERROR(VLOOKUP(D16,'15. Gobernabilidad y Proceso...'!$F:$G,2,FALSE),IFERROR(VLOOKUP(D16,'12. Gestión del Talento Humano'!$F:$G,2,FALSE),IFERROR(VLOOKUP(D16,'14. Internacional... de la E.S.'!$F:$G,2,FALSE),IFERROR(VLOOKUP(D16,'10. Posgrado'!$F:$G,2,FALSE),IFERROR(VLOOKUP(D16,'17. Gestión TIC'!$F:$G,2,FALSE),IFERROR(VLOOKUP(D16,'16. Desa. del Sistema Educ.Sup.'!$F:$G,2,FALSE),IFERROR(VLOOKUP(D16,'8. Cultura de Inno. Insti...'!$F:$G,2,FALSE),VLOOKUP(D16,'7. Lo Esencial de la Reforma U.'!$F:$G,2,0)))))))))))))))))</f>
        <v>Gestionar  plazas de docentes y administrativos para la Facultad  y realizar procesos de selección e inducción del nuevo personal.</v>
      </c>
      <c r="D17" s="31"/>
      <c r="E17" s="91"/>
      <c r="F17" s="91"/>
      <c r="G17" s="91"/>
      <c r="H17" s="74"/>
      <c r="I17" s="74"/>
      <c r="J17" s="74"/>
      <c r="K17" s="151"/>
      <c r="CA17" s="292"/>
    </row>
    <row r="18" spans="3:79" ht="15.75" thickBot="1" x14ac:dyDescent="0.3">
      <c r="C18" s="92"/>
      <c r="D18" s="31"/>
      <c r="E18" s="91"/>
      <c r="F18" s="91"/>
      <c r="G18" s="91"/>
      <c r="H18" s="74"/>
      <c r="I18" s="74"/>
      <c r="J18" s="74"/>
      <c r="K18" s="151"/>
      <c r="CA18" s="292"/>
    </row>
    <row r="19" spans="3:79" ht="30.75" thickBot="1" x14ac:dyDescent="0.3">
      <c r="C19" s="132" t="s">
        <v>44</v>
      </c>
      <c r="D19" s="136" t="s">
        <v>55</v>
      </c>
      <c r="E19" s="168" t="s">
        <v>56</v>
      </c>
      <c r="F19" s="136" t="s">
        <v>57</v>
      </c>
      <c r="G19" s="133" t="s">
        <v>27</v>
      </c>
      <c r="H19" s="131" t="s">
        <v>129</v>
      </c>
      <c r="I19" s="134" t="s">
        <v>46</v>
      </c>
      <c r="J19" s="134" t="s">
        <v>130</v>
      </c>
      <c r="K19" s="134" t="s">
        <v>408</v>
      </c>
      <c r="L19" s="134" t="s">
        <v>409</v>
      </c>
      <c r="CA19" s="292"/>
    </row>
    <row r="20" spans="3:79" ht="15.75" thickBot="1" x14ac:dyDescent="0.3">
      <c r="C20" s="135" t="s">
        <v>479</v>
      </c>
      <c r="D20" s="197"/>
      <c r="E20" s="150">
        <v>12</v>
      </c>
      <c r="F20" s="293">
        <f>HLOOKUP($C20,$BZ$2:$CM$3,2,0)</f>
        <v>43674.39</v>
      </c>
      <c r="G20" s="111">
        <f>D20*E20*F20</f>
        <v>0</v>
      </c>
      <c r="H20" s="164"/>
      <c r="I20" s="112" t="s">
        <v>493</v>
      </c>
      <c r="J20" s="112" t="str">
        <f>VLOOKUP(I20,Presupuesto!$B$11:$C$565,2,0)</f>
        <v>SUELDOS Y SALARIOS PERMANENTES</v>
      </c>
      <c r="K20" s="215" t="s">
        <v>1362</v>
      </c>
      <c r="L20" s="96" t="s">
        <v>392</v>
      </c>
      <c r="CA20" s="292"/>
    </row>
    <row r="21" spans="3:79" x14ac:dyDescent="0.25">
      <c r="C21" s="169" t="s">
        <v>58</v>
      </c>
      <c r="D21" s="161"/>
      <c r="E21" s="152">
        <v>0</v>
      </c>
      <c r="F21" s="98">
        <f>IF(E20=0,"",(G20/E20)/12*E20)</f>
        <v>0</v>
      </c>
      <c r="G21" s="95">
        <f>F21</f>
        <v>0</v>
      </c>
      <c r="H21" s="162"/>
      <c r="I21" s="114" t="s">
        <v>513</v>
      </c>
      <c r="J21" s="114" t="str">
        <f>VLOOKUP(I21,Presupuesto!$B$11:$C$565,2,0)</f>
        <v>AGUINALDO Y DECIMO CUARTO MES</v>
      </c>
      <c r="K21" s="96" t="str">
        <f t="shared" ref="K21:K52" si="0">$K$20</f>
        <v>Gestión del Talento Humano, Administrativo y Docente</v>
      </c>
      <c r="L21" s="96" t="s">
        <v>410</v>
      </c>
      <c r="CA21" s="292"/>
    </row>
    <row r="22" spans="3:79" ht="15.75" thickBot="1" x14ac:dyDescent="0.3">
      <c r="C22" s="170" t="s">
        <v>59</v>
      </c>
      <c r="D22" s="161"/>
      <c r="E22" s="152">
        <v>0</v>
      </c>
      <c r="F22" s="115">
        <f>IF(E20&lt;6,"",((E20-6)/12)*(G20/E20))</f>
        <v>0</v>
      </c>
      <c r="G22" s="95">
        <f>F22</f>
        <v>0</v>
      </c>
      <c r="H22" s="162"/>
      <c r="I22" s="99" t="s">
        <v>516</v>
      </c>
      <c r="J22" s="99" t="str">
        <f>VLOOKUP(I22,Presupuesto!$B$11:$C$565,2,0)</f>
        <v>DECIMOCUARTO MES</v>
      </c>
      <c r="K22" s="96" t="str">
        <f t="shared" si="0"/>
        <v>Gestión del Talento Humano, Administrativo y Docente</v>
      </c>
      <c r="L22" s="96" t="s">
        <v>393</v>
      </c>
      <c r="CA22" s="292"/>
    </row>
    <row r="23" spans="3:79" ht="15.75" thickBot="1" x14ac:dyDescent="0.3">
      <c r="C23" s="135" t="s">
        <v>480</v>
      </c>
      <c r="D23" s="197"/>
      <c r="E23" s="150">
        <v>12</v>
      </c>
      <c r="F23" s="293">
        <f>HLOOKUP($C23,$BZ$2:$CM$3,2,0)</f>
        <v>39703.99</v>
      </c>
      <c r="G23" s="111">
        <f>D23*E23*F23</f>
        <v>0</v>
      </c>
      <c r="H23" s="164"/>
      <c r="I23" s="112" t="s">
        <v>493</v>
      </c>
      <c r="J23" s="112" t="str">
        <f>VLOOKUP(I23,Presupuesto!$B$11:$C$565,2,0)</f>
        <v>SUELDOS Y SALARIOS PERMANENTES</v>
      </c>
      <c r="K23" s="96" t="str">
        <f t="shared" si="0"/>
        <v>Gestión del Talento Humano, Administrativo y Docente</v>
      </c>
      <c r="L23" s="96" t="s">
        <v>393</v>
      </c>
    </row>
    <row r="24" spans="3:79" x14ac:dyDescent="0.25">
      <c r="C24" s="169" t="s">
        <v>58</v>
      </c>
      <c r="D24" s="161"/>
      <c r="E24" s="152">
        <v>0</v>
      </c>
      <c r="F24" s="98">
        <f>IF(E23=0,"",(G23/E23)/12*E23)</f>
        <v>0</v>
      </c>
      <c r="G24" s="95">
        <f>F24</f>
        <v>0</v>
      </c>
      <c r="H24" s="162"/>
      <c r="I24" s="114" t="s">
        <v>513</v>
      </c>
      <c r="J24" s="114" t="str">
        <f>VLOOKUP(I24,Presupuesto!$B$11:$C$565,2,0)</f>
        <v>AGUINALDO Y DECIMO CUARTO MES</v>
      </c>
      <c r="K24" s="96" t="str">
        <f t="shared" si="0"/>
        <v>Gestión del Talento Humano, Administrativo y Docente</v>
      </c>
      <c r="L24" s="96" t="s">
        <v>393</v>
      </c>
    </row>
    <row r="25" spans="3:79" ht="15.75" thickBot="1" x14ac:dyDescent="0.3">
      <c r="C25" s="170" t="s">
        <v>59</v>
      </c>
      <c r="D25" s="161"/>
      <c r="E25" s="152">
        <v>0</v>
      </c>
      <c r="F25" s="115">
        <f>IF(E23&lt;6,"",((E23-6)/12)*(G23/E23))</f>
        <v>0</v>
      </c>
      <c r="G25" s="95">
        <f>F25</f>
        <v>0</v>
      </c>
      <c r="H25" s="162"/>
      <c r="I25" s="99" t="s">
        <v>516</v>
      </c>
      <c r="J25" s="99" t="str">
        <f>VLOOKUP(I25,Presupuesto!$B$11:$C$565,2,0)</f>
        <v>DECIMOCUARTO MES</v>
      </c>
      <c r="K25" s="96" t="str">
        <f t="shared" si="0"/>
        <v>Gestión del Talento Humano, Administrativo y Docente</v>
      </c>
      <c r="L25" s="96" t="s">
        <v>393</v>
      </c>
    </row>
    <row r="26" spans="3:79" ht="15.75" thickBot="1" x14ac:dyDescent="0.3">
      <c r="C26" s="135" t="s">
        <v>481</v>
      </c>
      <c r="D26" s="197"/>
      <c r="E26" s="150">
        <v>12</v>
      </c>
      <c r="F26" s="293">
        <f>HLOOKUP($C26,$BZ$2:$CM$3,2,0)</f>
        <v>35733.589999999997</v>
      </c>
      <c r="G26" s="111">
        <f>D26*E26*F26</f>
        <v>0</v>
      </c>
      <c r="H26" s="164"/>
      <c r="I26" s="112" t="s">
        <v>493</v>
      </c>
      <c r="J26" s="112" t="str">
        <f>VLOOKUP(I26,Presupuesto!$B$11:$C$565,2,0)</f>
        <v>SUELDOS Y SALARIOS PERMANENTES</v>
      </c>
      <c r="K26" s="96" t="str">
        <f t="shared" si="0"/>
        <v>Gestión del Talento Humano, Administrativo y Docente</v>
      </c>
      <c r="L26" s="96" t="s">
        <v>393</v>
      </c>
    </row>
    <row r="27" spans="3:79" x14ac:dyDescent="0.25">
      <c r="C27" s="169" t="s">
        <v>58</v>
      </c>
      <c r="D27" s="161"/>
      <c r="E27" s="152">
        <v>0</v>
      </c>
      <c r="F27" s="98">
        <f>IF(E26=0,"",(G26/E26)/12*E26)</f>
        <v>0</v>
      </c>
      <c r="G27" s="95">
        <f>F27</f>
        <v>0</v>
      </c>
      <c r="H27" s="162"/>
      <c r="I27" s="114" t="s">
        <v>513</v>
      </c>
      <c r="J27" s="114" t="str">
        <f>VLOOKUP(I27,Presupuesto!$B$11:$C$565,2,0)</f>
        <v>AGUINALDO Y DECIMO CUARTO MES</v>
      </c>
      <c r="K27" s="96" t="str">
        <f t="shared" si="0"/>
        <v>Gestión del Talento Humano, Administrativo y Docente</v>
      </c>
      <c r="L27" s="96" t="s">
        <v>393</v>
      </c>
    </row>
    <row r="28" spans="3:79" ht="15.75" thickBot="1" x14ac:dyDescent="0.3">
      <c r="C28" s="170" t="s">
        <v>59</v>
      </c>
      <c r="D28" s="161"/>
      <c r="E28" s="152">
        <v>0</v>
      </c>
      <c r="F28" s="115">
        <f>IF(E26&lt;6,"",((E26-6)/12)*(G26/E26))</f>
        <v>0</v>
      </c>
      <c r="G28" s="95">
        <f>F28</f>
        <v>0</v>
      </c>
      <c r="H28" s="162"/>
      <c r="I28" s="99" t="s">
        <v>516</v>
      </c>
      <c r="J28" s="99" t="str">
        <f>VLOOKUP(I28,Presupuesto!$B$11:$C$565,2,0)</f>
        <v>DECIMOCUARTO MES</v>
      </c>
      <c r="K28" s="96" t="str">
        <f t="shared" si="0"/>
        <v>Gestión del Talento Humano, Administrativo y Docente</v>
      </c>
      <c r="L28" s="96" t="s">
        <v>393</v>
      </c>
    </row>
    <row r="29" spans="3:79" ht="15.75" thickBot="1" x14ac:dyDescent="0.3">
      <c r="C29" s="135" t="s">
        <v>482</v>
      </c>
      <c r="D29" s="197"/>
      <c r="E29" s="150">
        <v>12</v>
      </c>
      <c r="F29" s="293">
        <f>HLOOKUP($C29,$BZ$2:$CM$3,2,0)</f>
        <v>31763.19</v>
      </c>
      <c r="G29" s="111">
        <f>D29*E29*F29</f>
        <v>0</v>
      </c>
      <c r="H29" s="164"/>
      <c r="I29" s="112" t="s">
        <v>493</v>
      </c>
      <c r="J29" s="112" t="str">
        <f>VLOOKUP(I29,Presupuesto!$B$11:$C$565,2,0)</f>
        <v>SUELDOS Y SALARIOS PERMANENTES</v>
      </c>
      <c r="K29" s="96" t="str">
        <f t="shared" si="0"/>
        <v>Gestión del Talento Humano, Administrativo y Docente</v>
      </c>
      <c r="L29" s="96" t="s">
        <v>393</v>
      </c>
    </row>
    <row r="30" spans="3:79" x14ac:dyDescent="0.25">
      <c r="C30" s="169" t="s">
        <v>58</v>
      </c>
      <c r="D30" s="161"/>
      <c r="E30" s="152">
        <v>0</v>
      </c>
      <c r="F30" s="98">
        <f>IF(E29=0,"",(G29/E29)/12*E29)</f>
        <v>0</v>
      </c>
      <c r="G30" s="95">
        <f>F30</f>
        <v>0</v>
      </c>
      <c r="H30" s="162"/>
      <c r="I30" s="114" t="s">
        <v>513</v>
      </c>
      <c r="J30" s="114" t="str">
        <f>VLOOKUP(I30,Presupuesto!$B$11:$C$565,2,0)</f>
        <v>AGUINALDO Y DECIMO CUARTO MES</v>
      </c>
      <c r="K30" s="96" t="str">
        <f t="shared" si="0"/>
        <v>Gestión del Talento Humano, Administrativo y Docente</v>
      </c>
      <c r="L30" s="96" t="s">
        <v>393</v>
      </c>
    </row>
    <row r="31" spans="3:79" ht="15.75" thickBot="1" x14ac:dyDescent="0.3">
      <c r="C31" s="170" t="s">
        <v>59</v>
      </c>
      <c r="D31" s="161"/>
      <c r="E31" s="152">
        <v>0</v>
      </c>
      <c r="F31" s="115">
        <f>IF(E29&lt;6,"",((E29-6)/12)*(G29/E29))</f>
        <v>0</v>
      </c>
      <c r="G31" s="95">
        <f>F31</f>
        <v>0</v>
      </c>
      <c r="H31" s="162"/>
      <c r="I31" s="99" t="s">
        <v>516</v>
      </c>
      <c r="J31" s="99" t="str">
        <f>VLOOKUP(I31,Presupuesto!$B$11:$C$565,2,0)</f>
        <v>DECIMOCUARTO MES</v>
      </c>
      <c r="K31" s="96" t="str">
        <f t="shared" si="0"/>
        <v>Gestión del Talento Humano, Administrativo y Docente</v>
      </c>
      <c r="L31" s="96" t="s">
        <v>393</v>
      </c>
    </row>
    <row r="32" spans="3:79" ht="15.75" thickBot="1" x14ac:dyDescent="0.3">
      <c r="C32" s="135" t="s">
        <v>483</v>
      </c>
      <c r="D32" s="197"/>
      <c r="E32" s="150">
        <v>12</v>
      </c>
      <c r="F32" s="293">
        <f>HLOOKUP($C32,$BZ$2:$CM$3,2,0)</f>
        <v>29777.99</v>
      </c>
      <c r="G32" s="111">
        <f>D32*E32*F32</f>
        <v>0</v>
      </c>
      <c r="H32" s="164"/>
      <c r="I32" s="112" t="s">
        <v>493</v>
      </c>
      <c r="J32" s="112" t="str">
        <f>VLOOKUP(I32,Presupuesto!$B$11:$C$565,2,0)</f>
        <v>SUELDOS Y SALARIOS PERMANENTES</v>
      </c>
      <c r="K32" s="96" t="str">
        <f t="shared" si="0"/>
        <v>Gestión del Talento Humano, Administrativo y Docente</v>
      </c>
      <c r="L32" s="96" t="s">
        <v>393</v>
      </c>
    </row>
    <row r="33" spans="3:12" x14ac:dyDescent="0.25">
      <c r="C33" s="169" t="s">
        <v>58</v>
      </c>
      <c r="D33" s="161"/>
      <c r="E33" s="152">
        <v>0</v>
      </c>
      <c r="F33" s="98">
        <f>IF(E32=0,"",(G32/E32)/12*E32)</f>
        <v>0</v>
      </c>
      <c r="G33" s="95">
        <f>F33</f>
        <v>0</v>
      </c>
      <c r="H33" s="162"/>
      <c r="I33" s="114" t="s">
        <v>513</v>
      </c>
      <c r="J33" s="114" t="str">
        <f>VLOOKUP(I33,Presupuesto!$B$11:$C$565,2,0)</f>
        <v>AGUINALDO Y DECIMO CUARTO MES</v>
      </c>
      <c r="K33" s="96" t="str">
        <f t="shared" si="0"/>
        <v>Gestión del Talento Humano, Administrativo y Docente</v>
      </c>
      <c r="L33" s="96" t="s">
        <v>393</v>
      </c>
    </row>
    <row r="34" spans="3:12" ht="15.75" thickBot="1" x14ac:dyDescent="0.3">
      <c r="C34" s="170" t="s">
        <v>59</v>
      </c>
      <c r="D34" s="161"/>
      <c r="E34" s="152">
        <v>0</v>
      </c>
      <c r="F34" s="115">
        <f>IF(E32&lt;6,"",((E32-6)/12)*(G32/E32))</f>
        <v>0</v>
      </c>
      <c r="G34" s="95">
        <f>F34</f>
        <v>0</v>
      </c>
      <c r="H34" s="162"/>
      <c r="I34" s="99" t="s">
        <v>516</v>
      </c>
      <c r="J34" s="99" t="str">
        <f>VLOOKUP(I34,Presupuesto!$B$11:$C$565,2,0)</f>
        <v>DECIMOCUARTO MES</v>
      </c>
      <c r="K34" s="96" t="str">
        <f t="shared" si="0"/>
        <v>Gestión del Talento Humano, Administrativo y Docente</v>
      </c>
      <c r="L34" s="96" t="s">
        <v>393</v>
      </c>
    </row>
    <row r="35" spans="3:12" ht="15.75" thickBot="1" x14ac:dyDescent="0.3">
      <c r="C35" s="135" t="s">
        <v>484</v>
      </c>
      <c r="D35" s="197"/>
      <c r="E35" s="150">
        <v>12</v>
      </c>
      <c r="F35" s="293">
        <f>HLOOKUP($C35,$BZ$2:$CM$3,2,0)</f>
        <v>27792.79</v>
      </c>
      <c r="G35" s="111">
        <f>D35*E35*F35</f>
        <v>0</v>
      </c>
      <c r="H35" s="164"/>
      <c r="I35" s="112" t="s">
        <v>493</v>
      </c>
      <c r="J35" s="112" t="str">
        <f>VLOOKUP(I35,Presupuesto!$B$11:$C$565,2,0)</f>
        <v>SUELDOS Y SALARIOS PERMANENTES</v>
      </c>
      <c r="K35" s="96" t="str">
        <f t="shared" si="0"/>
        <v>Gestión del Talento Humano, Administrativo y Docente</v>
      </c>
      <c r="L35" s="96" t="s">
        <v>393</v>
      </c>
    </row>
    <row r="36" spans="3:12" x14ac:dyDescent="0.25">
      <c r="C36" s="169" t="s">
        <v>58</v>
      </c>
      <c r="D36" s="161"/>
      <c r="E36" s="152">
        <v>0</v>
      </c>
      <c r="F36" s="98">
        <f>IF(E35=0,"",(G35/E35)/12*E35)</f>
        <v>0</v>
      </c>
      <c r="G36" s="95">
        <f>F36</f>
        <v>0</v>
      </c>
      <c r="H36" s="162"/>
      <c r="I36" s="114" t="s">
        <v>513</v>
      </c>
      <c r="J36" s="114" t="str">
        <f>VLOOKUP(I36,Presupuesto!$B$11:$C$565,2,0)</f>
        <v>AGUINALDO Y DECIMO CUARTO MES</v>
      </c>
      <c r="K36" s="96" t="str">
        <f t="shared" si="0"/>
        <v>Gestión del Talento Humano, Administrativo y Docente</v>
      </c>
      <c r="L36" s="96" t="s">
        <v>393</v>
      </c>
    </row>
    <row r="37" spans="3:12" ht="15.75" thickBot="1" x14ac:dyDescent="0.3">
      <c r="C37" s="170" t="s">
        <v>59</v>
      </c>
      <c r="D37" s="161"/>
      <c r="E37" s="152">
        <v>0</v>
      </c>
      <c r="F37" s="115">
        <f>IF(E35&lt;6,"",((E35-6)/12)*(G35/E35))</f>
        <v>0</v>
      </c>
      <c r="G37" s="95">
        <f>F37</f>
        <v>0</v>
      </c>
      <c r="H37" s="162"/>
      <c r="I37" s="99" t="s">
        <v>516</v>
      </c>
      <c r="J37" s="99" t="str">
        <f>VLOOKUP(I37,Presupuesto!$B$11:$C$565,2,0)</f>
        <v>DECIMOCUARTO MES</v>
      </c>
      <c r="K37" s="96" t="str">
        <f t="shared" si="0"/>
        <v>Gestión del Talento Humano, Administrativo y Docente</v>
      </c>
      <c r="L37" s="96" t="s">
        <v>393</v>
      </c>
    </row>
    <row r="38" spans="3:12" ht="15.75" thickBot="1" x14ac:dyDescent="0.3">
      <c r="C38" s="135" t="s">
        <v>485</v>
      </c>
      <c r="D38" s="197"/>
      <c r="E38" s="150">
        <v>12</v>
      </c>
      <c r="F38" s="293">
        <f>HLOOKUP($C38,$BZ$2:$CM$3,2,0)</f>
        <v>18859.39</v>
      </c>
      <c r="G38" s="111">
        <f>D38*E38*F38</f>
        <v>0</v>
      </c>
      <c r="H38" s="164"/>
      <c r="I38" s="112" t="s">
        <v>493</v>
      </c>
      <c r="J38" s="112" t="str">
        <f>VLOOKUP(I38,Presupuesto!$B$11:$C$565,2,0)</f>
        <v>SUELDOS Y SALARIOS PERMANENTES</v>
      </c>
      <c r="K38" s="96" t="str">
        <f t="shared" si="0"/>
        <v>Gestión del Talento Humano, Administrativo y Docente</v>
      </c>
      <c r="L38" s="96" t="s">
        <v>393</v>
      </c>
    </row>
    <row r="39" spans="3:12" x14ac:dyDescent="0.25">
      <c r="C39" s="169" t="s">
        <v>58</v>
      </c>
      <c r="D39" s="161"/>
      <c r="E39" s="152">
        <v>0</v>
      </c>
      <c r="F39" s="98">
        <f>IF(E38=0,"",(G38/E38)/12*E38)</f>
        <v>0</v>
      </c>
      <c r="G39" s="95">
        <f>F39</f>
        <v>0</v>
      </c>
      <c r="H39" s="162"/>
      <c r="I39" s="114" t="s">
        <v>513</v>
      </c>
      <c r="J39" s="114" t="str">
        <f>VLOOKUP(I39,Presupuesto!$B$11:$C$565,2,0)</f>
        <v>AGUINALDO Y DECIMO CUARTO MES</v>
      </c>
      <c r="K39" s="96" t="str">
        <f t="shared" si="0"/>
        <v>Gestión del Talento Humano, Administrativo y Docente</v>
      </c>
      <c r="L39" s="96" t="s">
        <v>393</v>
      </c>
    </row>
    <row r="40" spans="3:12" ht="15.75" thickBot="1" x14ac:dyDescent="0.3">
      <c r="C40" s="170" t="s">
        <v>59</v>
      </c>
      <c r="D40" s="161"/>
      <c r="E40" s="152">
        <v>0</v>
      </c>
      <c r="F40" s="115">
        <f>IF(E38&lt;6,"",((E38-6)/12)*(G38/E38))</f>
        <v>0</v>
      </c>
      <c r="G40" s="95">
        <f>F40</f>
        <v>0</v>
      </c>
      <c r="H40" s="162"/>
      <c r="I40" s="99" t="s">
        <v>516</v>
      </c>
      <c r="J40" s="99" t="str">
        <f>VLOOKUP(I40,Presupuesto!$B$11:$C$565,2,0)</f>
        <v>DECIMOCUARTO MES</v>
      </c>
      <c r="K40" s="96" t="str">
        <f t="shared" si="0"/>
        <v>Gestión del Talento Humano, Administrativo y Docente</v>
      </c>
      <c r="L40" s="96" t="s">
        <v>393</v>
      </c>
    </row>
    <row r="41" spans="3:12" ht="15.75" thickBot="1" x14ac:dyDescent="0.3">
      <c r="C41" s="135" t="s">
        <v>486</v>
      </c>
      <c r="D41" s="197"/>
      <c r="E41" s="150">
        <v>12</v>
      </c>
      <c r="F41" s="293">
        <f>HLOOKUP($C41,$BZ$2:$CM$3,2,0)</f>
        <v>17866.8</v>
      </c>
      <c r="G41" s="111">
        <f>D41*E41*F41</f>
        <v>0</v>
      </c>
      <c r="H41" s="164"/>
      <c r="I41" s="112" t="s">
        <v>493</v>
      </c>
      <c r="J41" s="112" t="str">
        <f>VLOOKUP(I41,Presupuesto!$B$11:$C$565,2,0)</f>
        <v>SUELDOS Y SALARIOS PERMANENTES</v>
      </c>
      <c r="K41" s="96" t="str">
        <f t="shared" si="0"/>
        <v>Gestión del Talento Humano, Administrativo y Docente</v>
      </c>
      <c r="L41" s="96" t="s">
        <v>393</v>
      </c>
    </row>
    <row r="42" spans="3:12" x14ac:dyDescent="0.25">
      <c r="C42" s="169" t="s">
        <v>58</v>
      </c>
      <c r="D42" s="161"/>
      <c r="E42" s="152">
        <v>0</v>
      </c>
      <c r="F42" s="98">
        <f>IF(E41=0,"",(G41/E41)/12*E41)</f>
        <v>0</v>
      </c>
      <c r="G42" s="95">
        <f>F42</f>
        <v>0</v>
      </c>
      <c r="H42" s="162"/>
      <c r="I42" s="114" t="s">
        <v>513</v>
      </c>
      <c r="J42" s="114" t="str">
        <f>VLOOKUP(I42,Presupuesto!$B$11:$C$565,2,0)</f>
        <v>AGUINALDO Y DECIMO CUARTO MES</v>
      </c>
      <c r="K42" s="96" t="str">
        <f t="shared" si="0"/>
        <v>Gestión del Talento Humano, Administrativo y Docente</v>
      </c>
      <c r="L42" s="96" t="s">
        <v>393</v>
      </c>
    </row>
    <row r="43" spans="3:12" ht="15.75" thickBot="1" x14ac:dyDescent="0.3">
      <c r="C43" s="170" t="s">
        <v>59</v>
      </c>
      <c r="D43" s="161"/>
      <c r="E43" s="152">
        <v>0</v>
      </c>
      <c r="F43" s="115">
        <f>IF(E41&lt;6,"",((E41-6)/12)*(G41/E41))</f>
        <v>0</v>
      </c>
      <c r="G43" s="95">
        <f>F43</f>
        <v>0</v>
      </c>
      <c r="H43" s="162"/>
      <c r="I43" s="99" t="s">
        <v>516</v>
      </c>
      <c r="J43" s="99" t="str">
        <f>VLOOKUP(I43,Presupuesto!$B$11:$C$565,2,0)</f>
        <v>DECIMOCUARTO MES</v>
      </c>
      <c r="K43" s="96" t="str">
        <f t="shared" si="0"/>
        <v>Gestión del Talento Humano, Administrativo y Docente</v>
      </c>
      <c r="L43" s="96" t="s">
        <v>393</v>
      </c>
    </row>
    <row r="44" spans="3:12" ht="15.75" thickBot="1" x14ac:dyDescent="0.3">
      <c r="C44" s="135" t="s">
        <v>487</v>
      </c>
      <c r="D44" s="197"/>
      <c r="E44" s="150">
        <v>12</v>
      </c>
      <c r="F44" s="293">
        <f>HLOOKUP($C44,$BZ$2:$CM$3,2,0)</f>
        <v>13896.4</v>
      </c>
      <c r="G44" s="111">
        <f>D44*E44*F44</f>
        <v>0</v>
      </c>
      <c r="H44" s="164"/>
      <c r="I44" s="112" t="s">
        <v>493</v>
      </c>
      <c r="J44" s="112" t="str">
        <f>VLOOKUP(I44,Presupuesto!$B$11:$C$565,2,0)</f>
        <v>SUELDOS Y SALARIOS PERMANENTES</v>
      </c>
      <c r="K44" s="96" t="str">
        <f t="shared" si="0"/>
        <v>Gestión del Talento Humano, Administrativo y Docente</v>
      </c>
      <c r="L44" s="96" t="s">
        <v>393</v>
      </c>
    </row>
    <row r="45" spans="3:12" x14ac:dyDescent="0.25">
      <c r="C45" s="169" t="s">
        <v>58</v>
      </c>
      <c r="D45" s="161"/>
      <c r="E45" s="152">
        <v>0</v>
      </c>
      <c r="F45" s="98">
        <f>IF(E44=0,"",(G44/E44)/12*E44)</f>
        <v>0</v>
      </c>
      <c r="G45" s="95">
        <f>F45</f>
        <v>0</v>
      </c>
      <c r="H45" s="162"/>
      <c r="I45" s="114" t="s">
        <v>513</v>
      </c>
      <c r="J45" s="114" t="str">
        <f>VLOOKUP(I45,Presupuesto!$B$11:$C$565,2,0)</f>
        <v>AGUINALDO Y DECIMO CUARTO MES</v>
      </c>
      <c r="K45" s="96" t="str">
        <f t="shared" si="0"/>
        <v>Gestión del Talento Humano, Administrativo y Docente</v>
      </c>
      <c r="L45" s="96" t="s">
        <v>393</v>
      </c>
    </row>
    <row r="46" spans="3:12" ht="15.75" thickBot="1" x14ac:dyDescent="0.3">
      <c r="C46" s="170" t="s">
        <v>59</v>
      </c>
      <c r="D46" s="161"/>
      <c r="E46" s="152">
        <v>0</v>
      </c>
      <c r="F46" s="115">
        <f>IF(E44&lt;6,"",((E44-6)/12)*(G44/E44))</f>
        <v>0</v>
      </c>
      <c r="G46" s="95">
        <f>F46</f>
        <v>0</v>
      </c>
      <c r="H46" s="162"/>
      <c r="I46" s="99" t="s">
        <v>516</v>
      </c>
      <c r="J46" s="99" t="str">
        <f>VLOOKUP(I46,Presupuesto!$B$11:$C$565,2,0)</f>
        <v>DECIMOCUARTO MES</v>
      </c>
      <c r="K46" s="96" t="str">
        <f t="shared" si="0"/>
        <v>Gestión del Talento Humano, Administrativo y Docente</v>
      </c>
      <c r="L46" s="96" t="s">
        <v>393</v>
      </c>
    </row>
    <row r="47" spans="3:12" ht="15.75" thickBot="1" x14ac:dyDescent="0.3">
      <c r="C47" s="135" t="s">
        <v>488</v>
      </c>
      <c r="D47" s="197"/>
      <c r="E47" s="150">
        <v>12</v>
      </c>
      <c r="F47" s="293">
        <f>HLOOKUP($C47,$BZ$2:$CM$3,2,0)</f>
        <v>15004.09</v>
      </c>
      <c r="G47" s="111">
        <f>D47*E47*F47</f>
        <v>0</v>
      </c>
      <c r="H47" s="164"/>
      <c r="I47" s="112" t="s">
        <v>493</v>
      </c>
      <c r="J47" s="112" t="str">
        <f>VLOOKUP(I47,Presupuesto!$B$11:$C$565,2,0)</f>
        <v>SUELDOS Y SALARIOS PERMANENTES</v>
      </c>
      <c r="K47" s="96" t="str">
        <f t="shared" si="0"/>
        <v>Gestión del Talento Humano, Administrativo y Docente</v>
      </c>
      <c r="L47" s="96" t="s">
        <v>393</v>
      </c>
    </row>
    <row r="48" spans="3:12" x14ac:dyDescent="0.25">
      <c r="C48" s="169" t="s">
        <v>58</v>
      </c>
      <c r="D48" s="161"/>
      <c r="E48" s="152">
        <v>0</v>
      </c>
      <c r="F48" s="98">
        <f>IF(E47=0,"",(G47/E47)/12*E47)</f>
        <v>0</v>
      </c>
      <c r="G48" s="95">
        <f>F48</f>
        <v>0</v>
      </c>
      <c r="H48" s="162"/>
      <c r="I48" s="114" t="s">
        <v>513</v>
      </c>
      <c r="J48" s="114" t="str">
        <f>VLOOKUP(I48,Presupuesto!$B$11:$C$565,2,0)</f>
        <v>AGUINALDO Y DECIMO CUARTO MES</v>
      </c>
      <c r="K48" s="96" t="str">
        <f t="shared" si="0"/>
        <v>Gestión del Talento Humano, Administrativo y Docente</v>
      </c>
      <c r="L48" s="96" t="s">
        <v>393</v>
      </c>
    </row>
    <row r="49" spans="3:12" ht="15.75" thickBot="1" x14ac:dyDescent="0.3">
      <c r="C49" s="170" t="s">
        <v>59</v>
      </c>
      <c r="D49" s="161"/>
      <c r="E49" s="152">
        <v>0</v>
      </c>
      <c r="F49" s="115">
        <f>IF(E47&lt;6,"",((E47-6)/12)*(G47/E47))</f>
        <v>0</v>
      </c>
      <c r="G49" s="95">
        <f>F49</f>
        <v>0</v>
      </c>
      <c r="H49" s="162"/>
      <c r="I49" s="99" t="s">
        <v>516</v>
      </c>
      <c r="J49" s="99" t="str">
        <f>VLOOKUP(I49,Presupuesto!$B$11:$C$565,2,0)</f>
        <v>DECIMOCUARTO MES</v>
      </c>
      <c r="K49" s="96" t="str">
        <f t="shared" si="0"/>
        <v>Gestión del Talento Humano, Administrativo y Docente</v>
      </c>
      <c r="L49" s="96" t="s">
        <v>393</v>
      </c>
    </row>
    <row r="50" spans="3:12" ht="15.75" thickBot="1" x14ac:dyDescent="0.3">
      <c r="C50" s="135" t="s">
        <v>489</v>
      </c>
      <c r="D50" s="197"/>
      <c r="E50" s="150">
        <v>12</v>
      </c>
      <c r="F50" s="293">
        <f>HLOOKUP($C50,$BZ$2:$CM$3,2,0)</f>
        <v>13238.9</v>
      </c>
      <c r="G50" s="111">
        <f>D50*E50*F50</f>
        <v>0</v>
      </c>
      <c r="H50" s="164"/>
      <c r="I50" s="112" t="s">
        <v>493</v>
      </c>
      <c r="J50" s="112" t="str">
        <f>VLOOKUP(I50,Presupuesto!$B$11:$C$565,2,0)</f>
        <v>SUELDOS Y SALARIOS PERMANENTES</v>
      </c>
      <c r="K50" s="96" t="str">
        <f t="shared" si="0"/>
        <v>Gestión del Talento Humano, Administrativo y Docente</v>
      </c>
      <c r="L50" s="96" t="s">
        <v>393</v>
      </c>
    </row>
    <row r="51" spans="3:12" x14ac:dyDescent="0.25">
      <c r="C51" s="169" t="s">
        <v>58</v>
      </c>
      <c r="D51" s="161"/>
      <c r="E51" s="152">
        <v>0</v>
      </c>
      <c r="F51" s="98">
        <f>IF(E50=0,"",(G50/E50)/12*E50)</f>
        <v>0</v>
      </c>
      <c r="G51" s="95">
        <f>F51</f>
        <v>0</v>
      </c>
      <c r="H51" s="162"/>
      <c r="I51" s="114" t="s">
        <v>513</v>
      </c>
      <c r="J51" s="114" t="str">
        <f>VLOOKUP(I51,Presupuesto!$B$11:$C$565,2,0)</f>
        <v>AGUINALDO Y DECIMO CUARTO MES</v>
      </c>
      <c r="K51" s="96" t="str">
        <f t="shared" si="0"/>
        <v>Gestión del Talento Humano, Administrativo y Docente</v>
      </c>
      <c r="L51" s="96" t="s">
        <v>393</v>
      </c>
    </row>
    <row r="52" spans="3:12" ht="15.75" thickBot="1" x14ac:dyDescent="0.3">
      <c r="C52" s="170" t="s">
        <v>59</v>
      </c>
      <c r="D52" s="161"/>
      <c r="E52" s="152">
        <v>0</v>
      </c>
      <c r="F52" s="115">
        <f>IF(E50&lt;6,"",((E50-6)/12)*(G50/E50))</f>
        <v>0</v>
      </c>
      <c r="G52" s="95">
        <f>F52</f>
        <v>0</v>
      </c>
      <c r="H52" s="162"/>
      <c r="I52" s="99" t="s">
        <v>516</v>
      </c>
      <c r="J52" s="99" t="str">
        <f>VLOOKUP(I52,Presupuesto!$B$11:$C$565,2,0)</f>
        <v>DECIMOCUARTO MES</v>
      </c>
      <c r="K52" s="96" t="str">
        <f t="shared" si="0"/>
        <v>Gestión del Talento Humano, Administrativo y Docente</v>
      </c>
      <c r="L52" s="96" t="s">
        <v>393</v>
      </c>
    </row>
    <row r="53" spans="3:12" ht="15.75" thickBot="1" x14ac:dyDescent="0.3">
      <c r="C53" s="135" t="s">
        <v>490</v>
      </c>
      <c r="D53" s="197"/>
      <c r="E53" s="150">
        <v>12</v>
      </c>
      <c r="F53" s="293">
        <f>HLOOKUP($C53,$BZ$2:$CM$3,2,0)</f>
        <v>12356.31</v>
      </c>
      <c r="G53" s="111">
        <f>D53*E53*F53</f>
        <v>0</v>
      </c>
      <c r="H53" s="164"/>
      <c r="I53" s="112" t="s">
        <v>493</v>
      </c>
      <c r="J53" s="112" t="str">
        <f>VLOOKUP(I53,Presupuesto!$B$11:$C$565,2,0)</f>
        <v>SUELDOS Y SALARIOS PERMANENTES</v>
      </c>
      <c r="K53" s="96" t="str">
        <f t="shared" ref="K53:K74" si="1">$K$20</f>
        <v>Gestión del Talento Humano, Administrativo y Docente</v>
      </c>
      <c r="L53" s="96" t="s">
        <v>393</v>
      </c>
    </row>
    <row r="54" spans="3:12" x14ac:dyDescent="0.25">
      <c r="C54" s="169" t="s">
        <v>58</v>
      </c>
      <c r="D54" s="161"/>
      <c r="E54" s="152">
        <v>0</v>
      </c>
      <c r="F54" s="98">
        <f>IF(E53=0,"",(G53/E53)/12*E53)</f>
        <v>0</v>
      </c>
      <c r="G54" s="95">
        <f>F54</f>
        <v>0</v>
      </c>
      <c r="H54" s="162"/>
      <c r="I54" s="114" t="s">
        <v>513</v>
      </c>
      <c r="J54" s="114" t="str">
        <f>VLOOKUP(I54,Presupuesto!$B$11:$C$565,2,0)</f>
        <v>AGUINALDO Y DECIMO CUARTO MES</v>
      </c>
      <c r="K54" s="96" t="str">
        <f t="shared" si="1"/>
        <v>Gestión del Talento Humano, Administrativo y Docente</v>
      </c>
      <c r="L54" s="96" t="s">
        <v>393</v>
      </c>
    </row>
    <row r="55" spans="3:12" ht="15.75" thickBot="1" x14ac:dyDescent="0.3">
      <c r="C55" s="170" t="s">
        <v>59</v>
      </c>
      <c r="D55" s="161"/>
      <c r="E55" s="152">
        <v>0</v>
      </c>
      <c r="F55" s="115">
        <f>IF(E53&lt;6,"",((E53-6)/12)*(G53/E53))</f>
        <v>0</v>
      </c>
      <c r="G55" s="95">
        <f>F55</f>
        <v>0</v>
      </c>
      <c r="H55" s="162"/>
      <c r="I55" s="99" t="s">
        <v>516</v>
      </c>
      <c r="J55" s="99" t="str">
        <f>VLOOKUP(I55,Presupuesto!$B$11:$C$565,2,0)</f>
        <v>DECIMOCUARTO MES</v>
      </c>
      <c r="K55" s="96" t="str">
        <f t="shared" si="1"/>
        <v>Gestión del Talento Humano, Administrativo y Docente</v>
      </c>
      <c r="L55" s="96" t="s">
        <v>393</v>
      </c>
    </row>
    <row r="56" spans="3:12" ht="15.75" thickBot="1" x14ac:dyDescent="0.3">
      <c r="C56" s="135" t="s">
        <v>491</v>
      </c>
      <c r="D56" s="197"/>
      <c r="E56" s="150">
        <v>12</v>
      </c>
      <c r="F56" s="293">
        <f>HLOOKUP($C56,$BZ$2:$CM$3,2,0)</f>
        <v>463.22</v>
      </c>
      <c r="G56" s="111">
        <f>D56*E56*F56</f>
        <v>0</v>
      </c>
      <c r="H56" s="164"/>
      <c r="I56" s="112" t="s">
        <v>493</v>
      </c>
      <c r="J56" s="112" t="str">
        <f>VLOOKUP(I56,Presupuesto!$B$11:$C$565,2,0)</f>
        <v>SUELDOS Y SALARIOS PERMANENTES</v>
      </c>
      <c r="K56" s="96" t="str">
        <f t="shared" si="1"/>
        <v>Gestión del Talento Humano, Administrativo y Docente</v>
      </c>
      <c r="L56" s="96" t="s">
        <v>393</v>
      </c>
    </row>
    <row r="57" spans="3:12" x14ac:dyDescent="0.25">
      <c r="C57" s="169" t="s">
        <v>58</v>
      </c>
      <c r="D57" s="161"/>
      <c r="E57" s="152">
        <v>0</v>
      </c>
      <c r="F57" s="98">
        <f>IF(E56=0,"",(G56/E56)/12*E56)</f>
        <v>0</v>
      </c>
      <c r="G57" s="95">
        <f>F57</f>
        <v>0</v>
      </c>
      <c r="H57" s="162"/>
      <c r="I57" s="114" t="s">
        <v>513</v>
      </c>
      <c r="J57" s="114" t="str">
        <f>VLOOKUP(I57,Presupuesto!$B$11:$C$565,2,0)</f>
        <v>AGUINALDO Y DECIMO CUARTO MES</v>
      </c>
      <c r="K57" s="96" t="str">
        <f t="shared" si="1"/>
        <v>Gestión del Talento Humano, Administrativo y Docente</v>
      </c>
      <c r="L57" s="96" t="s">
        <v>393</v>
      </c>
    </row>
    <row r="58" spans="3:12" ht="15.75" thickBot="1" x14ac:dyDescent="0.3">
      <c r="C58" s="170" t="s">
        <v>59</v>
      </c>
      <c r="D58" s="161"/>
      <c r="E58" s="152">
        <v>0</v>
      </c>
      <c r="F58" s="115">
        <f>IF(E56&lt;6,"",((E56-6)/12)*(G56/E56))</f>
        <v>0</v>
      </c>
      <c r="G58" s="95">
        <f>F58</f>
        <v>0</v>
      </c>
      <c r="H58" s="162"/>
      <c r="I58" s="99" t="s">
        <v>516</v>
      </c>
      <c r="J58" s="99" t="str">
        <f>VLOOKUP(I58,Presupuesto!$B$11:$C$565,2,0)</f>
        <v>DECIMOCUARTO MES</v>
      </c>
      <c r="K58" s="96" t="str">
        <f t="shared" si="1"/>
        <v>Gestión del Talento Humano, Administrativo y Docente</v>
      </c>
      <c r="L58" s="96" t="s">
        <v>393</v>
      </c>
    </row>
    <row r="59" spans="3:12" ht="15.75" thickBot="1" x14ac:dyDescent="0.3">
      <c r="C59" s="135" t="s">
        <v>492</v>
      </c>
      <c r="D59" s="197"/>
      <c r="E59" s="150">
        <v>12</v>
      </c>
      <c r="F59" s="293">
        <f>HLOOKUP($C59,$BZ$2:$CM$3,2,0)</f>
        <v>2007.3</v>
      </c>
      <c r="G59" s="111">
        <f>D59*E59*F59</f>
        <v>0</v>
      </c>
      <c r="H59" s="164"/>
      <c r="I59" s="112" t="s">
        <v>493</v>
      </c>
      <c r="J59" s="112" t="str">
        <f>VLOOKUP(I59,Presupuesto!$B$11:$C$565,2,0)</f>
        <v>SUELDOS Y SALARIOS PERMANENTES</v>
      </c>
      <c r="K59" s="96" t="str">
        <f t="shared" si="1"/>
        <v>Gestión del Talento Humano, Administrativo y Docente</v>
      </c>
      <c r="L59" s="96" t="s">
        <v>393</v>
      </c>
    </row>
    <row r="60" spans="3:12" x14ac:dyDescent="0.25">
      <c r="C60" s="169" t="s">
        <v>58</v>
      </c>
      <c r="D60" s="161"/>
      <c r="E60" s="152">
        <v>0</v>
      </c>
      <c r="F60" s="98">
        <f>IF(E59=0,"",(G59/E59)/12*E59)</f>
        <v>0</v>
      </c>
      <c r="G60" s="95">
        <f>F60</f>
        <v>0</v>
      </c>
      <c r="H60" s="162"/>
      <c r="I60" s="114" t="s">
        <v>513</v>
      </c>
      <c r="J60" s="114" t="str">
        <f>VLOOKUP(I60,Presupuesto!$B$11:$C$565,2,0)</f>
        <v>AGUINALDO Y DECIMO CUARTO MES</v>
      </c>
      <c r="K60" s="96" t="str">
        <f t="shared" si="1"/>
        <v>Gestión del Talento Humano, Administrativo y Docente</v>
      </c>
      <c r="L60" s="96" t="s">
        <v>393</v>
      </c>
    </row>
    <row r="61" spans="3:12" ht="15.75" thickBot="1" x14ac:dyDescent="0.3">
      <c r="C61" s="170" t="s">
        <v>59</v>
      </c>
      <c r="D61" s="161"/>
      <c r="E61" s="152">
        <v>0</v>
      </c>
      <c r="F61" s="115">
        <f>IF(E59&lt;6,"",((E59-6)/12)*(G59/E59))</f>
        <v>0</v>
      </c>
      <c r="G61" s="95">
        <f>F61</f>
        <v>0</v>
      </c>
      <c r="H61" s="162"/>
      <c r="I61" s="99" t="s">
        <v>516</v>
      </c>
      <c r="J61" s="99" t="str">
        <f>VLOOKUP(I61,Presupuesto!$B$11:$C$565,2,0)</f>
        <v>DECIMOCUARTO MES</v>
      </c>
      <c r="K61" s="96" t="str">
        <f t="shared" si="1"/>
        <v>Gestión del Talento Humano, Administrativo y Docente</v>
      </c>
      <c r="L61" s="96" t="s">
        <v>393</v>
      </c>
    </row>
    <row r="62" spans="3:12" ht="15.75" thickBot="1" x14ac:dyDescent="0.3">
      <c r="C62" s="138" t="s">
        <v>83</v>
      </c>
      <c r="D62" s="197"/>
      <c r="E62" s="150">
        <v>12</v>
      </c>
      <c r="F62" s="137">
        <v>30000</v>
      </c>
      <c r="G62" s="111">
        <f>D62*E62*F62</f>
        <v>0</v>
      </c>
      <c r="H62" s="164"/>
      <c r="I62" s="112" t="s">
        <v>561</v>
      </c>
      <c r="J62" s="112" t="str">
        <f>VLOOKUP(I62,Presupuesto!$B$11:$C$565,2,0)</f>
        <v>CONTRATOS ESPECIALES</v>
      </c>
      <c r="K62" s="96" t="str">
        <f t="shared" si="1"/>
        <v>Gestión del Talento Humano, Administrativo y Docente</v>
      </c>
      <c r="L62" s="96" t="s">
        <v>393</v>
      </c>
    </row>
    <row r="63" spans="3:12" x14ac:dyDescent="0.25">
      <c r="C63" s="169" t="s">
        <v>58</v>
      </c>
      <c r="D63" s="161"/>
      <c r="E63" s="152">
        <v>0</v>
      </c>
      <c r="F63" s="115">
        <f>IF(E62=0,"",(G62/E62)/12*E62)</f>
        <v>0</v>
      </c>
      <c r="G63" s="95">
        <f>F63</f>
        <v>0</v>
      </c>
      <c r="H63" s="162"/>
      <c r="I63" s="99" t="s">
        <v>561</v>
      </c>
      <c r="J63" s="99" t="str">
        <f>VLOOKUP(I63,Presupuesto!$B$11:$C$565,2,0)</f>
        <v>CONTRATOS ESPECIALES</v>
      </c>
      <c r="K63" s="96" t="str">
        <f t="shared" si="1"/>
        <v>Gestión del Talento Humano, Administrativo y Docente</v>
      </c>
      <c r="L63" s="96" t="s">
        <v>392</v>
      </c>
    </row>
    <row r="64" spans="3:12" ht="15.75" thickBot="1" x14ac:dyDescent="0.3">
      <c r="C64" s="170" t="s">
        <v>59</v>
      </c>
      <c r="D64" s="161"/>
      <c r="E64" s="152">
        <v>0</v>
      </c>
      <c r="F64" s="98">
        <f>IF(E62&lt;6,"",((E62-6)/12)*(G62/E62))</f>
        <v>0</v>
      </c>
      <c r="G64" s="95">
        <f>F64</f>
        <v>0</v>
      </c>
      <c r="H64" s="162"/>
      <c r="I64" s="99" t="s">
        <v>561</v>
      </c>
      <c r="J64" s="99" t="str">
        <f>VLOOKUP(I64,Presupuesto!$B$11:$C$565,2,0)</f>
        <v>CONTRATOS ESPECIALES</v>
      </c>
      <c r="K64" s="96" t="str">
        <f t="shared" si="1"/>
        <v>Gestión del Talento Humano, Administrativo y Docente</v>
      </c>
      <c r="L64" s="96" t="s">
        <v>397</v>
      </c>
    </row>
    <row r="65" spans="3:12" ht="15.75" thickBot="1" x14ac:dyDescent="0.3">
      <c r="C65" s="138" t="s">
        <v>60</v>
      </c>
      <c r="D65" s="197"/>
      <c r="E65" s="150">
        <v>12</v>
      </c>
      <c r="F65" s="116">
        <v>30000</v>
      </c>
      <c r="G65" s="111">
        <f>D65*E65*F65</f>
        <v>0</v>
      </c>
      <c r="H65" s="164"/>
      <c r="I65" s="112" t="s">
        <v>702</v>
      </c>
      <c r="J65" s="112" t="str">
        <f>VLOOKUP(I65,Presupuesto!$B$11:$C$565,2,0)</f>
        <v>OTROS SERVICIOS TECNICOS Y PROFESIONALES</v>
      </c>
      <c r="K65" s="96" t="str">
        <f t="shared" si="1"/>
        <v>Gestión del Talento Humano, Administrativo y Docente</v>
      </c>
      <c r="L65" s="96" t="s">
        <v>392</v>
      </c>
    </row>
    <row r="66" spans="3:12" x14ac:dyDescent="0.25">
      <c r="C66" s="169" t="s">
        <v>58</v>
      </c>
      <c r="D66" s="161"/>
      <c r="E66" s="152">
        <v>0</v>
      </c>
      <c r="F66" s="98">
        <v>0</v>
      </c>
      <c r="G66" s="95">
        <f>F66</f>
        <v>0</v>
      </c>
      <c r="H66" s="162"/>
      <c r="I66" s="99" t="s">
        <v>702</v>
      </c>
      <c r="J66" s="99" t="str">
        <f>VLOOKUP(I66,Presupuesto!$B$11:$C$565,2,0)</f>
        <v>OTROS SERVICIOS TECNICOS Y PROFESIONALES</v>
      </c>
      <c r="K66" s="96" t="str">
        <f t="shared" si="1"/>
        <v>Gestión del Talento Humano, Administrativo y Docente</v>
      </c>
      <c r="L66" s="96" t="s">
        <v>392</v>
      </c>
    </row>
    <row r="67" spans="3:12" x14ac:dyDescent="0.25">
      <c r="C67" s="97" t="s">
        <v>59</v>
      </c>
      <c r="D67" s="161"/>
      <c r="E67" s="152">
        <v>0</v>
      </c>
      <c r="F67" s="98">
        <v>0</v>
      </c>
      <c r="G67" s="95">
        <f>F67</f>
        <v>0</v>
      </c>
      <c r="H67" s="162"/>
      <c r="I67" s="99" t="s">
        <v>702</v>
      </c>
      <c r="J67" s="99" t="str">
        <f>VLOOKUP(I67,Presupuesto!$B$11:$C$565,2,0)</f>
        <v>OTROS SERVICIOS TECNICOS Y PROFESIONALES</v>
      </c>
      <c r="K67" s="96" t="str">
        <f t="shared" si="1"/>
        <v>Gestión del Talento Humano, Administrativo y Docente</v>
      </c>
      <c r="L67" s="96" t="s">
        <v>392</v>
      </c>
    </row>
    <row r="68" spans="3:12" s="434" customFormat="1" ht="15.75" thickBot="1" x14ac:dyDescent="0.3">
      <c r="C68" s="618"/>
      <c r="D68" s="161"/>
      <c r="E68" s="152"/>
      <c r="F68" s="98"/>
      <c r="G68" s="619"/>
      <c r="H68" s="620"/>
      <c r="I68" s="621"/>
      <c r="J68" s="621"/>
      <c r="K68" s="96"/>
      <c r="L68" s="96"/>
    </row>
    <row r="69" spans="3:12" s="434" customFormat="1" ht="15.75" thickBot="1" x14ac:dyDescent="0.3">
      <c r="C69" s="138" t="s">
        <v>61</v>
      </c>
      <c r="D69" s="197"/>
      <c r="E69" s="150">
        <v>12</v>
      </c>
      <c r="F69" s="116"/>
      <c r="G69" s="111">
        <f>D69*E69*F69</f>
        <v>0</v>
      </c>
      <c r="H69" s="164" t="s">
        <v>127</v>
      </c>
      <c r="I69" s="112" t="s">
        <v>493</v>
      </c>
      <c r="J69" s="112" t="str">
        <f>VLOOKUP(I69,Presupuesto!$B$11:$C$565,2,0)</f>
        <v>SUELDOS Y SALARIOS PERMANENTES</v>
      </c>
      <c r="K69" s="96" t="str">
        <f t="shared" si="1"/>
        <v>Gestión del Talento Humano, Administrativo y Docente</v>
      </c>
      <c r="L69" s="96" t="s">
        <v>392</v>
      </c>
    </row>
    <row r="70" spans="3:12" s="434" customFormat="1" x14ac:dyDescent="0.25">
      <c r="C70" s="169" t="s">
        <v>58</v>
      </c>
      <c r="D70" s="167"/>
      <c r="E70" s="129">
        <v>0</v>
      </c>
      <c r="F70" s="117">
        <f>IF(E69=0,"",(G69/E69)/12*E69)</f>
        <v>0</v>
      </c>
      <c r="G70" s="118">
        <f>F70</f>
        <v>0</v>
      </c>
      <c r="H70" s="162"/>
      <c r="I70" s="99" t="s">
        <v>513</v>
      </c>
      <c r="J70" s="99" t="str">
        <f>VLOOKUP(I70,Presupuesto!$B$11:$C$565,2,0)</f>
        <v>AGUINALDO Y DECIMO CUARTO MES</v>
      </c>
      <c r="K70" s="96" t="str">
        <f t="shared" si="1"/>
        <v>Gestión del Talento Humano, Administrativo y Docente</v>
      </c>
      <c r="L70" s="96" t="s">
        <v>392</v>
      </c>
    </row>
    <row r="71" spans="3:12" s="434" customFormat="1" ht="15.75" thickBot="1" x14ac:dyDescent="0.3">
      <c r="C71" s="171" t="s">
        <v>59</v>
      </c>
      <c r="D71" s="160"/>
      <c r="E71" s="130">
        <v>0</v>
      </c>
      <c r="F71" s="103">
        <f>IF(E69&lt;6,"",((E69-6)/12)*(G69/E69))</f>
        <v>0</v>
      </c>
      <c r="G71" s="103">
        <f>F71</f>
        <v>0</v>
      </c>
      <c r="H71" s="160"/>
      <c r="I71" s="104" t="s">
        <v>516</v>
      </c>
      <c r="J71" s="122" t="str">
        <f>VLOOKUP(I71,Presupuesto!$B$11:$C$565,2,0)</f>
        <v>DECIMOCUARTO MES</v>
      </c>
      <c r="K71" s="104" t="str">
        <f t="shared" si="1"/>
        <v>Gestión del Talento Humano, Administrativo y Docente</v>
      </c>
      <c r="L71" s="122" t="s">
        <v>392</v>
      </c>
    </row>
    <row r="72" spans="3:12" ht="15.75" thickBot="1" x14ac:dyDescent="0.3">
      <c r="C72" s="138" t="s">
        <v>61</v>
      </c>
      <c r="D72" s="197"/>
      <c r="E72" s="150">
        <v>12</v>
      </c>
      <c r="F72" s="116"/>
      <c r="G72" s="111">
        <f>D72*E72*F72</f>
        <v>0</v>
      </c>
      <c r="H72" s="164" t="s">
        <v>127</v>
      </c>
      <c r="I72" s="112" t="s">
        <v>493</v>
      </c>
      <c r="J72" s="112" t="str">
        <f>VLOOKUP(I72,Presupuesto!$B$11:$C$565,2,0)</f>
        <v>SUELDOS Y SALARIOS PERMANENTES</v>
      </c>
      <c r="K72" s="96" t="str">
        <f t="shared" si="1"/>
        <v>Gestión del Talento Humano, Administrativo y Docente</v>
      </c>
      <c r="L72" s="96" t="s">
        <v>392</v>
      </c>
    </row>
    <row r="73" spans="3:12" x14ac:dyDescent="0.25">
      <c r="C73" s="169" t="s">
        <v>58</v>
      </c>
      <c r="D73" s="167"/>
      <c r="E73" s="129">
        <v>0</v>
      </c>
      <c r="F73" s="117">
        <f>IF(E72=0,"",(G72/E72)/12*E72)</f>
        <v>0</v>
      </c>
      <c r="G73" s="118">
        <f>F73</f>
        <v>0</v>
      </c>
      <c r="H73" s="162"/>
      <c r="I73" s="99" t="s">
        <v>513</v>
      </c>
      <c r="J73" s="99" t="str">
        <f>VLOOKUP(I73,Presupuesto!$B$11:$C$565,2,0)</f>
        <v>AGUINALDO Y DECIMO CUARTO MES</v>
      </c>
      <c r="K73" s="96" t="str">
        <f t="shared" si="1"/>
        <v>Gestión del Talento Humano, Administrativo y Docente</v>
      </c>
      <c r="L73" s="96" t="s">
        <v>392</v>
      </c>
    </row>
    <row r="74" spans="3:12" ht="15.75" thickBot="1" x14ac:dyDescent="0.3">
      <c r="C74" s="171" t="s">
        <v>59</v>
      </c>
      <c r="D74" s="160"/>
      <c r="E74" s="130">
        <v>0</v>
      </c>
      <c r="F74" s="103">
        <f>IF(E72&lt;6,"",((E72-6)/12)*(G72/E72))</f>
        <v>0</v>
      </c>
      <c r="G74" s="103">
        <f>F74</f>
        <v>0</v>
      </c>
      <c r="H74" s="160"/>
      <c r="I74" s="104" t="s">
        <v>516</v>
      </c>
      <c r="J74" s="122" t="str">
        <f>VLOOKUP(I74,Presupuesto!$B$11:$C$565,2,0)</f>
        <v>DECIMOCUARTO MES</v>
      </c>
      <c r="K74" s="104" t="str">
        <f t="shared" si="1"/>
        <v>Gestión del Talento Humano, Administrativo y Docente</v>
      </c>
      <c r="L74" s="122" t="s">
        <v>392</v>
      </c>
    </row>
    <row r="76" spans="3:12" s="434" customFormat="1" ht="15.75" thickBot="1" x14ac:dyDescent="0.3">
      <c r="D76" s="421"/>
      <c r="H76" s="421"/>
    </row>
    <row r="77" spans="3:12" s="434" customFormat="1" ht="19.5" thickBot="1" x14ac:dyDescent="0.3">
      <c r="C77" s="742" t="s">
        <v>1995</v>
      </c>
      <c r="D77" s="743"/>
      <c r="E77" s="743"/>
      <c r="F77" s="743"/>
      <c r="G77" s="743"/>
      <c r="H77" s="743"/>
      <c r="I77" s="743"/>
      <c r="J77" s="743"/>
      <c r="K77" s="743"/>
      <c r="L77" s="744"/>
    </row>
    <row r="78" spans="3:12" ht="15.75" thickBot="1" x14ac:dyDescent="0.3">
      <c r="K78" s="151"/>
    </row>
    <row r="79" spans="3:12" ht="15.75" thickBot="1" x14ac:dyDescent="0.3">
      <c r="C79" s="69" t="s">
        <v>43</v>
      </c>
      <c r="D79" s="30">
        <f>SUM(G86:G136)</f>
        <v>3091069.7550000004</v>
      </c>
      <c r="E79" s="91"/>
      <c r="F79" s="91"/>
      <c r="G79" s="91"/>
      <c r="H79" s="74"/>
      <c r="I79" s="74"/>
      <c r="J79" s="74"/>
      <c r="K79" s="151"/>
    </row>
    <row r="80" spans="3:12" x14ac:dyDescent="0.25">
      <c r="D80" s="31"/>
      <c r="E80" s="91"/>
      <c r="F80" s="91"/>
      <c r="G80" s="91"/>
      <c r="H80" s="74"/>
      <c r="I80" s="74"/>
      <c r="J80" s="74"/>
      <c r="K80" s="151"/>
    </row>
    <row r="81" spans="3:12" x14ac:dyDescent="0.25">
      <c r="D81" s="31"/>
      <c r="E81" s="91"/>
      <c r="F81" s="91"/>
      <c r="G81" s="91"/>
      <c r="H81" s="74"/>
      <c r="I81" s="74"/>
      <c r="J81" s="74"/>
      <c r="K81" s="151"/>
    </row>
    <row r="82" spans="3:12" ht="15.75" x14ac:dyDescent="0.25">
      <c r="C82" s="200" t="s">
        <v>390</v>
      </c>
      <c r="D82" s="347" t="s">
        <v>1793</v>
      </c>
      <c r="E82" s="91"/>
      <c r="F82" s="91"/>
      <c r="G82" s="91"/>
      <c r="H82" s="74"/>
      <c r="I82" s="74"/>
      <c r="J82" s="74"/>
      <c r="K82" s="151"/>
    </row>
    <row r="83" spans="3:12" ht="51" customHeight="1" x14ac:dyDescent="0.25">
      <c r="C83" s="739" t="str">
        <f>IFERROR(VLOOKUP(D82,'1. Desarrollo e Innov. Curricu.'!$F:$G,2,FALSE),IFERROR(VLOOKUP(D82,'2. Investigación Científica'!$F:$G,2,FALSE),IFERROR(VLOOKUP(D82,'3. Vinculación Univ. Sociedad'!$F:$G,2,FALSE),IFERROR(VLOOKUP(D82,'4. Docencia y Profesorado Univ.'!$F:$G,2,FALSE),IFERROR(VLOOKUP(D82,'5. Estudiantes y Graduados'!$F:$G,2,FALSE),IFERROR(VLOOKUP(D82,'11. Gestion Administrativa'!$F:$G,2,FALSE),IFERROR(VLOOKUP(D82,'13. Gestión Académica'!$F:$G,2,FALSE),IFERROR(VLOOKUP(D82,'9. Asegura. de la Calid. y M'!$F:$G,2,FALSE),IFERROR(VLOOKUP(D82,'6. Gestión del Conocimiento'!$F:$G,2,FALSE),IFERROR(VLOOKUP(D82,'15. Gobernabilidad y Proceso...'!$F:$G,2,FALSE),IFERROR(VLOOKUP(D82,'12. Gestión del Talento Humano'!$F:$G,2,FALSE),IFERROR(VLOOKUP(D82,'14. Internacional... de la E.S.'!$F:$G,2,FALSE),IFERROR(VLOOKUP(D82,'10. Posgrado'!$F:$G,2,FALSE),IFERROR(VLOOKUP(D82,'17. Gestión TIC'!$F:$G,2,FALSE),IFERROR(VLOOKUP(D82,'16. Desa. del Sistema Educ.Sup.'!$F:$G,2,FALSE),IFERROR(VLOOKUP(D82,'8. Cultura de Inno. Insti...'!$F:$G,2,FALSE),VLOOKUP(D82,'7. Lo Esencial de la Reforma U.'!$F:$G,2,0)))))))))))))))))</f>
        <v xml:space="preserve"> Gestionar que la FACES cuente con suficientes docentes en número, nivel de formación, especialización, nacionales y extranjeros; y con suficiente personal administrativo  y de servicio.  Tramitar diferentes áreas y  acciones de personal y presupuestarias que los servicios académicos demandan.</v>
      </c>
      <c r="D83" s="739"/>
      <c r="E83" s="739"/>
      <c r="F83" s="739"/>
      <c r="G83" s="739"/>
      <c r="H83" s="739"/>
      <c r="I83" s="739"/>
      <c r="J83" s="739"/>
      <c r="K83" s="739"/>
      <c r="L83" s="739"/>
    </row>
    <row r="84" spans="3:12" ht="15.75" thickBot="1" x14ac:dyDescent="0.3">
      <c r="C84" s="175"/>
      <c r="D84" s="31"/>
      <c r="E84" s="91"/>
      <c r="F84" s="91"/>
      <c r="G84" s="91"/>
      <c r="H84" s="74"/>
      <c r="I84" s="74"/>
      <c r="J84" s="74"/>
      <c r="K84" s="151"/>
    </row>
    <row r="85" spans="3:12" ht="30.75" thickBot="1" x14ac:dyDescent="0.3">
      <c r="C85" s="132" t="s">
        <v>44</v>
      </c>
      <c r="D85" s="136" t="s">
        <v>55</v>
      </c>
      <c r="E85" s="168" t="s">
        <v>56</v>
      </c>
      <c r="F85" s="136" t="s">
        <v>57</v>
      </c>
      <c r="G85" s="133" t="s">
        <v>27</v>
      </c>
      <c r="H85" s="131" t="s">
        <v>129</v>
      </c>
      <c r="I85" s="134" t="s">
        <v>46</v>
      </c>
      <c r="J85" s="134" t="s">
        <v>130</v>
      </c>
      <c r="K85" s="134" t="s">
        <v>408</v>
      </c>
      <c r="L85" s="134" t="s">
        <v>409</v>
      </c>
    </row>
    <row r="86" spans="3:12" ht="15.75" thickBot="1" x14ac:dyDescent="0.3">
      <c r="C86" s="135" t="s">
        <v>479</v>
      </c>
      <c r="D86" s="197"/>
      <c r="E86" s="150">
        <v>12</v>
      </c>
      <c r="F86" s="293">
        <f>HLOOKUP($C86,$BZ$2:$CM$3,2,0)</f>
        <v>43674.39</v>
      </c>
      <c r="G86" s="111">
        <f>D86*E86*F86</f>
        <v>0</v>
      </c>
      <c r="H86" s="164"/>
      <c r="I86" s="112" t="s">
        <v>493</v>
      </c>
      <c r="J86" s="112" t="str">
        <f>VLOOKUP(I86,Presupuesto!$B$11:$C$565,2,0)</f>
        <v>SUELDOS Y SALARIOS PERMANENTES</v>
      </c>
      <c r="K86" s="215" t="s">
        <v>1435</v>
      </c>
      <c r="L86" s="96" t="s">
        <v>392</v>
      </c>
    </row>
    <row r="87" spans="3:12" x14ac:dyDescent="0.25">
      <c r="C87" s="169" t="s">
        <v>58</v>
      </c>
      <c r="D87" s="161"/>
      <c r="E87" s="152">
        <v>0</v>
      </c>
      <c r="F87" s="98">
        <f>IF(E86=0,"",(G86/E86)/12*E86)</f>
        <v>0</v>
      </c>
      <c r="G87" s="95">
        <f>F87</f>
        <v>0</v>
      </c>
      <c r="H87" s="162"/>
      <c r="I87" s="114" t="s">
        <v>513</v>
      </c>
      <c r="J87" s="114" t="str">
        <f>VLOOKUP(I87,Presupuesto!$B$11:$C$565,2,0)</f>
        <v>AGUINALDO Y DECIMO CUARTO MES</v>
      </c>
      <c r="K87" s="96" t="str">
        <f t="shared" ref="K87:K115" si="2">$K$86</f>
        <v>Posgrado</v>
      </c>
      <c r="L87" s="96" t="s">
        <v>410</v>
      </c>
    </row>
    <row r="88" spans="3:12" ht="15.75" thickBot="1" x14ac:dyDescent="0.3">
      <c r="C88" s="170" t="s">
        <v>59</v>
      </c>
      <c r="D88" s="161"/>
      <c r="E88" s="152">
        <v>0</v>
      </c>
      <c r="F88" s="115">
        <f>IF(E86&lt;6,"",((E86-6)/12)*(G86/E86))</f>
        <v>0</v>
      </c>
      <c r="G88" s="95">
        <f>F88</f>
        <v>0</v>
      </c>
      <c r="H88" s="162"/>
      <c r="I88" s="99" t="s">
        <v>516</v>
      </c>
      <c r="J88" s="99" t="str">
        <f>VLOOKUP(I88,Presupuesto!$B$11:$C$565,2,0)</f>
        <v>DECIMOCUARTO MES</v>
      </c>
      <c r="K88" s="96" t="str">
        <f t="shared" si="2"/>
        <v>Posgrado</v>
      </c>
      <c r="L88" s="96" t="s">
        <v>393</v>
      </c>
    </row>
    <row r="89" spans="3:12" ht="15.75" thickBot="1" x14ac:dyDescent="0.3">
      <c r="C89" s="135" t="s">
        <v>480</v>
      </c>
      <c r="D89" s="197"/>
      <c r="E89" s="150">
        <v>12</v>
      </c>
      <c r="F89" s="293">
        <f>HLOOKUP($C89,$BZ$2:$CM$3,2,0)</f>
        <v>39703.99</v>
      </c>
      <c r="G89" s="111">
        <f>D89*E89*F89</f>
        <v>0</v>
      </c>
      <c r="H89" s="164"/>
      <c r="I89" s="112" t="s">
        <v>493</v>
      </c>
      <c r="J89" s="112" t="str">
        <f>VLOOKUP(I89,Presupuesto!$B$11:$C$565,2,0)</f>
        <v>SUELDOS Y SALARIOS PERMANENTES</v>
      </c>
      <c r="K89" s="96" t="str">
        <f t="shared" si="2"/>
        <v>Posgrado</v>
      </c>
      <c r="L89" s="96" t="s">
        <v>393</v>
      </c>
    </row>
    <row r="90" spans="3:12" x14ac:dyDescent="0.25">
      <c r="C90" s="169" t="s">
        <v>58</v>
      </c>
      <c r="D90" s="161"/>
      <c r="E90" s="152">
        <v>0</v>
      </c>
      <c r="F90" s="98">
        <f>IF(E89=0,"",(G89/E89)/12*E89)</f>
        <v>0</v>
      </c>
      <c r="G90" s="95">
        <f>F90</f>
        <v>0</v>
      </c>
      <c r="H90" s="162"/>
      <c r="I90" s="114" t="s">
        <v>513</v>
      </c>
      <c r="J90" s="114" t="str">
        <f>VLOOKUP(I90,Presupuesto!$B$11:$C$565,2,0)</f>
        <v>AGUINALDO Y DECIMO CUARTO MES</v>
      </c>
      <c r="K90" s="96" t="str">
        <f t="shared" si="2"/>
        <v>Posgrado</v>
      </c>
      <c r="L90" s="96" t="s">
        <v>393</v>
      </c>
    </row>
    <row r="91" spans="3:12" ht="15.75" thickBot="1" x14ac:dyDescent="0.3">
      <c r="C91" s="170" t="s">
        <v>59</v>
      </c>
      <c r="D91" s="161"/>
      <c r="E91" s="152">
        <v>0</v>
      </c>
      <c r="F91" s="115">
        <f>IF(E89&lt;6,"",((E89-6)/12)*(G89/E89))</f>
        <v>0</v>
      </c>
      <c r="G91" s="95">
        <f>F91</f>
        <v>0</v>
      </c>
      <c r="H91" s="162"/>
      <c r="I91" s="99" t="s">
        <v>516</v>
      </c>
      <c r="J91" s="99" t="str">
        <f>VLOOKUP(I91,Presupuesto!$B$11:$C$565,2,0)</f>
        <v>DECIMOCUARTO MES</v>
      </c>
      <c r="K91" s="96" t="str">
        <f t="shared" si="2"/>
        <v>Posgrado</v>
      </c>
      <c r="L91" s="96" t="s">
        <v>393</v>
      </c>
    </row>
    <row r="92" spans="3:12" ht="15.75" thickBot="1" x14ac:dyDescent="0.3">
      <c r="C92" s="135" t="s">
        <v>481</v>
      </c>
      <c r="D92" s="197"/>
      <c r="E92" s="150">
        <v>12</v>
      </c>
      <c r="F92" s="293">
        <f>HLOOKUP($C92,$BZ$2:$CM$3,2,0)</f>
        <v>35733.589999999997</v>
      </c>
      <c r="G92" s="111">
        <f>D92*E92*F92</f>
        <v>0</v>
      </c>
      <c r="H92" s="164"/>
      <c r="I92" s="112" t="s">
        <v>493</v>
      </c>
      <c r="J92" s="112" t="str">
        <f>VLOOKUP(I92,Presupuesto!$B$11:$C$565,2,0)</f>
        <v>SUELDOS Y SALARIOS PERMANENTES</v>
      </c>
      <c r="K92" s="96" t="str">
        <f t="shared" si="2"/>
        <v>Posgrado</v>
      </c>
      <c r="L92" s="96" t="s">
        <v>393</v>
      </c>
    </row>
    <row r="93" spans="3:12" x14ac:dyDescent="0.25">
      <c r="C93" s="169" t="s">
        <v>58</v>
      </c>
      <c r="D93" s="161"/>
      <c r="E93" s="152">
        <v>0</v>
      </c>
      <c r="F93" s="98">
        <f>IF(E92=0,"",(G92/E92)/12*E92)</f>
        <v>0</v>
      </c>
      <c r="G93" s="95">
        <f>F93</f>
        <v>0</v>
      </c>
      <c r="H93" s="162"/>
      <c r="I93" s="114" t="s">
        <v>513</v>
      </c>
      <c r="J93" s="114" t="str">
        <f>VLOOKUP(I93,Presupuesto!$B$11:$C$565,2,0)</f>
        <v>AGUINALDO Y DECIMO CUARTO MES</v>
      </c>
      <c r="K93" s="96" t="str">
        <f t="shared" si="2"/>
        <v>Posgrado</v>
      </c>
      <c r="L93" s="96" t="s">
        <v>393</v>
      </c>
    </row>
    <row r="94" spans="3:12" ht="15.75" thickBot="1" x14ac:dyDescent="0.3">
      <c r="C94" s="170" t="s">
        <v>59</v>
      </c>
      <c r="D94" s="161"/>
      <c r="E94" s="152">
        <v>0</v>
      </c>
      <c r="F94" s="115">
        <f>IF(E92&lt;6,"",((E92-6)/12)*(G92/E92))</f>
        <v>0</v>
      </c>
      <c r="G94" s="95">
        <f>F94</f>
        <v>0</v>
      </c>
      <c r="H94" s="162"/>
      <c r="I94" s="99" t="s">
        <v>516</v>
      </c>
      <c r="J94" s="99" t="str">
        <f>VLOOKUP(I94,Presupuesto!$B$11:$C$565,2,0)</f>
        <v>DECIMOCUARTO MES</v>
      </c>
      <c r="K94" s="96" t="str">
        <f t="shared" si="2"/>
        <v>Posgrado</v>
      </c>
      <c r="L94" s="96" t="s">
        <v>393</v>
      </c>
    </row>
    <row r="95" spans="3:12" ht="15.75" thickBot="1" x14ac:dyDescent="0.3">
      <c r="C95" s="135" t="s">
        <v>482</v>
      </c>
      <c r="D95" s="197">
        <v>2</v>
      </c>
      <c r="E95" s="150">
        <v>12</v>
      </c>
      <c r="F95" s="293">
        <f>HLOOKUP($C95,$BZ$2:$CM$3,2,0)</f>
        <v>31763.19</v>
      </c>
      <c r="G95" s="111">
        <f>D95*E95*F95</f>
        <v>762316.55999999994</v>
      </c>
      <c r="H95" s="164" t="s">
        <v>1665</v>
      </c>
      <c r="I95" s="112" t="s">
        <v>493</v>
      </c>
      <c r="J95" s="112" t="str">
        <f>VLOOKUP(I95,Presupuesto!$B$11:$C$565,2,0)</f>
        <v>SUELDOS Y SALARIOS PERMANENTES</v>
      </c>
      <c r="K95" s="96" t="s">
        <v>1355</v>
      </c>
      <c r="L95" s="96" t="s">
        <v>393</v>
      </c>
    </row>
    <row r="96" spans="3:12" x14ac:dyDescent="0.25">
      <c r="C96" s="169" t="s">
        <v>58</v>
      </c>
      <c r="D96" s="161"/>
      <c r="E96" s="152">
        <v>0</v>
      </c>
      <c r="F96" s="98">
        <f>IF(E95=0,"",(G95/E95)/12*E95)</f>
        <v>63526.38</v>
      </c>
      <c r="G96" s="95">
        <f>F96</f>
        <v>63526.38</v>
      </c>
      <c r="H96" s="162" t="s">
        <v>1665</v>
      </c>
      <c r="I96" s="114" t="s">
        <v>513</v>
      </c>
      <c r="J96" s="114" t="str">
        <f>VLOOKUP(I96,Presupuesto!$B$11:$C$565,2,0)</f>
        <v>AGUINALDO Y DECIMO CUARTO MES</v>
      </c>
      <c r="K96" s="96" t="s">
        <v>1355</v>
      </c>
      <c r="L96" s="96" t="s">
        <v>393</v>
      </c>
    </row>
    <row r="97" spans="3:12" ht="15.75" thickBot="1" x14ac:dyDescent="0.3">
      <c r="C97" s="170" t="s">
        <v>59</v>
      </c>
      <c r="D97" s="161"/>
      <c r="E97" s="152">
        <v>0</v>
      </c>
      <c r="F97" s="115">
        <f>IF(E95&lt;6,"",((E95-6)/12)*(G95/E95))</f>
        <v>31763.19</v>
      </c>
      <c r="G97" s="95">
        <f>F97</f>
        <v>31763.19</v>
      </c>
      <c r="H97" s="162" t="s">
        <v>1665</v>
      </c>
      <c r="I97" s="99" t="s">
        <v>516</v>
      </c>
      <c r="J97" s="99" t="str">
        <f>VLOOKUP(I97,Presupuesto!$B$11:$C$565,2,0)</f>
        <v>DECIMOCUARTO MES</v>
      </c>
      <c r="K97" s="96" t="s">
        <v>1355</v>
      </c>
      <c r="L97" s="96" t="s">
        <v>393</v>
      </c>
    </row>
    <row r="98" spans="3:12" ht="15.75" thickBot="1" x14ac:dyDescent="0.3">
      <c r="C98" s="135" t="s">
        <v>483</v>
      </c>
      <c r="D98" s="197"/>
      <c r="E98" s="150">
        <v>12</v>
      </c>
      <c r="F98" s="293">
        <f>HLOOKUP($C98,$BZ$2:$CM$3,2,0)</f>
        <v>29777.99</v>
      </c>
      <c r="G98" s="111">
        <f>D98*E98*F98</f>
        <v>0</v>
      </c>
      <c r="H98" s="164"/>
      <c r="I98" s="112" t="s">
        <v>493</v>
      </c>
      <c r="J98" s="112" t="str">
        <f>VLOOKUP(I98,Presupuesto!$B$11:$C$565,2,0)</f>
        <v>SUELDOS Y SALARIOS PERMANENTES</v>
      </c>
      <c r="K98" s="96" t="str">
        <f t="shared" si="2"/>
        <v>Posgrado</v>
      </c>
      <c r="L98" s="96" t="s">
        <v>393</v>
      </c>
    </row>
    <row r="99" spans="3:12" x14ac:dyDescent="0.25">
      <c r="C99" s="169" t="s">
        <v>58</v>
      </c>
      <c r="D99" s="161"/>
      <c r="E99" s="152">
        <v>0</v>
      </c>
      <c r="F99" s="98">
        <f>IF(E98=0,"",(G98/E98)/12*E98)</f>
        <v>0</v>
      </c>
      <c r="G99" s="95">
        <f>F99</f>
        <v>0</v>
      </c>
      <c r="H99" s="162"/>
      <c r="I99" s="114" t="s">
        <v>513</v>
      </c>
      <c r="J99" s="114" t="str">
        <f>VLOOKUP(I99,Presupuesto!$B$11:$C$565,2,0)</f>
        <v>AGUINALDO Y DECIMO CUARTO MES</v>
      </c>
      <c r="K99" s="96" t="str">
        <f t="shared" si="2"/>
        <v>Posgrado</v>
      </c>
      <c r="L99" s="96" t="s">
        <v>393</v>
      </c>
    </row>
    <row r="100" spans="3:12" ht="15.75" thickBot="1" x14ac:dyDescent="0.3">
      <c r="C100" s="170" t="s">
        <v>59</v>
      </c>
      <c r="D100" s="161"/>
      <c r="E100" s="152">
        <v>0</v>
      </c>
      <c r="F100" s="115">
        <f>IF(E98&lt;6,"",((E98-6)/12)*(G98/E98))</f>
        <v>0</v>
      </c>
      <c r="G100" s="95">
        <f>F100</f>
        <v>0</v>
      </c>
      <c r="H100" s="162"/>
      <c r="I100" s="99" t="s">
        <v>516</v>
      </c>
      <c r="J100" s="99" t="str">
        <f>VLOOKUP(I100,Presupuesto!$B$11:$C$565,2,0)</f>
        <v>DECIMOCUARTO MES</v>
      </c>
      <c r="K100" s="96" t="str">
        <f t="shared" si="2"/>
        <v>Posgrado</v>
      </c>
      <c r="L100" s="96" t="s">
        <v>393</v>
      </c>
    </row>
    <row r="101" spans="3:12" ht="15.75" thickBot="1" x14ac:dyDescent="0.3">
      <c r="C101" s="135" t="s">
        <v>484</v>
      </c>
      <c r="D101" s="197">
        <v>5</v>
      </c>
      <c r="E101" s="150">
        <v>12</v>
      </c>
      <c r="F101" s="293">
        <f>HLOOKUP($C101,$BZ$2:$CM$3,2,0)</f>
        <v>27792.79</v>
      </c>
      <c r="G101" s="111">
        <f>D101*E101*F101</f>
        <v>1667567.4000000001</v>
      </c>
      <c r="H101" s="164" t="s">
        <v>1665</v>
      </c>
      <c r="I101" s="112" t="s">
        <v>493</v>
      </c>
      <c r="J101" s="112" t="str">
        <f>VLOOKUP(I101,Presupuesto!$B$11:$C$565,2,0)</f>
        <v>SUELDOS Y SALARIOS PERMANENTES</v>
      </c>
      <c r="K101" s="96" t="s">
        <v>1355</v>
      </c>
      <c r="L101" s="96" t="s">
        <v>393</v>
      </c>
    </row>
    <row r="102" spans="3:12" x14ac:dyDescent="0.25">
      <c r="C102" s="169" t="s">
        <v>58</v>
      </c>
      <c r="D102" s="161"/>
      <c r="E102" s="152">
        <v>0</v>
      </c>
      <c r="F102" s="98">
        <f>IF(E101=0,"",(G101/E101)/12*E101)</f>
        <v>138963.95000000001</v>
      </c>
      <c r="G102" s="95">
        <f>F102</f>
        <v>138963.95000000001</v>
      </c>
      <c r="H102" s="162" t="s">
        <v>1665</v>
      </c>
      <c r="I102" s="114" t="s">
        <v>513</v>
      </c>
      <c r="J102" s="114" t="str">
        <f>VLOOKUP(I102,Presupuesto!$B$11:$C$565,2,0)</f>
        <v>AGUINALDO Y DECIMO CUARTO MES</v>
      </c>
      <c r="K102" s="96" t="s">
        <v>1355</v>
      </c>
      <c r="L102" s="96" t="s">
        <v>393</v>
      </c>
    </row>
    <row r="103" spans="3:12" ht="15.75" thickBot="1" x14ac:dyDescent="0.3">
      <c r="C103" s="170" t="s">
        <v>59</v>
      </c>
      <c r="D103" s="161"/>
      <c r="E103" s="152">
        <v>0</v>
      </c>
      <c r="F103" s="115">
        <f>IF(E101&lt;6,"",((E101-6)/12)*(G101/E101))</f>
        <v>69481.975000000006</v>
      </c>
      <c r="G103" s="95">
        <f>F103</f>
        <v>69481.975000000006</v>
      </c>
      <c r="H103" s="162" t="s">
        <v>1665</v>
      </c>
      <c r="I103" s="99" t="s">
        <v>516</v>
      </c>
      <c r="J103" s="99" t="str">
        <f>VLOOKUP(I103,Presupuesto!$B$11:$C$565,2,0)</f>
        <v>DECIMOCUARTO MES</v>
      </c>
      <c r="K103" s="96" t="s">
        <v>1355</v>
      </c>
      <c r="L103" s="96" t="s">
        <v>393</v>
      </c>
    </row>
    <row r="104" spans="3:12" ht="15.75" thickBot="1" x14ac:dyDescent="0.3">
      <c r="C104" s="135" t="s">
        <v>485</v>
      </c>
      <c r="D104" s="197"/>
      <c r="E104" s="150">
        <v>12</v>
      </c>
      <c r="F104" s="293">
        <f>HLOOKUP($C104,$BZ$2:$CM$3,2,0)</f>
        <v>18859.39</v>
      </c>
      <c r="G104" s="111">
        <f>D104*E104*F104</f>
        <v>0</v>
      </c>
      <c r="H104" s="164"/>
      <c r="I104" s="112" t="s">
        <v>493</v>
      </c>
      <c r="J104" s="112" t="str">
        <f>VLOOKUP(I104,Presupuesto!$B$11:$C$565,2,0)</f>
        <v>SUELDOS Y SALARIOS PERMANENTES</v>
      </c>
      <c r="K104" s="96" t="str">
        <f t="shared" si="2"/>
        <v>Posgrado</v>
      </c>
      <c r="L104" s="96" t="s">
        <v>393</v>
      </c>
    </row>
    <row r="105" spans="3:12" x14ac:dyDescent="0.25">
      <c r="C105" s="169" t="s">
        <v>58</v>
      </c>
      <c r="D105" s="161"/>
      <c r="E105" s="152">
        <v>0</v>
      </c>
      <c r="F105" s="98">
        <f>IF(E104=0,"",(G104/E104)/12*E104)</f>
        <v>0</v>
      </c>
      <c r="G105" s="95">
        <f>F105</f>
        <v>0</v>
      </c>
      <c r="H105" s="162"/>
      <c r="I105" s="114" t="s">
        <v>513</v>
      </c>
      <c r="J105" s="114" t="str">
        <f>VLOOKUP(I105,Presupuesto!$B$11:$C$565,2,0)</f>
        <v>AGUINALDO Y DECIMO CUARTO MES</v>
      </c>
      <c r="K105" s="96" t="str">
        <f t="shared" si="2"/>
        <v>Posgrado</v>
      </c>
      <c r="L105" s="96" t="s">
        <v>393</v>
      </c>
    </row>
    <row r="106" spans="3:12" ht="15.75" thickBot="1" x14ac:dyDescent="0.3">
      <c r="C106" s="170" t="s">
        <v>59</v>
      </c>
      <c r="D106" s="161"/>
      <c r="E106" s="152">
        <v>0</v>
      </c>
      <c r="F106" s="115">
        <f>IF(E104&lt;6,"",((E104-6)/12)*(G104/E104))</f>
        <v>0</v>
      </c>
      <c r="G106" s="95">
        <f>F106</f>
        <v>0</v>
      </c>
      <c r="H106" s="162"/>
      <c r="I106" s="99" t="s">
        <v>516</v>
      </c>
      <c r="J106" s="99" t="str">
        <f>VLOOKUP(I106,Presupuesto!$B$11:$C$565,2,0)</f>
        <v>DECIMOCUARTO MES</v>
      </c>
      <c r="K106" s="96" t="str">
        <f t="shared" si="2"/>
        <v>Posgrado</v>
      </c>
      <c r="L106" s="96" t="s">
        <v>393</v>
      </c>
    </row>
    <row r="107" spans="3:12" ht="15.75" thickBot="1" x14ac:dyDescent="0.3">
      <c r="C107" s="135" t="s">
        <v>486</v>
      </c>
      <c r="D107" s="197"/>
      <c r="E107" s="150">
        <v>12</v>
      </c>
      <c r="F107" s="293">
        <f>HLOOKUP($C107,$BZ$2:$CM$3,2,0)</f>
        <v>17866.8</v>
      </c>
      <c r="G107" s="111">
        <f>D107*E107*F107</f>
        <v>0</v>
      </c>
      <c r="H107" s="164"/>
      <c r="I107" s="112" t="s">
        <v>493</v>
      </c>
      <c r="J107" s="112" t="str">
        <f>VLOOKUP(I107,Presupuesto!$B$11:$C$565,2,0)</f>
        <v>SUELDOS Y SALARIOS PERMANENTES</v>
      </c>
      <c r="K107" s="96" t="str">
        <f t="shared" si="2"/>
        <v>Posgrado</v>
      </c>
      <c r="L107" s="96" t="s">
        <v>393</v>
      </c>
    </row>
    <row r="108" spans="3:12" x14ac:dyDescent="0.25">
      <c r="C108" s="169" t="s">
        <v>58</v>
      </c>
      <c r="D108" s="161"/>
      <c r="E108" s="152">
        <v>0</v>
      </c>
      <c r="F108" s="98">
        <f>IF(E107=0,"",(G107/E107)/12*E107)</f>
        <v>0</v>
      </c>
      <c r="G108" s="95">
        <f>F108</f>
        <v>0</v>
      </c>
      <c r="H108" s="162"/>
      <c r="I108" s="114" t="s">
        <v>513</v>
      </c>
      <c r="J108" s="114" t="str">
        <f>VLOOKUP(I108,Presupuesto!$B$11:$C$565,2,0)</f>
        <v>AGUINALDO Y DECIMO CUARTO MES</v>
      </c>
      <c r="K108" s="96" t="str">
        <f t="shared" si="2"/>
        <v>Posgrado</v>
      </c>
      <c r="L108" s="96" t="s">
        <v>393</v>
      </c>
    </row>
    <row r="109" spans="3:12" ht="15.75" thickBot="1" x14ac:dyDescent="0.3">
      <c r="C109" s="170" t="s">
        <v>59</v>
      </c>
      <c r="D109" s="161"/>
      <c r="E109" s="152">
        <v>0</v>
      </c>
      <c r="F109" s="115">
        <f>IF(E107&lt;6,"",((E107-6)/12)*(G107/E107))</f>
        <v>0</v>
      </c>
      <c r="G109" s="95">
        <f>F109</f>
        <v>0</v>
      </c>
      <c r="H109" s="162"/>
      <c r="I109" s="99" t="s">
        <v>516</v>
      </c>
      <c r="J109" s="99" t="str">
        <f>VLOOKUP(I109,Presupuesto!$B$11:$C$565,2,0)</f>
        <v>DECIMOCUARTO MES</v>
      </c>
      <c r="K109" s="96" t="str">
        <f t="shared" si="2"/>
        <v>Posgrado</v>
      </c>
      <c r="L109" s="96" t="s">
        <v>393</v>
      </c>
    </row>
    <row r="110" spans="3:12" ht="15.75" thickBot="1" x14ac:dyDescent="0.3">
      <c r="C110" s="135" t="s">
        <v>487</v>
      </c>
      <c r="D110" s="197"/>
      <c r="E110" s="150">
        <v>12</v>
      </c>
      <c r="F110" s="293">
        <f>HLOOKUP($C110,$BZ$2:$CM$3,2,0)</f>
        <v>13896.4</v>
      </c>
      <c r="G110" s="111">
        <f>D110*E110*F110</f>
        <v>0</v>
      </c>
      <c r="H110" s="164"/>
      <c r="I110" s="112" t="s">
        <v>493</v>
      </c>
      <c r="J110" s="112" t="str">
        <f>VLOOKUP(I110,Presupuesto!$B$11:$C$565,2,0)</f>
        <v>SUELDOS Y SALARIOS PERMANENTES</v>
      </c>
      <c r="K110" s="96" t="str">
        <f t="shared" si="2"/>
        <v>Posgrado</v>
      </c>
      <c r="L110" s="96" t="s">
        <v>393</v>
      </c>
    </row>
    <row r="111" spans="3:12" x14ac:dyDescent="0.25">
      <c r="C111" s="169" t="s">
        <v>58</v>
      </c>
      <c r="D111" s="161"/>
      <c r="E111" s="152">
        <v>0</v>
      </c>
      <c r="F111" s="98">
        <f>IF(E110=0,"",(G110/E110)/12*E110)</f>
        <v>0</v>
      </c>
      <c r="G111" s="95">
        <f>F111</f>
        <v>0</v>
      </c>
      <c r="H111" s="162"/>
      <c r="I111" s="114" t="s">
        <v>513</v>
      </c>
      <c r="J111" s="114" t="str">
        <f>VLOOKUP(I111,Presupuesto!$B$11:$C$565,2,0)</f>
        <v>AGUINALDO Y DECIMO CUARTO MES</v>
      </c>
      <c r="K111" s="96" t="str">
        <f t="shared" si="2"/>
        <v>Posgrado</v>
      </c>
      <c r="L111" s="96" t="s">
        <v>393</v>
      </c>
    </row>
    <row r="112" spans="3:12" ht="15.75" thickBot="1" x14ac:dyDescent="0.3">
      <c r="C112" s="170" t="s">
        <v>59</v>
      </c>
      <c r="D112" s="161"/>
      <c r="E112" s="152">
        <v>0</v>
      </c>
      <c r="F112" s="115">
        <f>IF(E110&lt;6,"",((E110-6)/12)*(G110/E110))</f>
        <v>0</v>
      </c>
      <c r="G112" s="95">
        <f>F112</f>
        <v>0</v>
      </c>
      <c r="H112" s="162"/>
      <c r="I112" s="99" t="s">
        <v>516</v>
      </c>
      <c r="J112" s="99" t="str">
        <f>VLOOKUP(I112,Presupuesto!$B$11:$C$565,2,0)</f>
        <v>DECIMOCUARTO MES</v>
      </c>
      <c r="K112" s="96" t="str">
        <f t="shared" si="2"/>
        <v>Posgrado</v>
      </c>
      <c r="L112" s="96" t="s">
        <v>393</v>
      </c>
    </row>
    <row r="113" spans="3:12" ht="15.75" thickBot="1" x14ac:dyDescent="0.3">
      <c r="C113" s="135" t="s">
        <v>488</v>
      </c>
      <c r="D113" s="197"/>
      <c r="E113" s="150">
        <v>12</v>
      </c>
      <c r="F113" s="293">
        <f>HLOOKUP($C113,$BZ$2:$CM$3,2,0)</f>
        <v>15004.09</v>
      </c>
      <c r="G113" s="111">
        <f>D113*E113*F113</f>
        <v>0</v>
      </c>
      <c r="H113" s="164"/>
      <c r="I113" s="112" t="s">
        <v>493</v>
      </c>
      <c r="J113" s="112" t="str">
        <f>VLOOKUP(I113,Presupuesto!$B$11:$C$565,2,0)</f>
        <v>SUELDOS Y SALARIOS PERMANENTES</v>
      </c>
      <c r="K113" s="96" t="str">
        <f t="shared" si="2"/>
        <v>Posgrado</v>
      </c>
      <c r="L113" s="96" t="s">
        <v>393</v>
      </c>
    </row>
    <row r="114" spans="3:12" x14ac:dyDescent="0.25">
      <c r="C114" s="169" t="s">
        <v>58</v>
      </c>
      <c r="D114" s="161"/>
      <c r="E114" s="152">
        <v>0</v>
      </c>
      <c r="F114" s="98">
        <f>IF(E113=0,"",(G113/E113)/12*E113)</f>
        <v>0</v>
      </c>
      <c r="G114" s="95">
        <f>F114</f>
        <v>0</v>
      </c>
      <c r="H114" s="162"/>
      <c r="I114" s="114" t="s">
        <v>513</v>
      </c>
      <c r="J114" s="114" t="str">
        <f>VLOOKUP(I114,Presupuesto!$B$11:$C$565,2,0)</f>
        <v>AGUINALDO Y DECIMO CUARTO MES</v>
      </c>
      <c r="K114" s="96" t="str">
        <f t="shared" si="2"/>
        <v>Posgrado</v>
      </c>
      <c r="L114" s="96" t="s">
        <v>393</v>
      </c>
    </row>
    <row r="115" spans="3:12" ht="15.75" thickBot="1" x14ac:dyDescent="0.3">
      <c r="C115" s="170" t="s">
        <v>59</v>
      </c>
      <c r="D115" s="161"/>
      <c r="E115" s="152">
        <v>0</v>
      </c>
      <c r="F115" s="115">
        <f>IF(E113&lt;6,"",((E113-6)/12)*(G113/E113))</f>
        <v>0</v>
      </c>
      <c r="G115" s="95">
        <f>F115</f>
        <v>0</v>
      </c>
      <c r="H115" s="162"/>
      <c r="I115" s="99" t="s">
        <v>516</v>
      </c>
      <c r="J115" s="99" t="str">
        <f>VLOOKUP(I115,Presupuesto!$B$11:$C$565,2,0)</f>
        <v>DECIMOCUARTO MES</v>
      </c>
      <c r="K115" s="96" t="str">
        <f t="shared" si="2"/>
        <v>Posgrado</v>
      </c>
      <c r="L115" s="96" t="s">
        <v>393</v>
      </c>
    </row>
    <row r="116" spans="3:12" ht="15.75" thickBot="1" x14ac:dyDescent="0.3">
      <c r="C116" s="135" t="s">
        <v>489</v>
      </c>
      <c r="D116" s="197">
        <v>2</v>
      </c>
      <c r="E116" s="150">
        <v>12</v>
      </c>
      <c r="F116" s="293">
        <f>HLOOKUP($C116,$BZ$2:$CM$3,2,0)</f>
        <v>13238.9</v>
      </c>
      <c r="G116" s="111">
        <f>D116*E116*F116</f>
        <v>317733.59999999998</v>
      </c>
      <c r="H116" s="164" t="s">
        <v>1665</v>
      </c>
      <c r="I116" s="112" t="s">
        <v>493</v>
      </c>
      <c r="J116" s="112" t="str">
        <f>VLOOKUP(I116,Presupuesto!$B$11:$C$565,2,0)</f>
        <v>SUELDOS Y SALARIOS PERMANENTES</v>
      </c>
      <c r="K116" s="96" t="s">
        <v>1355</v>
      </c>
      <c r="L116" s="96" t="s">
        <v>393</v>
      </c>
    </row>
    <row r="117" spans="3:12" x14ac:dyDescent="0.25">
      <c r="C117" s="169" t="s">
        <v>58</v>
      </c>
      <c r="D117" s="161"/>
      <c r="E117" s="152">
        <v>0</v>
      </c>
      <c r="F117" s="98">
        <f>IF(E116=0,"",(G116/E116)/12*E116)</f>
        <v>26477.799999999996</v>
      </c>
      <c r="G117" s="95">
        <f>F117</f>
        <v>26477.799999999996</v>
      </c>
      <c r="H117" s="162" t="s">
        <v>1665</v>
      </c>
      <c r="I117" s="114" t="s">
        <v>513</v>
      </c>
      <c r="J117" s="114" t="str">
        <f>VLOOKUP(I117,Presupuesto!$B$11:$C$565,2,0)</f>
        <v>AGUINALDO Y DECIMO CUARTO MES</v>
      </c>
      <c r="K117" s="96" t="s">
        <v>1355</v>
      </c>
      <c r="L117" s="96" t="s">
        <v>393</v>
      </c>
    </row>
    <row r="118" spans="3:12" ht="15.75" thickBot="1" x14ac:dyDescent="0.3">
      <c r="C118" s="170" t="s">
        <v>59</v>
      </c>
      <c r="D118" s="161"/>
      <c r="E118" s="152">
        <v>0</v>
      </c>
      <c r="F118" s="115">
        <f>IF(E116&lt;6,"",((E116-6)/12)*(G116/E116))</f>
        <v>13238.9</v>
      </c>
      <c r="G118" s="95">
        <f>F118</f>
        <v>13238.9</v>
      </c>
      <c r="H118" s="162" t="s">
        <v>1665</v>
      </c>
      <c r="I118" s="99" t="s">
        <v>516</v>
      </c>
      <c r="J118" s="99" t="str">
        <f>VLOOKUP(I118,Presupuesto!$B$11:$C$565,2,0)</f>
        <v>DECIMOCUARTO MES</v>
      </c>
      <c r="K118" s="96" t="s">
        <v>1355</v>
      </c>
      <c r="L118" s="96" t="s">
        <v>393</v>
      </c>
    </row>
    <row r="119" spans="3:12" ht="15.75" thickBot="1" x14ac:dyDescent="0.3">
      <c r="C119" s="135" t="s">
        <v>490</v>
      </c>
      <c r="D119" s="197"/>
      <c r="E119" s="150">
        <v>12</v>
      </c>
      <c r="F119" s="293">
        <f>HLOOKUP($C119,$BZ$2:$CM$3,2,0)</f>
        <v>12356.31</v>
      </c>
      <c r="G119" s="111">
        <f>D119*E119*F119</f>
        <v>0</v>
      </c>
      <c r="H119" s="164"/>
      <c r="I119" s="112" t="s">
        <v>493</v>
      </c>
      <c r="J119" s="112" t="str">
        <f>VLOOKUP(I119,Presupuesto!$B$11:$C$565,2,0)</f>
        <v>SUELDOS Y SALARIOS PERMANENTES</v>
      </c>
      <c r="K119" s="96" t="str">
        <f t="shared" ref="K119:K136" si="3">$K$86</f>
        <v>Posgrado</v>
      </c>
      <c r="L119" s="96" t="s">
        <v>393</v>
      </c>
    </row>
    <row r="120" spans="3:12" x14ac:dyDescent="0.25">
      <c r="C120" s="169" t="s">
        <v>58</v>
      </c>
      <c r="D120" s="161"/>
      <c r="E120" s="152">
        <v>0</v>
      </c>
      <c r="F120" s="98">
        <f>IF(E119=0,"",(G119/E119)/12*E119)</f>
        <v>0</v>
      </c>
      <c r="G120" s="95">
        <f>F120</f>
        <v>0</v>
      </c>
      <c r="H120" s="162"/>
      <c r="I120" s="114" t="s">
        <v>513</v>
      </c>
      <c r="J120" s="114" t="str">
        <f>VLOOKUP(I120,Presupuesto!$B$11:$C$565,2,0)</f>
        <v>AGUINALDO Y DECIMO CUARTO MES</v>
      </c>
      <c r="K120" s="96" t="str">
        <f t="shared" si="3"/>
        <v>Posgrado</v>
      </c>
      <c r="L120" s="96" t="s">
        <v>393</v>
      </c>
    </row>
    <row r="121" spans="3:12" ht="15.75" thickBot="1" x14ac:dyDescent="0.3">
      <c r="C121" s="170" t="s">
        <v>59</v>
      </c>
      <c r="D121" s="161"/>
      <c r="E121" s="152">
        <v>0</v>
      </c>
      <c r="F121" s="115">
        <f>IF(E119&lt;6,"",((E119-6)/12)*(G119/E119))</f>
        <v>0</v>
      </c>
      <c r="G121" s="95">
        <f>F121</f>
        <v>0</v>
      </c>
      <c r="H121" s="162"/>
      <c r="I121" s="99" t="s">
        <v>516</v>
      </c>
      <c r="J121" s="99" t="str">
        <f>VLOOKUP(I121,Presupuesto!$B$11:$C$565,2,0)</f>
        <v>DECIMOCUARTO MES</v>
      </c>
      <c r="K121" s="96" t="str">
        <f t="shared" si="3"/>
        <v>Posgrado</v>
      </c>
      <c r="L121" s="96" t="s">
        <v>393</v>
      </c>
    </row>
    <row r="122" spans="3:12" ht="15.75" thickBot="1" x14ac:dyDescent="0.3">
      <c r="C122" s="135" t="s">
        <v>491</v>
      </c>
      <c r="D122" s="197"/>
      <c r="E122" s="150">
        <v>12</v>
      </c>
      <c r="F122" s="293">
        <f>HLOOKUP($C122,$BZ$2:$CM$3,2,0)</f>
        <v>463.22</v>
      </c>
      <c r="G122" s="111">
        <f>D122*E122*F122</f>
        <v>0</v>
      </c>
      <c r="H122" s="164"/>
      <c r="I122" s="112" t="s">
        <v>493</v>
      </c>
      <c r="J122" s="112" t="str">
        <f>VLOOKUP(I122,Presupuesto!$B$11:$C$565,2,0)</f>
        <v>SUELDOS Y SALARIOS PERMANENTES</v>
      </c>
      <c r="K122" s="96" t="str">
        <f t="shared" si="3"/>
        <v>Posgrado</v>
      </c>
      <c r="L122" s="96" t="s">
        <v>393</v>
      </c>
    </row>
    <row r="123" spans="3:12" x14ac:dyDescent="0.25">
      <c r="C123" s="169" t="s">
        <v>58</v>
      </c>
      <c r="D123" s="161"/>
      <c r="E123" s="152">
        <v>0</v>
      </c>
      <c r="F123" s="98">
        <f>IF(E122=0,"",(G122/E122)/12*E122)</f>
        <v>0</v>
      </c>
      <c r="G123" s="95">
        <f>F123</f>
        <v>0</v>
      </c>
      <c r="H123" s="162"/>
      <c r="I123" s="114" t="s">
        <v>513</v>
      </c>
      <c r="J123" s="114" t="str">
        <f>VLOOKUP(I123,Presupuesto!$B$11:$C$565,2,0)</f>
        <v>AGUINALDO Y DECIMO CUARTO MES</v>
      </c>
      <c r="K123" s="96" t="str">
        <f t="shared" si="3"/>
        <v>Posgrado</v>
      </c>
      <c r="L123" s="96" t="s">
        <v>393</v>
      </c>
    </row>
    <row r="124" spans="3:12" ht="15.75" thickBot="1" x14ac:dyDescent="0.3">
      <c r="C124" s="170" t="s">
        <v>59</v>
      </c>
      <c r="D124" s="161"/>
      <c r="E124" s="152">
        <v>0</v>
      </c>
      <c r="F124" s="115">
        <f>IF(E122&lt;6,"",((E122-6)/12)*(G122/E122))</f>
        <v>0</v>
      </c>
      <c r="G124" s="95">
        <f>F124</f>
        <v>0</v>
      </c>
      <c r="H124" s="162"/>
      <c r="I124" s="99" t="s">
        <v>516</v>
      </c>
      <c r="J124" s="99" t="str">
        <f>VLOOKUP(I124,Presupuesto!$B$11:$C$565,2,0)</f>
        <v>DECIMOCUARTO MES</v>
      </c>
      <c r="K124" s="96" t="str">
        <f t="shared" si="3"/>
        <v>Posgrado</v>
      </c>
      <c r="L124" s="96" t="s">
        <v>393</v>
      </c>
    </row>
    <row r="125" spans="3:12" ht="15.75" thickBot="1" x14ac:dyDescent="0.3">
      <c r="C125" s="135" t="s">
        <v>492</v>
      </c>
      <c r="D125" s="197"/>
      <c r="E125" s="150">
        <v>12</v>
      </c>
      <c r="F125" s="293">
        <f>HLOOKUP($C125,$BZ$2:$CM$3,2,0)</f>
        <v>2007.3</v>
      </c>
      <c r="G125" s="111">
        <f>D125*E125*F125</f>
        <v>0</v>
      </c>
      <c r="H125" s="164"/>
      <c r="I125" s="112" t="s">
        <v>493</v>
      </c>
      <c r="J125" s="112" t="str">
        <f>VLOOKUP(I125,Presupuesto!$B$11:$C$565,2,0)</f>
        <v>SUELDOS Y SALARIOS PERMANENTES</v>
      </c>
      <c r="K125" s="96" t="str">
        <f t="shared" si="3"/>
        <v>Posgrado</v>
      </c>
      <c r="L125" s="96" t="s">
        <v>393</v>
      </c>
    </row>
    <row r="126" spans="3:12" x14ac:dyDescent="0.25">
      <c r="C126" s="169" t="s">
        <v>58</v>
      </c>
      <c r="D126" s="161"/>
      <c r="E126" s="152">
        <v>0</v>
      </c>
      <c r="F126" s="98">
        <f>IF(E125=0,"",(G125/E125)/12*E125)</f>
        <v>0</v>
      </c>
      <c r="G126" s="95">
        <f>F126</f>
        <v>0</v>
      </c>
      <c r="H126" s="162"/>
      <c r="I126" s="114" t="s">
        <v>513</v>
      </c>
      <c r="J126" s="114" t="str">
        <f>VLOOKUP(I126,Presupuesto!$B$11:$C$565,2,0)</f>
        <v>AGUINALDO Y DECIMO CUARTO MES</v>
      </c>
      <c r="K126" s="96" t="str">
        <f t="shared" si="3"/>
        <v>Posgrado</v>
      </c>
      <c r="L126" s="96" t="s">
        <v>393</v>
      </c>
    </row>
    <row r="127" spans="3:12" ht="15.75" thickBot="1" x14ac:dyDescent="0.3">
      <c r="C127" s="170" t="s">
        <v>59</v>
      </c>
      <c r="D127" s="161"/>
      <c r="E127" s="152">
        <v>0</v>
      </c>
      <c r="F127" s="115">
        <f>IF(E125&lt;6,"",((E125-6)/12)*(G125/E125))</f>
        <v>0</v>
      </c>
      <c r="G127" s="95">
        <f>F127</f>
        <v>0</v>
      </c>
      <c r="H127" s="162"/>
      <c r="I127" s="99" t="s">
        <v>516</v>
      </c>
      <c r="J127" s="99" t="str">
        <f>VLOOKUP(I127,Presupuesto!$B$11:$C$565,2,0)</f>
        <v>DECIMOCUARTO MES</v>
      </c>
      <c r="K127" s="96" t="str">
        <f t="shared" si="3"/>
        <v>Posgrado</v>
      </c>
      <c r="L127" s="96" t="s">
        <v>393</v>
      </c>
    </row>
    <row r="128" spans="3:12" ht="15.75" thickBot="1" x14ac:dyDescent="0.3">
      <c r="C128" s="138" t="s">
        <v>83</v>
      </c>
      <c r="D128" s="197"/>
      <c r="E128" s="150">
        <v>12</v>
      </c>
      <c r="F128" s="137">
        <v>30000</v>
      </c>
      <c r="G128" s="111">
        <f>D128*E128*F128</f>
        <v>0</v>
      </c>
      <c r="H128" s="164"/>
      <c r="I128" s="112" t="s">
        <v>561</v>
      </c>
      <c r="J128" s="112" t="str">
        <f>VLOOKUP(I128,Presupuesto!$B$11:$C$565,2,0)</f>
        <v>CONTRATOS ESPECIALES</v>
      </c>
      <c r="K128" s="96" t="str">
        <f t="shared" si="3"/>
        <v>Posgrado</v>
      </c>
      <c r="L128" s="96" t="s">
        <v>393</v>
      </c>
    </row>
    <row r="129" spans="3:12" x14ac:dyDescent="0.25">
      <c r="C129" s="169" t="s">
        <v>58</v>
      </c>
      <c r="D129" s="161"/>
      <c r="E129" s="152">
        <v>0</v>
      </c>
      <c r="F129" s="115">
        <f>IF(E128=0,"",(G128/E128)/12*E128)</f>
        <v>0</v>
      </c>
      <c r="G129" s="95">
        <f>F129</f>
        <v>0</v>
      </c>
      <c r="H129" s="162"/>
      <c r="I129" s="99" t="s">
        <v>561</v>
      </c>
      <c r="J129" s="99" t="str">
        <f>VLOOKUP(I129,Presupuesto!$B$11:$C$565,2,0)</f>
        <v>CONTRATOS ESPECIALES</v>
      </c>
      <c r="K129" s="96" t="str">
        <f t="shared" si="3"/>
        <v>Posgrado</v>
      </c>
      <c r="L129" s="96" t="s">
        <v>392</v>
      </c>
    </row>
    <row r="130" spans="3:12" ht="15.75" thickBot="1" x14ac:dyDescent="0.3">
      <c r="C130" s="170" t="s">
        <v>59</v>
      </c>
      <c r="D130" s="161"/>
      <c r="E130" s="152">
        <v>0</v>
      </c>
      <c r="F130" s="98">
        <f>IF(E128&lt;6,"",((E128-6)/12)*(G128/E128))</f>
        <v>0</v>
      </c>
      <c r="G130" s="95">
        <f>F130</f>
        <v>0</v>
      </c>
      <c r="H130" s="162"/>
      <c r="I130" s="99" t="s">
        <v>561</v>
      </c>
      <c r="J130" s="99" t="str">
        <f>VLOOKUP(I130,Presupuesto!$B$11:$C$565,2,0)</f>
        <v>CONTRATOS ESPECIALES</v>
      </c>
      <c r="K130" s="96" t="str">
        <f t="shared" si="3"/>
        <v>Posgrado</v>
      </c>
      <c r="L130" s="96" t="s">
        <v>397</v>
      </c>
    </row>
    <row r="131" spans="3:12" ht="15.75" thickBot="1" x14ac:dyDescent="0.3">
      <c r="C131" s="138" t="s">
        <v>60</v>
      </c>
      <c r="D131" s="197"/>
      <c r="E131" s="150">
        <v>12</v>
      </c>
      <c r="F131" s="116">
        <v>30000</v>
      </c>
      <c r="G131" s="111">
        <f>D131*E131*F131</f>
        <v>0</v>
      </c>
      <c r="H131" s="164"/>
      <c r="I131" s="112" t="s">
        <v>702</v>
      </c>
      <c r="J131" s="112" t="str">
        <f>VLOOKUP(I131,Presupuesto!$B$11:$C$565,2,0)</f>
        <v>OTROS SERVICIOS TECNICOS Y PROFESIONALES</v>
      </c>
      <c r="K131" s="96" t="str">
        <f t="shared" si="3"/>
        <v>Posgrado</v>
      </c>
      <c r="L131" s="96" t="s">
        <v>392</v>
      </c>
    </row>
    <row r="132" spans="3:12" x14ac:dyDescent="0.25">
      <c r="C132" s="169" t="s">
        <v>58</v>
      </c>
      <c r="D132" s="161"/>
      <c r="E132" s="152">
        <v>0</v>
      </c>
      <c r="F132" s="98">
        <v>0</v>
      </c>
      <c r="G132" s="95">
        <f>F132</f>
        <v>0</v>
      </c>
      <c r="H132" s="162"/>
      <c r="I132" s="99" t="s">
        <v>702</v>
      </c>
      <c r="J132" s="99" t="str">
        <f>VLOOKUP(I132,Presupuesto!$B$11:$C$565,2,0)</f>
        <v>OTROS SERVICIOS TECNICOS Y PROFESIONALES</v>
      </c>
      <c r="K132" s="96" t="str">
        <f t="shared" si="3"/>
        <v>Posgrado</v>
      </c>
      <c r="L132" s="96" t="s">
        <v>392</v>
      </c>
    </row>
    <row r="133" spans="3:12" ht="15.75" thickBot="1" x14ac:dyDescent="0.3">
      <c r="C133" s="170" t="s">
        <v>59</v>
      </c>
      <c r="D133" s="161"/>
      <c r="E133" s="152">
        <v>0</v>
      </c>
      <c r="F133" s="98">
        <v>0</v>
      </c>
      <c r="G133" s="95">
        <f>F133</f>
        <v>0</v>
      </c>
      <c r="H133" s="162"/>
      <c r="I133" s="99" t="s">
        <v>702</v>
      </c>
      <c r="J133" s="99" t="str">
        <f>VLOOKUP(I133,Presupuesto!$B$11:$C$565,2,0)</f>
        <v>OTROS SERVICIOS TECNICOS Y PROFESIONALES</v>
      </c>
      <c r="K133" s="96" t="str">
        <f t="shared" si="3"/>
        <v>Posgrado</v>
      </c>
      <c r="L133" s="96" t="s">
        <v>392</v>
      </c>
    </row>
    <row r="134" spans="3:12" ht="15.75" thickBot="1" x14ac:dyDescent="0.3">
      <c r="C134" s="138" t="s">
        <v>61</v>
      </c>
      <c r="D134" s="197"/>
      <c r="E134" s="150">
        <v>12</v>
      </c>
      <c r="F134" s="116">
        <v>30000</v>
      </c>
      <c r="G134" s="111">
        <f>D134*E134*F134</f>
        <v>0</v>
      </c>
      <c r="H134" s="164"/>
      <c r="I134" s="112" t="s">
        <v>493</v>
      </c>
      <c r="J134" s="112" t="str">
        <f>VLOOKUP(I134,Presupuesto!$B$11:$C$565,2,0)</f>
        <v>SUELDOS Y SALARIOS PERMANENTES</v>
      </c>
      <c r="K134" s="96" t="str">
        <f t="shared" si="3"/>
        <v>Posgrado</v>
      </c>
      <c r="L134" s="96" t="s">
        <v>392</v>
      </c>
    </row>
    <row r="135" spans="3:12" x14ac:dyDescent="0.25">
      <c r="C135" s="169" t="s">
        <v>58</v>
      </c>
      <c r="D135" s="167"/>
      <c r="E135" s="129">
        <v>0</v>
      </c>
      <c r="F135" s="117">
        <f>IF(E134=0,"",(G134/E134)/12*E134)</f>
        <v>0</v>
      </c>
      <c r="G135" s="118">
        <f>F135</f>
        <v>0</v>
      </c>
      <c r="H135" s="162"/>
      <c r="I135" s="99" t="s">
        <v>513</v>
      </c>
      <c r="J135" s="99" t="str">
        <f>VLOOKUP(I135,Presupuesto!$B$11:$C$565,2,0)</f>
        <v>AGUINALDO Y DECIMO CUARTO MES</v>
      </c>
      <c r="K135" s="96" t="str">
        <f t="shared" si="3"/>
        <v>Posgrado</v>
      </c>
      <c r="L135" s="96" t="s">
        <v>392</v>
      </c>
    </row>
    <row r="136" spans="3:12" ht="15.75" thickBot="1" x14ac:dyDescent="0.3">
      <c r="C136" s="171" t="s">
        <v>59</v>
      </c>
      <c r="D136" s="160"/>
      <c r="E136" s="130">
        <v>0</v>
      </c>
      <c r="F136" s="103">
        <f>IF(E134&lt;6,"",((E134-6)/12)*(G134/E134))</f>
        <v>0</v>
      </c>
      <c r="G136" s="103">
        <f>F136</f>
        <v>0</v>
      </c>
      <c r="H136" s="160"/>
      <c r="I136" s="104" t="s">
        <v>516</v>
      </c>
      <c r="J136" s="122" t="str">
        <f>VLOOKUP(I136,Presupuesto!$B$11:$C$565,2,0)</f>
        <v>DECIMOCUARTO MES</v>
      </c>
      <c r="K136" s="104" t="str">
        <f t="shared" si="3"/>
        <v>Posgrado</v>
      </c>
      <c r="L136" s="122" t="s">
        <v>392</v>
      </c>
    </row>
    <row r="138" spans="3:12" s="434" customFormat="1" ht="15.75" thickBot="1" x14ac:dyDescent="0.3">
      <c r="D138" s="421"/>
      <c r="H138" s="421"/>
    </row>
    <row r="139" spans="3:12" s="434" customFormat="1" ht="19.5" thickBot="1" x14ac:dyDescent="0.3">
      <c r="C139" s="742" t="s">
        <v>1996</v>
      </c>
      <c r="D139" s="743"/>
      <c r="E139" s="743"/>
      <c r="F139" s="743"/>
      <c r="G139" s="743"/>
      <c r="H139" s="743"/>
      <c r="I139" s="743"/>
      <c r="J139" s="743"/>
      <c r="K139" s="743"/>
      <c r="L139" s="744"/>
    </row>
    <row r="140" spans="3:12" ht="15.75" thickBot="1" x14ac:dyDescent="0.3">
      <c r="K140" s="151"/>
    </row>
    <row r="141" spans="3:12" ht="15.75" thickBot="1" x14ac:dyDescent="0.3">
      <c r="C141" s="69" t="s">
        <v>43</v>
      </c>
      <c r="D141" s="30">
        <f>SUM(G148:G198)</f>
        <v>1232808.7949999999</v>
      </c>
      <c r="E141" s="91"/>
      <c r="F141" s="91"/>
      <c r="G141" s="91"/>
      <c r="H141" s="74"/>
      <c r="I141" s="74"/>
      <c r="J141" s="74"/>
      <c r="K141" s="151"/>
    </row>
    <row r="142" spans="3:12" x14ac:dyDescent="0.25">
      <c r="D142" s="31"/>
      <c r="E142" s="91"/>
      <c r="F142" s="91"/>
      <c r="G142" s="91"/>
      <c r="H142" s="74"/>
      <c r="I142" s="74"/>
      <c r="J142" s="74"/>
      <c r="K142" s="151"/>
    </row>
    <row r="143" spans="3:12" x14ac:dyDescent="0.25">
      <c r="D143" s="31"/>
      <c r="E143" s="91"/>
      <c r="F143" s="91"/>
      <c r="G143" s="91"/>
      <c r="H143" s="74"/>
      <c r="I143" s="74"/>
      <c r="J143" s="74"/>
      <c r="K143" s="151"/>
    </row>
    <row r="144" spans="3:12" ht="15.75" x14ac:dyDescent="0.25">
      <c r="C144" s="200" t="s">
        <v>390</v>
      </c>
      <c r="D144" s="347" t="s">
        <v>1891</v>
      </c>
      <c r="E144" s="91"/>
      <c r="F144" s="91"/>
      <c r="G144" s="91"/>
      <c r="H144" s="74"/>
      <c r="I144" s="74"/>
      <c r="J144" s="74"/>
      <c r="K144" s="151"/>
    </row>
    <row r="145" spans="3:12" ht="18.75" x14ac:dyDescent="0.25">
      <c r="C145" s="207" t="str">
        <f>IFERROR(VLOOKUP(D144,'1. Desarrollo e Innov. Curricu.'!$F:$G,2,FALSE),IFERROR(VLOOKUP(D144,'2. Investigación Científica'!$F:$G,2,FALSE),IFERROR(VLOOKUP(D144,'3. Vinculación Univ. Sociedad'!$F:$G,2,FALSE),IFERROR(VLOOKUP(D144,'4. Docencia y Profesorado Univ.'!$F:$G,2,FALSE),IFERROR(VLOOKUP(D144,'5. Estudiantes y Graduados'!$F:$G,2,FALSE),IFERROR(VLOOKUP(D144,'11. Gestion Administrativa'!$F:$G,2,FALSE),IFERROR(VLOOKUP(D144,'13. Gestión Académica'!$F:$G,2,FALSE),IFERROR(VLOOKUP(D144,'9. Asegura. de la Calid. y M'!$F:$G,2,FALSE),IFERROR(VLOOKUP(D144,'6. Gestión del Conocimiento'!$F:$G,2,FALSE),IFERROR(VLOOKUP(D144,'15. Gobernabilidad y Proceso...'!$F:$G,2,FALSE),IFERROR(VLOOKUP(D144,'12. Gestión del Talento Humano'!$F:$G,2,FALSE),IFERROR(VLOOKUP(D144,'14. Internacional... de la E.S.'!$F:$G,2,FALSE),IFERROR(VLOOKUP(D144,'10. Posgrado'!$F:$G,2,FALSE),IFERROR(VLOOKUP(D144,'17. Gestión TIC'!$F:$G,2,FALSE),IFERROR(VLOOKUP(D144,'16. Desa. del Sistema Educ.Sup.'!$F:$G,2,FALSE),IFERROR(VLOOKUP(D144,'8. Cultura de Inno. Insti...'!$F:$G,2,FALSE),VLOOKUP(D144,'7. Lo Esencial de la Reforma U.'!$F:$G,2,0)))))))))))))))))</f>
        <v xml:space="preserve">Gestionar   los nombramientos , contrataciones  del personal docente, administrativo  y de servicio de la FACES.  </v>
      </c>
      <c r="D145" s="31"/>
      <c r="E145" s="91"/>
      <c r="F145" s="91"/>
      <c r="G145" s="91"/>
      <c r="H145" s="74"/>
      <c r="I145" s="74"/>
      <c r="J145" s="74"/>
      <c r="K145" s="151"/>
    </row>
    <row r="146" spans="3:12" ht="15.75" thickBot="1" x14ac:dyDescent="0.3">
      <c r="C146" s="175"/>
      <c r="D146" s="31"/>
      <c r="E146" s="91"/>
      <c r="F146" s="91"/>
      <c r="G146" s="91"/>
      <c r="H146" s="74"/>
      <c r="I146" s="74"/>
      <c r="J146" s="74"/>
      <c r="K146" s="151"/>
    </row>
    <row r="147" spans="3:12" ht="30.75" thickBot="1" x14ac:dyDescent="0.3">
      <c r="C147" s="132" t="s">
        <v>44</v>
      </c>
      <c r="D147" s="136" t="s">
        <v>55</v>
      </c>
      <c r="E147" s="168" t="s">
        <v>56</v>
      </c>
      <c r="F147" s="136" t="s">
        <v>57</v>
      </c>
      <c r="G147" s="133" t="s">
        <v>27</v>
      </c>
      <c r="H147" s="131" t="s">
        <v>129</v>
      </c>
      <c r="I147" s="134" t="s">
        <v>46</v>
      </c>
      <c r="J147" s="134" t="s">
        <v>130</v>
      </c>
      <c r="K147" s="134" t="s">
        <v>408</v>
      </c>
      <c r="L147" s="134" t="s">
        <v>409</v>
      </c>
    </row>
    <row r="148" spans="3:12" ht="15.75" thickBot="1" x14ac:dyDescent="0.3">
      <c r="C148" s="135" t="s">
        <v>479</v>
      </c>
      <c r="D148" s="197"/>
      <c r="E148" s="150">
        <v>12</v>
      </c>
      <c r="F148" s="293">
        <f>HLOOKUP($C148,$BZ$2:$CM$3,2,0)</f>
        <v>43674.39</v>
      </c>
      <c r="G148" s="111">
        <f>D148*E148*F148</f>
        <v>0</v>
      </c>
      <c r="H148" s="164"/>
      <c r="I148" s="112" t="s">
        <v>493</v>
      </c>
      <c r="J148" s="112" t="str">
        <f>VLOOKUP(I148,Presupuesto!$B$11:$C$565,2,0)</f>
        <v>SUELDOS Y SALARIOS PERMANENTES</v>
      </c>
      <c r="K148" s="215" t="s">
        <v>1435</v>
      </c>
      <c r="L148" s="96" t="s">
        <v>392</v>
      </c>
    </row>
    <row r="149" spans="3:12" x14ac:dyDescent="0.25">
      <c r="C149" s="169" t="s">
        <v>58</v>
      </c>
      <c r="D149" s="161"/>
      <c r="E149" s="152">
        <v>0</v>
      </c>
      <c r="F149" s="98">
        <f>IF(E148=0,"",(G148/E148)/12*E148)</f>
        <v>0</v>
      </c>
      <c r="G149" s="95">
        <f>F149</f>
        <v>0</v>
      </c>
      <c r="H149" s="162"/>
      <c r="I149" s="114" t="s">
        <v>513</v>
      </c>
      <c r="J149" s="114" t="str">
        <f>VLOOKUP(I149,Presupuesto!$B$11:$C$565,2,0)</f>
        <v>AGUINALDO Y DECIMO CUARTO MES</v>
      </c>
      <c r="K149" s="96" t="str">
        <f t="shared" ref="K149:K180" si="4">$K$148</f>
        <v>Posgrado</v>
      </c>
      <c r="L149" s="96" t="s">
        <v>410</v>
      </c>
    </row>
    <row r="150" spans="3:12" ht="15.75" thickBot="1" x14ac:dyDescent="0.3">
      <c r="C150" s="170" t="s">
        <v>59</v>
      </c>
      <c r="D150" s="161"/>
      <c r="E150" s="152">
        <v>0</v>
      </c>
      <c r="F150" s="115">
        <f>IF(E148&lt;6,"",((E148-6)/12)*(G148/E148))</f>
        <v>0</v>
      </c>
      <c r="G150" s="95">
        <f>F150</f>
        <v>0</v>
      </c>
      <c r="H150" s="162"/>
      <c r="I150" s="99" t="s">
        <v>516</v>
      </c>
      <c r="J150" s="99" t="str">
        <f>VLOOKUP(I150,Presupuesto!$B$11:$C$565,2,0)</f>
        <v>DECIMOCUARTO MES</v>
      </c>
      <c r="K150" s="96" t="str">
        <f t="shared" si="4"/>
        <v>Posgrado</v>
      </c>
      <c r="L150" s="96" t="s">
        <v>393</v>
      </c>
    </row>
    <row r="151" spans="3:12" ht="15.75" thickBot="1" x14ac:dyDescent="0.3">
      <c r="C151" s="135" t="s">
        <v>480</v>
      </c>
      <c r="D151" s="197"/>
      <c r="E151" s="150">
        <v>12</v>
      </c>
      <c r="F151" s="293">
        <f>HLOOKUP($C151,$BZ$2:$CM$3,2,0)</f>
        <v>39703.99</v>
      </c>
      <c r="G151" s="111">
        <f>D151*E151*F151</f>
        <v>0</v>
      </c>
      <c r="H151" s="164"/>
      <c r="I151" s="112" t="s">
        <v>493</v>
      </c>
      <c r="J151" s="112" t="str">
        <f>VLOOKUP(I151,Presupuesto!$B$11:$C$565,2,0)</f>
        <v>SUELDOS Y SALARIOS PERMANENTES</v>
      </c>
      <c r="K151" s="96" t="str">
        <f t="shared" si="4"/>
        <v>Posgrado</v>
      </c>
      <c r="L151" s="96" t="s">
        <v>393</v>
      </c>
    </row>
    <row r="152" spans="3:12" x14ac:dyDescent="0.25">
      <c r="C152" s="169" t="s">
        <v>58</v>
      </c>
      <c r="D152" s="161"/>
      <c r="E152" s="152">
        <v>0</v>
      </c>
      <c r="F152" s="98">
        <f>IF(E151=0,"",(G151/E151)/12*E151)</f>
        <v>0</v>
      </c>
      <c r="G152" s="95">
        <f>F152</f>
        <v>0</v>
      </c>
      <c r="H152" s="162"/>
      <c r="I152" s="114" t="s">
        <v>513</v>
      </c>
      <c r="J152" s="114" t="str">
        <f>VLOOKUP(I152,Presupuesto!$B$11:$C$565,2,0)</f>
        <v>AGUINALDO Y DECIMO CUARTO MES</v>
      </c>
      <c r="K152" s="96" t="str">
        <f t="shared" si="4"/>
        <v>Posgrado</v>
      </c>
      <c r="L152" s="96" t="s">
        <v>393</v>
      </c>
    </row>
    <row r="153" spans="3:12" ht="15.75" thickBot="1" x14ac:dyDescent="0.3">
      <c r="C153" s="170" t="s">
        <v>59</v>
      </c>
      <c r="D153" s="161"/>
      <c r="E153" s="152">
        <v>0</v>
      </c>
      <c r="F153" s="115">
        <f>IF(E151&lt;6,"",((E151-6)/12)*(G151/E151))</f>
        <v>0</v>
      </c>
      <c r="G153" s="95">
        <f>F153</f>
        <v>0</v>
      </c>
      <c r="H153" s="162"/>
      <c r="I153" s="99" t="s">
        <v>516</v>
      </c>
      <c r="J153" s="99" t="str">
        <f>VLOOKUP(I153,Presupuesto!$B$11:$C$565,2,0)</f>
        <v>DECIMOCUARTO MES</v>
      </c>
      <c r="K153" s="96" t="str">
        <f t="shared" si="4"/>
        <v>Posgrado</v>
      </c>
      <c r="L153" s="96" t="s">
        <v>393</v>
      </c>
    </row>
    <row r="154" spans="3:12" ht="15.75" thickBot="1" x14ac:dyDescent="0.3">
      <c r="C154" s="135" t="s">
        <v>481</v>
      </c>
      <c r="D154" s="197"/>
      <c r="E154" s="150">
        <v>12</v>
      </c>
      <c r="F154" s="293">
        <f>HLOOKUP($C154,$BZ$2:$CM$3,2,0)</f>
        <v>35733.589999999997</v>
      </c>
      <c r="G154" s="111">
        <f>D154*E154*F154</f>
        <v>0</v>
      </c>
      <c r="H154" s="164"/>
      <c r="I154" s="112" t="s">
        <v>493</v>
      </c>
      <c r="J154" s="112" t="str">
        <f>VLOOKUP(I154,Presupuesto!$B$11:$C$565,2,0)</f>
        <v>SUELDOS Y SALARIOS PERMANENTES</v>
      </c>
      <c r="K154" s="96" t="str">
        <f t="shared" si="4"/>
        <v>Posgrado</v>
      </c>
      <c r="L154" s="96" t="s">
        <v>393</v>
      </c>
    </row>
    <row r="155" spans="3:12" x14ac:dyDescent="0.25">
      <c r="C155" s="169" t="s">
        <v>58</v>
      </c>
      <c r="D155" s="161"/>
      <c r="E155" s="152">
        <v>0</v>
      </c>
      <c r="F155" s="98">
        <f>IF(E154=0,"",(G154/E154)/12*E154)</f>
        <v>0</v>
      </c>
      <c r="G155" s="95">
        <f>F155</f>
        <v>0</v>
      </c>
      <c r="H155" s="162"/>
      <c r="I155" s="114" t="s">
        <v>513</v>
      </c>
      <c r="J155" s="114" t="str">
        <f>VLOOKUP(I155,Presupuesto!$B$11:$C$565,2,0)</f>
        <v>AGUINALDO Y DECIMO CUARTO MES</v>
      </c>
      <c r="K155" s="96" t="str">
        <f t="shared" si="4"/>
        <v>Posgrado</v>
      </c>
      <c r="L155" s="96" t="s">
        <v>393</v>
      </c>
    </row>
    <row r="156" spans="3:12" ht="15.75" thickBot="1" x14ac:dyDescent="0.3">
      <c r="C156" s="170" t="s">
        <v>59</v>
      </c>
      <c r="D156" s="161"/>
      <c r="E156" s="152">
        <v>0</v>
      </c>
      <c r="F156" s="115">
        <f>IF(E154&lt;6,"",((E154-6)/12)*(G154/E154))</f>
        <v>0</v>
      </c>
      <c r="G156" s="95">
        <f>F156</f>
        <v>0</v>
      </c>
      <c r="H156" s="162"/>
      <c r="I156" s="99" t="s">
        <v>516</v>
      </c>
      <c r="J156" s="99" t="str">
        <f>VLOOKUP(I156,Presupuesto!$B$11:$C$565,2,0)</f>
        <v>DECIMOCUARTO MES</v>
      </c>
      <c r="K156" s="96" t="str">
        <f t="shared" si="4"/>
        <v>Posgrado</v>
      </c>
      <c r="L156" s="96" t="s">
        <v>393</v>
      </c>
    </row>
    <row r="157" spans="3:12" ht="15.75" thickBot="1" x14ac:dyDescent="0.3">
      <c r="C157" s="135" t="s">
        <v>482</v>
      </c>
      <c r="D157" s="664">
        <v>2</v>
      </c>
      <c r="E157" s="150">
        <v>12</v>
      </c>
      <c r="F157" s="293">
        <f>HLOOKUP($C157,$BZ$2:$CM$3,2,0)</f>
        <v>31763.19</v>
      </c>
      <c r="G157" s="111">
        <f>D157*E157*F157</f>
        <v>762316.55999999994</v>
      </c>
      <c r="H157" s="164" t="s">
        <v>1665</v>
      </c>
      <c r="I157" s="112" t="s">
        <v>493</v>
      </c>
      <c r="J157" s="112" t="str">
        <f>VLOOKUP(I157,Presupuesto!$B$11:$C$565,2,0)</f>
        <v>SUELDOS Y SALARIOS PERMANENTES</v>
      </c>
      <c r="K157" s="96" t="s">
        <v>1361</v>
      </c>
      <c r="L157" s="96" t="s">
        <v>393</v>
      </c>
    </row>
    <row r="158" spans="3:12" x14ac:dyDescent="0.25">
      <c r="C158" s="169" t="s">
        <v>58</v>
      </c>
      <c r="D158" s="706"/>
      <c r="E158" s="152">
        <v>0</v>
      </c>
      <c r="F158" s="98">
        <f>IF(E157=0,"",(G157/E157)/12*E157)</f>
        <v>63526.38</v>
      </c>
      <c r="G158" s="95">
        <f>F158</f>
        <v>63526.38</v>
      </c>
      <c r="H158" s="162" t="s">
        <v>1665</v>
      </c>
      <c r="I158" s="114" t="s">
        <v>513</v>
      </c>
      <c r="J158" s="114" t="str">
        <f>VLOOKUP(I158,Presupuesto!$B$11:$C$565,2,0)</f>
        <v>AGUINALDO Y DECIMO CUARTO MES</v>
      </c>
      <c r="K158" s="96" t="s">
        <v>1361</v>
      </c>
      <c r="L158" s="96" t="s">
        <v>393</v>
      </c>
    </row>
    <row r="159" spans="3:12" ht="15.75" thickBot="1" x14ac:dyDescent="0.3">
      <c r="C159" s="170" t="s">
        <v>59</v>
      </c>
      <c r="D159" s="706"/>
      <c r="E159" s="152">
        <v>0</v>
      </c>
      <c r="F159" s="115">
        <f>IF(E157&lt;6,"",((E157-6)/12)*(G157/E157))</f>
        <v>31763.19</v>
      </c>
      <c r="G159" s="95">
        <f>F159</f>
        <v>31763.19</v>
      </c>
      <c r="H159" s="162" t="s">
        <v>1665</v>
      </c>
      <c r="I159" s="99" t="s">
        <v>516</v>
      </c>
      <c r="J159" s="99" t="str">
        <f>VLOOKUP(I159,Presupuesto!$B$11:$C$565,2,0)</f>
        <v>DECIMOCUARTO MES</v>
      </c>
      <c r="K159" s="96" t="s">
        <v>1361</v>
      </c>
      <c r="L159" s="96" t="s">
        <v>393</v>
      </c>
    </row>
    <row r="160" spans="3:12" ht="15.75" thickBot="1" x14ac:dyDescent="0.3">
      <c r="C160" s="135" t="s">
        <v>483</v>
      </c>
      <c r="D160" s="664"/>
      <c r="E160" s="150">
        <v>12</v>
      </c>
      <c r="F160" s="293">
        <f>HLOOKUP($C160,$BZ$2:$CM$3,2,0)</f>
        <v>29777.99</v>
      </c>
      <c r="G160" s="111">
        <f>D160*E160*F160</f>
        <v>0</v>
      </c>
      <c r="H160" s="164"/>
      <c r="I160" s="112" t="s">
        <v>493</v>
      </c>
      <c r="J160" s="112" t="str">
        <f>VLOOKUP(I160,Presupuesto!$B$11:$C$565,2,0)</f>
        <v>SUELDOS Y SALARIOS PERMANENTES</v>
      </c>
      <c r="K160" s="96" t="str">
        <f t="shared" si="4"/>
        <v>Posgrado</v>
      </c>
      <c r="L160" s="96" t="s">
        <v>393</v>
      </c>
    </row>
    <row r="161" spans="3:12" x14ac:dyDescent="0.25">
      <c r="C161" s="169" t="s">
        <v>58</v>
      </c>
      <c r="D161" s="706"/>
      <c r="E161" s="152">
        <v>0</v>
      </c>
      <c r="F161" s="98">
        <f>IF(E160=0,"",(G160/E160)/12*E160)</f>
        <v>0</v>
      </c>
      <c r="G161" s="95">
        <f>F161</f>
        <v>0</v>
      </c>
      <c r="H161" s="162"/>
      <c r="I161" s="114" t="s">
        <v>513</v>
      </c>
      <c r="J161" s="114" t="str">
        <f>VLOOKUP(I161,Presupuesto!$B$11:$C$565,2,0)</f>
        <v>AGUINALDO Y DECIMO CUARTO MES</v>
      </c>
      <c r="K161" s="96" t="str">
        <f t="shared" si="4"/>
        <v>Posgrado</v>
      </c>
      <c r="L161" s="96" t="s">
        <v>393</v>
      </c>
    </row>
    <row r="162" spans="3:12" ht="15.75" thickBot="1" x14ac:dyDescent="0.3">
      <c r="C162" s="170" t="s">
        <v>59</v>
      </c>
      <c r="D162" s="706"/>
      <c r="E162" s="152">
        <v>0</v>
      </c>
      <c r="F162" s="115">
        <f>IF(E160&lt;6,"",((E160-6)/12)*(G160/E160))</f>
        <v>0</v>
      </c>
      <c r="G162" s="95">
        <f>F162</f>
        <v>0</v>
      </c>
      <c r="H162" s="162"/>
      <c r="I162" s="99" t="s">
        <v>516</v>
      </c>
      <c r="J162" s="99" t="str">
        <f>VLOOKUP(I162,Presupuesto!$B$11:$C$565,2,0)</f>
        <v>DECIMOCUARTO MES</v>
      </c>
      <c r="K162" s="96" t="str">
        <f t="shared" si="4"/>
        <v>Posgrado</v>
      </c>
      <c r="L162" s="96" t="s">
        <v>393</v>
      </c>
    </row>
    <row r="163" spans="3:12" ht="15.75" thickBot="1" x14ac:dyDescent="0.3">
      <c r="C163" s="135" t="s">
        <v>484</v>
      </c>
      <c r="D163" s="664">
        <v>1</v>
      </c>
      <c r="E163" s="150">
        <v>12</v>
      </c>
      <c r="F163" s="293">
        <f>HLOOKUP($C163,$BZ$2:$CM$3,2,0)</f>
        <v>27792.79</v>
      </c>
      <c r="G163" s="111">
        <f>D163*E163*F163</f>
        <v>333513.48</v>
      </c>
      <c r="H163" s="164" t="s">
        <v>1665</v>
      </c>
      <c r="I163" s="112" t="s">
        <v>493</v>
      </c>
      <c r="J163" s="112" t="str">
        <f>VLOOKUP(I163,Presupuesto!$B$11:$C$565,2,0)</f>
        <v>SUELDOS Y SALARIOS PERMANENTES</v>
      </c>
      <c r="K163" s="96" t="s">
        <v>1361</v>
      </c>
      <c r="L163" s="96" t="s">
        <v>393</v>
      </c>
    </row>
    <row r="164" spans="3:12" x14ac:dyDescent="0.25">
      <c r="C164" s="169" t="s">
        <v>58</v>
      </c>
      <c r="D164" s="161"/>
      <c r="E164" s="152">
        <v>0</v>
      </c>
      <c r="F164" s="98">
        <f>IF(E163=0,"",(G163/E163)/12*E163)</f>
        <v>27792.789999999997</v>
      </c>
      <c r="G164" s="95">
        <f>F164</f>
        <v>27792.789999999997</v>
      </c>
      <c r="H164" s="162" t="s">
        <v>1665</v>
      </c>
      <c r="I164" s="114" t="s">
        <v>513</v>
      </c>
      <c r="J164" s="114" t="str">
        <f>VLOOKUP(I164,Presupuesto!$B$11:$C$565,2,0)</f>
        <v>AGUINALDO Y DECIMO CUARTO MES</v>
      </c>
      <c r="K164" s="96" t="s">
        <v>1361</v>
      </c>
      <c r="L164" s="96" t="s">
        <v>393</v>
      </c>
    </row>
    <row r="165" spans="3:12" ht="15.75" thickBot="1" x14ac:dyDescent="0.3">
      <c r="C165" s="170" t="s">
        <v>59</v>
      </c>
      <c r="D165" s="161"/>
      <c r="E165" s="152">
        <v>0</v>
      </c>
      <c r="F165" s="115">
        <f>IF(E163&lt;6,"",((E163-6)/12)*(G163/E163))</f>
        <v>13896.394999999999</v>
      </c>
      <c r="G165" s="95">
        <f>F165</f>
        <v>13896.394999999999</v>
      </c>
      <c r="H165" s="162" t="s">
        <v>1665</v>
      </c>
      <c r="I165" s="99" t="s">
        <v>516</v>
      </c>
      <c r="J165" s="99" t="str">
        <f>VLOOKUP(I165,Presupuesto!$B$11:$C$565,2,0)</f>
        <v>DECIMOCUARTO MES</v>
      </c>
      <c r="K165" s="96" t="s">
        <v>1361</v>
      </c>
      <c r="L165" s="96" t="s">
        <v>393</v>
      </c>
    </row>
    <row r="166" spans="3:12" ht="15.75" thickBot="1" x14ac:dyDescent="0.3">
      <c r="C166" s="135" t="s">
        <v>485</v>
      </c>
      <c r="D166" s="197"/>
      <c r="E166" s="150">
        <v>12</v>
      </c>
      <c r="F166" s="293">
        <f>HLOOKUP($C166,$BZ$2:$CM$3,2,0)</f>
        <v>18859.39</v>
      </c>
      <c r="G166" s="111">
        <f>D166*E166*F166</f>
        <v>0</v>
      </c>
      <c r="H166" s="164"/>
      <c r="I166" s="112" t="s">
        <v>493</v>
      </c>
      <c r="J166" s="112" t="str">
        <f>VLOOKUP(I166,Presupuesto!$B$11:$C$565,2,0)</f>
        <v>SUELDOS Y SALARIOS PERMANENTES</v>
      </c>
      <c r="K166" s="96" t="str">
        <f t="shared" si="4"/>
        <v>Posgrado</v>
      </c>
      <c r="L166" s="96" t="s">
        <v>393</v>
      </c>
    </row>
    <row r="167" spans="3:12" x14ac:dyDescent="0.25">
      <c r="C167" s="169" t="s">
        <v>58</v>
      </c>
      <c r="D167" s="161"/>
      <c r="E167" s="152">
        <v>0</v>
      </c>
      <c r="F167" s="98">
        <f>IF(E166=0,"",(G166/E166)/12*E166)</f>
        <v>0</v>
      </c>
      <c r="G167" s="95">
        <f>F167</f>
        <v>0</v>
      </c>
      <c r="H167" s="162"/>
      <c r="I167" s="114" t="s">
        <v>513</v>
      </c>
      <c r="J167" s="114" t="str">
        <f>VLOOKUP(I167,Presupuesto!$B$11:$C$565,2,0)</f>
        <v>AGUINALDO Y DECIMO CUARTO MES</v>
      </c>
      <c r="K167" s="96" t="str">
        <f t="shared" si="4"/>
        <v>Posgrado</v>
      </c>
      <c r="L167" s="96" t="s">
        <v>393</v>
      </c>
    </row>
    <row r="168" spans="3:12" ht="15.75" thickBot="1" x14ac:dyDescent="0.3">
      <c r="C168" s="170" t="s">
        <v>59</v>
      </c>
      <c r="D168" s="161"/>
      <c r="E168" s="152">
        <v>0</v>
      </c>
      <c r="F168" s="115">
        <f>IF(E166&lt;6,"",((E166-6)/12)*(G166/E166))</f>
        <v>0</v>
      </c>
      <c r="G168" s="95">
        <f>F168</f>
        <v>0</v>
      </c>
      <c r="H168" s="162"/>
      <c r="I168" s="99" t="s">
        <v>516</v>
      </c>
      <c r="J168" s="99" t="str">
        <f>VLOOKUP(I168,Presupuesto!$B$11:$C$565,2,0)</f>
        <v>DECIMOCUARTO MES</v>
      </c>
      <c r="K168" s="96" t="str">
        <f t="shared" si="4"/>
        <v>Posgrado</v>
      </c>
      <c r="L168" s="96" t="s">
        <v>393</v>
      </c>
    </row>
    <row r="169" spans="3:12" ht="15.75" thickBot="1" x14ac:dyDescent="0.3">
      <c r="C169" s="135" t="s">
        <v>486</v>
      </c>
      <c r="D169" s="197"/>
      <c r="E169" s="150">
        <v>12</v>
      </c>
      <c r="F169" s="293">
        <f>HLOOKUP($C169,$BZ$2:$CM$3,2,0)</f>
        <v>17866.8</v>
      </c>
      <c r="G169" s="111">
        <f>D169*E169*F169</f>
        <v>0</v>
      </c>
      <c r="H169" s="164"/>
      <c r="I169" s="112" t="s">
        <v>493</v>
      </c>
      <c r="J169" s="112" t="str">
        <f>VLOOKUP(I169,Presupuesto!$B$11:$C$565,2,0)</f>
        <v>SUELDOS Y SALARIOS PERMANENTES</v>
      </c>
      <c r="K169" s="96" t="str">
        <f t="shared" si="4"/>
        <v>Posgrado</v>
      </c>
      <c r="L169" s="96" t="s">
        <v>393</v>
      </c>
    </row>
    <row r="170" spans="3:12" x14ac:dyDescent="0.25">
      <c r="C170" s="169" t="s">
        <v>58</v>
      </c>
      <c r="D170" s="161"/>
      <c r="E170" s="152">
        <v>0</v>
      </c>
      <c r="F170" s="98">
        <f>IF(E169=0,"",(G169/E169)/12*E169)</f>
        <v>0</v>
      </c>
      <c r="G170" s="95">
        <f>F170</f>
        <v>0</v>
      </c>
      <c r="H170" s="162"/>
      <c r="I170" s="114" t="s">
        <v>513</v>
      </c>
      <c r="J170" s="114" t="str">
        <f>VLOOKUP(I170,Presupuesto!$B$11:$C$565,2,0)</f>
        <v>AGUINALDO Y DECIMO CUARTO MES</v>
      </c>
      <c r="K170" s="96" t="str">
        <f t="shared" si="4"/>
        <v>Posgrado</v>
      </c>
      <c r="L170" s="96" t="s">
        <v>393</v>
      </c>
    </row>
    <row r="171" spans="3:12" ht="15.75" thickBot="1" x14ac:dyDescent="0.3">
      <c r="C171" s="170" t="s">
        <v>59</v>
      </c>
      <c r="D171" s="161"/>
      <c r="E171" s="152">
        <v>0</v>
      </c>
      <c r="F171" s="115">
        <f>IF(E169&lt;6,"",((E169-6)/12)*(G169/E169))</f>
        <v>0</v>
      </c>
      <c r="G171" s="95">
        <f>F171</f>
        <v>0</v>
      </c>
      <c r="H171" s="162"/>
      <c r="I171" s="99" t="s">
        <v>516</v>
      </c>
      <c r="J171" s="99" t="str">
        <f>VLOOKUP(I171,Presupuesto!$B$11:$C$565,2,0)</f>
        <v>DECIMOCUARTO MES</v>
      </c>
      <c r="K171" s="96" t="str">
        <f t="shared" si="4"/>
        <v>Posgrado</v>
      </c>
      <c r="L171" s="96" t="s">
        <v>393</v>
      </c>
    </row>
    <row r="172" spans="3:12" ht="15.75" thickBot="1" x14ac:dyDescent="0.3">
      <c r="C172" s="135" t="s">
        <v>487</v>
      </c>
      <c r="D172" s="197"/>
      <c r="E172" s="150">
        <v>12</v>
      </c>
      <c r="F172" s="293">
        <f>HLOOKUP($C172,$BZ$2:$CM$3,2,0)</f>
        <v>13896.4</v>
      </c>
      <c r="G172" s="111">
        <f>D172*E172*F172</f>
        <v>0</v>
      </c>
      <c r="H172" s="164"/>
      <c r="I172" s="112" t="s">
        <v>493</v>
      </c>
      <c r="J172" s="112" t="str">
        <f>VLOOKUP(I172,Presupuesto!$B$11:$C$565,2,0)</f>
        <v>SUELDOS Y SALARIOS PERMANENTES</v>
      </c>
      <c r="K172" s="96" t="str">
        <f t="shared" si="4"/>
        <v>Posgrado</v>
      </c>
      <c r="L172" s="96" t="s">
        <v>393</v>
      </c>
    </row>
    <row r="173" spans="3:12" x14ac:dyDescent="0.25">
      <c r="C173" s="169" t="s">
        <v>58</v>
      </c>
      <c r="D173" s="161"/>
      <c r="E173" s="152">
        <v>0</v>
      </c>
      <c r="F173" s="98">
        <f>IF(E172=0,"",(G172/E172)/12*E172)</f>
        <v>0</v>
      </c>
      <c r="G173" s="95">
        <f>F173</f>
        <v>0</v>
      </c>
      <c r="H173" s="162"/>
      <c r="I173" s="114" t="s">
        <v>513</v>
      </c>
      <c r="J173" s="114" t="str">
        <f>VLOOKUP(I173,Presupuesto!$B$11:$C$565,2,0)</f>
        <v>AGUINALDO Y DECIMO CUARTO MES</v>
      </c>
      <c r="K173" s="96" t="str">
        <f t="shared" si="4"/>
        <v>Posgrado</v>
      </c>
      <c r="L173" s="96" t="s">
        <v>393</v>
      </c>
    </row>
    <row r="174" spans="3:12" ht="15.75" thickBot="1" x14ac:dyDescent="0.3">
      <c r="C174" s="170" t="s">
        <v>59</v>
      </c>
      <c r="D174" s="161"/>
      <c r="E174" s="152">
        <v>0</v>
      </c>
      <c r="F174" s="115">
        <f>IF(E172&lt;6,"",((E172-6)/12)*(G172/E172))</f>
        <v>0</v>
      </c>
      <c r="G174" s="95">
        <f>F174</f>
        <v>0</v>
      </c>
      <c r="H174" s="162"/>
      <c r="I174" s="99" t="s">
        <v>516</v>
      </c>
      <c r="J174" s="99" t="str">
        <f>VLOOKUP(I174,Presupuesto!$B$11:$C$565,2,0)</f>
        <v>DECIMOCUARTO MES</v>
      </c>
      <c r="K174" s="96" t="str">
        <f t="shared" si="4"/>
        <v>Posgrado</v>
      </c>
      <c r="L174" s="96" t="s">
        <v>393</v>
      </c>
    </row>
    <row r="175" spans="3:12" ht="15.75" thickBot="1" x14ac:dyDescent="0.3">
      <c r="C175" s="135" t="s">
        <v>488</v>
      </c>
      <c r="D175" s="197"/>
      <c r="E175" s="150">
        <v>12</v>
      </c>
      <c r="F175" s="293">
        <f>HLOOKUP($C175,$BZ$2:$CM$3,2,0)</f>
        <v>15004.09</v>
      </c>
      <c r="G175" s="111">
        <f>D175*E175*F175</f>
        <v>0</v>
      </c>
      <c r="H175" s="164"/>
      <c r="I175" s="112" t="s">
        <v>493</v>
      </c>
      <c r="J175" s="112" t="str">
        <f>VLOOKUP(I175,Presupuesto!$B$11:$C$565,2,0)</f>
        <v>SUELDOS Y SALARIOS PERMANENTES</v>
      </c>
      <c r="K175" s="96" t="str">
        <f t="shared" si="4"/>
        <v>Posgrado</v>
      </c>
      <c r="L175" s="96" t="s">
        <v>393</v>
      </c>
    </row>
    <row r="176" spans="3:12" x14ac:dyDescent="0.25">
      <c r="C176" s="169" t="s">
        <v>58</v>
      </c>
      <c r="D176" s="161"/>
      <c r="E176" s="152">
        <v>0</v>
      </c>
      <c r="F176" s="98">
        <f>IF(E175=0,"",(G175/E175)/12*E175)</f>
        <v>0</v>
      </c>
      <c r="G176" s="95">
        <f>F176</f>
        <v>0</v>
      </c>
      <c r="H176" s="162"/>
      <c r="I176" s="114" t="s">
        <v>513</v>
      </c>
      <c r="J176" s="114" t="str">
        <f>VLOOKUP(I176,Presupuesto!$B$11:$C$565,2,0)</f>
        <v>AGUINALDO Y DECIMO CUARTO MES</v>
      </c>
      <c r="K176" s="96" t="str">
        <f t="shared" si="4"/>
        <v>Posgrado</v>
      </c>
      <c r="L176" s="96" t="s">
        <v>393</v>
      </c>
    </row>
    <row r="177" spans="3:12" ht="15.75" thickBot="1" x14ac:dyDescent="0.3">
      <c r="C177" s="170" t="s">
        <v>59</v>
      </c>
      <c r="D177" s="161"/>
      <c r="E177" s="152">
        <v>0</v>
      </c>
      <c r="F177" s="115">
        <f>IF(E175&lt;6,"",((E175-6)/12)*(G175/E175))</f>
        <v>0</v>
      </c>
      <c r="G177" s="95">
        <f>F177</f>
        <v>0</v>
      </c>
      <c r="H177" s="162"/>
      <c r="I177" s="99" t="s">
        <v>516</v>
      </c>
      <c r="J177" s="99" t="str">
        <f>VLOOKUP(I177,Presupuesto!$B$11:$C$565,2,0)</f>
        <v>DECIMOCUARTO MES</v>
      </c>
      <c r="K177" s="96" t="str">
        <f t="shared" si="4"/>
        <v>Posgrado</v>
      </c>
      <c r="L177" s="96" t="s">
        <v>393</v>
      </c>
    </row>
    <row r="178" spans="3:12" ht="15.75" thickBot="1" x14ac:dyDescent="0.3">
      <c r="C178" s="135" t="s">
        <v>489</v>
      </c>
      <c r="D178" s="197"/>
      <c r="E178" s="150">
        <v>12</v>
      </c>
      <c r="F178" s="293">
        <f>HLOOKUP($C178,$BZ$2:$CM$3,2,0)</f>
        <v>13238.9</v>
      </c>
      <c r="G178" s="111">
        <f>D178*E178*F178</f>
        <v>0</v>
      </c>
      <c r="H178" s="164"/>
      <c r="I178" s="112" t="s">
        <v>493</v>
      </c>
      <c r="J178" s="112" t="str">
        <f>VLOOKUP(I178,Presupuesto!$B$11:$C$565,2,0)</f>
        <v>SUELDOS Y SALARIOS PERMANENTES</v>
      </c>
      <c r="K178" s="96" t="str">
        <f t="shared" si="4"/>
        <v>Posgrado</v>
      </c>
      <c r="L178" s="96" t="s">
        <v>393</v>
      </c>
    </row>
    <row r="179" spans="3:12" x14ac:dyDescent="0.25">
      <c r="C179" s="169" t="s">
        <v>58</v>
      </c>
      <c r="D179" s="161"/>
      <c r="E179" s="152">
        <v>0</v>
      </c>
      <c r="F179" s="98">
        <f>IF(E178=0,"",(G178/E178)/12*E178)</f>
        <v>0</v>
      </c>
      <c r="G179" s="95">
        <f>F179</f>
        <v>0</v>
      </c>
      <c r="H179" s="162"/>
      <c r="I179" s="114" t="s">
        <v>513</v>
      </c>
      <c r="J179" s="114" t="str">
        <f>VLOOKUP(I179,Presupuesto!$B$11:$C$565,2,0)</f>
        <v>AGUINALDO Y DECIMO CUARTO MES</v>
      </c>
      <c r="K179" s="96" t="str">
        <f t="shared" si="4"/>
        <v>Posgrado</v>
      </c>
      <c r="L179" s="96" t="s">
        <v>393</v>
      </c>
    </row>
    <row r="180" spans="3:12" ht="15.75" thickBot="1" x14ac:dyDescent="0.3">
      <c r="C180" s="170" t="s">
        <v>59</v>
      </c>
      <c r="D180" s="161"/>
      <c r="E180" s="152">
        <v>0</v>
      </c>
      <c r="F180" s="115">
        <f>IF(E178&lt;6,"",((E178-6)/12)*(G178/E178))</f>
        <v>0</v>
      </c>
      <c r="G180" s="95">
        <f>F180</f>
        <v>0</v>
      </c>
      <c r="H180" s="162"/>
      <c r="I180" s="99" t="s">
        <v>516</v>
      </c>
      <c r="J180" s="99" t="str">
        <f>VLOOKUP(I180,Presupuesto!$B$11:$C$565,2,0)</f>
        <v>DECIMOCUARTO MES</v>
      </c>
      <c r="K180" s="96" t="str">
        <f t="shared" si="4"/>
        <v>Posgrado</v>
      </c>
      <c r="L180" s="96" t="s">
        <v>393</v>
      </c>
    </row>
    <row r="181" spans="3:12" ht="15.75" thickBot="1" x14ac:dyDescent="0.3">
      <c r="C181" s="135" t="s">
        <v>490</v>
      </c>
      <c r="D181" s="197"/>
      <c r="E181" s="150">
        <v>12</v>
      </c>
      <c r="F181" s="293">
        <f>HLOOKUP($C181,$BZ$2:$CM$3,2,0)</f>
        <v>12356.31</v>
      </c>
      <c r="G181" s="111">
        <f>D181*E181*F181</f>
        <v>0</v>
      </c>
      <c r="H181" s="164"/>
      <c r="I181" s="112" t="s">
        <v>493</v>
      </c>
      <c r="J181" s="112" t="str">
        <f>VLOOKUP(I181,Presupuesto!$B$11:$C$565,2,0)</f>
        <v>SUELDOS Y SALARIOS PERMANENTES</v>
      </c>
      <c r="K181" s="96" t="str">
        <f t="shared" ref="K181:K198" si="5">$K$148</f>
        <v>Posgrado</v>
      </c>
      <c r="L181" s="96" t="s">
        <v>393</v>
      </c>
    </row>
    <row r="182" spans="3:12" x14ac:dyDescent="0.25">
      <c r="C182" s="169" t="s">
        <v>58</v>
      </c>
      <c r="D182" s="161"/>
      <c r="E182" s="152">
        <v>0</v>
      </c>
      <c r="F182" s="98">
        <f>IF(E181=0,"",(G181/E181)/12*E181)</f>
        <v>0</v>
      </c>
      <c r="G182" s="95">
        <f>F182</f>
        <v>0</v>
      </c>
      <c r="H182" s="162"/>
      <c r="I182" s="114" t="s">
        <v>513</v>
      </c>
      <c r="J182" s="114" t="str">
        <f>VLOOKUP(I182,Presupuesto!$B$11:$C$565,2,0)</f>
        <v>AGUINALDO Y DECIMO CUARTO MES</v>
      </c>
      <c r="K182" s="96" t="str">
        <f t="shared" si="5"/>
        <v>Posgrado</v>
      </c>
      <c r="L182" s="96" t="s">
        <v>393</v>
      </c>
    </row>
    <row r="183" spans="3:12" ht="15.75" thickBot="1" x14ac:dyDescent="0.3">
      <c r="C183" s="170" t="s">
        <v>59</v>
      </c>
      <c r="D183" s="161"/>
      <c r="E183" s="152">
        <v>0</v>
      </c>
      <c r="F183" s="115">
        <f>IF(E181&lt;6,"",((E181-6)/12)*(G181/E181))</f>
        <v>0</v>
      </c>
      <c r="G183" s="95">
        <f>F183</f>
        <v>0</v>
      </c>
      <c r="H183" s="162"/>
      <c r="I183" s="99" t="s">
        <v>516</v>
      </c>
      <c r="J183" s="99" t="str">
        <f>VLOOKUP(I183,Presupuesto!$B$11:$C$565,2,0)</f>
        <v>DECIMOCUARTO MES</v>
      </c>
      <c r="K183" s="96" t="str">
        <f t="shared" si="5"/>
        <v>Posgrado</v>
      </c>
      <c r="L183" s="96" t="s">
        <v>393</v>
      </c>
    </row>
    <row r="184" spans="3:12" ht="15.75" thickBot="1" x14ac:dyDescent="0.3">
      <c r="C184" s="135" t="s">
        <v>491</v>
      </c>
      <c r="D184" s="197"/>
      <c r="E184" s="150">
        <v>12</v>
      </c>
      <c r="F184" s="293">
        <f>HLOOKUP($C184,$BZ$2:$CM$3,2,0)</f>
        <v>463.22</v>
      </c>
      <c r="G184" s="111">
        <f>D184*E184*F184</f>
        <v>0</v>
      </c>
      <c r="H184" s="164"/>
      <c r="I184" s="112" t="s">
        <v>493</v>
      </c>
      <c r="J184" s="112" t="str">
        <f>VLOOKUP(I184,Presupuesto!$B$11:$C$565,2,0)</f>
        <v>SUELDOS Y SALARIOS PERMANENTES</v>
      </c>
      <c r="K184" s="96" t="str">
        <f t="shared" si="5"/>
        <v>Posgrado</v>
      </c>
      <c r="L184" s="96" t="s">
        <v>393</v>
      </c>
    </row>
    <row r="185" spans="3:12" x14ac:dyDescent="0.25">
      <c r="C185" s="169" t="s">
        <v>58</v>
      </c>
      <c r="D185" s="161"/>
      <c r="E185" s="152">
        <v>0</v>
      </c>
      <c r="F185" s="98">
        <f>IF(E184=0,"",(G184/E184)/12*E184)</f>
        <v>0</v>
      </c>
      <c r="G185" s="95">
        <f>F185</f>
        <v>0</v>
      </c>
      <c r="H185" s="162"/>
      <c r="I185" s="114" t="s">
        <v>513</v>
      </c>
      <c r="J185" s="114" t="str">
        <f>VLOOKUP(I185,Presupuesto!$B$11:$C$565,2,0)</f>
        <v>AGUINALDO Y DECIMO CUARTO MES</v>
      </c>
      <c r="K185" s="96" t="str">
        <f t="shared" si="5"/>
        <v>Posgrado</v>
      </c>
      <c r="L185" s="96" t="s">
        <v>393</v>
      </c>
    </row>
    <row r="186" spans="3:12" ht="15.75" thickBot="1" x14ac:dyDescent="0.3">
      <c r="C186" s="170" t="s">
        <v>59</v>
      </c>
      <c r="D186" s="161"/>
      <c r="E186" s="152">
        <v>0</v>
      </c>
      <c r="F186" s="115">
        <f>IF(E184&lt;6,"",((E184-6)/12)*(G184/E184))</f>
        <v>0</v>
      </c>
      <c r="G186" s="95">
        <f>F186</f>
        <v>0</v>
      </c>
      <c r="H186" s="162"/>
      <c r="I186" s="99" t="s">
        <v>516</v>
      </c>
      <c r="J186" s="99" t="str">
        <f>VLOOKUP(I186,Presupuesto!$B$11:$C$565,2,0)</f>
        <v>DECIMOCUARTO MES</v>
      </c>
      <c r="K186" s="96" t="str">
        <f t="shared" si="5"/>
        <v>Posgrado</v>
      </c>
      <c r="L186" s="96" t="s">
        <v>393</v>
      </c>
    </row>
    <row r="187" spans="3:12" ht="15.75" thickBot="1" x14ac:dyDescent="0.3">
      <c r="C187" s="135" t="s">
        <v>492</v>
      </c>
      <c r="D187" s="197"/>
      <c r="E187" s="150">
        <v>12</v>
      </c>
      <c r="F187" s="293">
        <f>HLOOKUP($C187,$BZ$2:$CM$3,2,0)</f>
        <v>2007.3</v>
      </c>
      <c r="G187" s="111">
        <f>D187*E187*F187</f>
        <v>0</v>
      </c>
      <c r="H187" s="164"/>
      <c r="I187" s="112" t="s">
        <v>493</v>
      </c>
      <c r="J187" s="112" t="str">
        <f>VLOOKUP(I187,Presupuesto!$B$11:$C$565,2,0)</f>
        <v>SUELDOS Y SALARIOS PERMANENTES</v>
      </c>
      <c r="K187" s="96" t="str">
        <f t="shared" si="5"/>
        <v>Posgrado</v>
      </c>
      <c r="L187" s="96" t="s">
        <v>393</v>
      </c>
    </row>
    <row r="188" spans="3:12" x14ac:dyDescent="0.25">
      <c r="C188" s="169" t="s">
        <v>58</v>
      </c>
      <c r="D188" s="161"/>
      <c r="E188" s="152">
        <v>0</v>
      </c>
      <c r="F188" s="98">
        <f>IF(E187=0,"",(G187/E187)/12*E187)</f>
        <v>0</v>
      </c>
      <c r="G188" s="95">
        <f>F188</f>
        <v>0</v>
      </c>
      <c r="H188" s="162"/>
      <c r="I188" s="114" t="s">
        <v>513</v>
      </c>
      <c r="J188" s="114" t="str">
        <f>VLOOKUP(I188,Presupuesto!$B$11:$C$565,2,0)</f>
        <v>AGUINALDO Y DECIMO CUARTO MES</v>
      </c>
      <c r="K188" s="96" t="str">
        <f t="shared" si="5"/>
        <v>Posgrado</v>
      </c>
      <c r="L188" s="96" t="s">
        <v>393</v>
      </c>
    </row>
    <row r="189" spans="3:12" ht="15.75" thickBot="1" x14ac:dyDescent="0.3">
      <c r="C189" s="170" t="s">
        <v>59</v>
      </c>
      <c r="D189" s="161"/>
      <c r="E189" s="152">
        <v>0</v>
      </c>
      <c r="F189" s="115">
        <f>IF(E187&lt;6,"",((E187-6)/12)*(G187/E187))</f>
        <v>0</v>
      </c>
      <c r="G189" s="95">
        <f>F189</f>
        <v>0</v>
      </c>
      <c r="H189" s="162"/>
      <c r="I189" s="99" t="s">
        <v>516</v>
      </c>
      <c r="J189" s="99" t="str">
        <f>VLOOKUP(I189,Presupuesto!$B$11:$C$565,2,0)</f>
        <v>DECIMOCUARTO MES</v>
      </c>
      <c r="K189" s="96" t="str">
        <f t="shared" si="5"/>
        <v>Posgrado</v>
      </c>
      <c r="L189" s="96" t="s">
        <v>393</v>
      </c>
    </row>
    <row r="190" spans="3:12" ht="15.75" thickBot="1" x14ac:dyDescent="0.3">
      <c r="C190" s="138" t="s">
        <v>83</v>
      </c>
      <c r="D190" s="197"/>
      <c r="E190" s="150">
        <v>12</v>
      </c>
      <c r="F190" s="137">
        <v>30000</v>
      </c>
      <c r="G190" s="111">
        <f>D190*E190*F190</f>
        <v>0</v>
      </c>
      <c r="H190" s="164"/>
      <c r="I190" s="112" t="s">
        <v>561</v>
      </c>
      <c r="J190" s="112" t="str">
        <f>VLOOKUP(I190,Presupuesto!$B$11:$C$565,2,0)</f>
        <v>CONTRATOS ESPECIALES</v>
      </c>
      <c r="K190" s="96" t="str">
        <f t="shared" si="5"/>
        <v>Posgrado</v>
      </c>
      <c r="L190" s="96" t="s">
        <v>393</v>
      </c>
    </row>
    <row r="191" spans="3:12" x14ac:dyDescent="0.25">
      <c r="C191" s="169" t="s">
        <v>58</v>
      </c>
      <c r="D191" s="161"/>
      <c r="E191" s="152">
        <v>0</v>
      </c>
      <c r="F191" s="115">
        <f>IF(E190=0,"",(G190/E190)/12*E190)</f>
        <v>0</v>
      </c>
      <c r="G191" s="95">
        <f>F191</f>
        <v>0</v>
      </c>
      <c r="H191" s="162"/>
      <c r="I191" s="99" t="s">
        <v>561</v>
      </c>
      <c r="J191" s="99" t="str">
        <f>VLOOKUP(I191,Presupuesto!$B$11:$C$565,2,0)</f>
        <v>CONTRATOS ESPECIALES</v>
      </c>
      <c r="K191" s="96" t="str">
        <f t="shared" si="5"/>
        <v>Posgrado</v>
      </c>
      <c r="L191" s="96" t="s">
        <v>392</v>
      </c>
    </row>
    <row r="192" spans="3:12" ht="15.75" thickBot="1" x14ac:dyDescent="0.3">
      <c r="C192" s="170" t="s">
        <v>59</v>
      </c>
      <c r="D192" s="161"/>
      <c r="E192" s="152">
        <v>0</v>
      </c>
      <c r="F192" s="98">
        <f>IF(E190&lt;6,"",((E190-6)/12)*(G190/E190))</f>
        <v>0</v>
      </c>
      <c r="G192" s="95">
        <f>F192</f>
        <v>0</v>
      </c>
      <c r="H192" s="162"/>
      <c r="I192" s="99" t="s">
        <v>561</v>
      </c>
      <c r="J192" s="99" t="str">
        <f>VLOOKUP(I192,Presupuesto!$B$11:$C$565,2,0)</f>
        <v>CONTRATOS ESPECIALES</v>
      </c>
      <c r="K192" s="96" t="str">
        <f t="shared" si="5"/>
        <v>Posgrado</v>
      </c>
      <c r="L192" s="96" t="s">
        <v>397</v>
      </c>
    </row>
    <row r="193" spans="3:12" ht="15.75" thickBot="1" x14ac:dyDescent="0.3">
      <c r="C193" s="138" t="s">
        <v>60</v>
      </c>
      <c r="D193" s="197"/>
      <c r="E193" s="150">
        <v>12</v>
      </c>
      <c r="F193" s="116">
        <v>30000</v>
      </c>
      <c r="G193" s="111">
        <f>D193*E193*F193</f>
        <v>0</v>
      </c>
      <c r="H193" s="164"/>
      <c r="I193" s="112" t="s">
        <v>702</v>
      </c>
      <c r="J193" s="112" t="str">
        <f>VLOOKUP(I193,Presupuesto!$B$11:$C$565,2,0)</f>
        <v>OTROS SERVICIOS TECNICOS Y PROFESIONALES</v>
      </c>
      <c r="K193" s="96" t="str">
        <f t="shared" si="5"/>
        <v>Posgrado</v>
      </c>
      <c r="L193" s="96" t="s">
        <v>392</v>
      </c>
    </row>
    <row r="194" spans="3:12" x14ac:dyDescent="0.25">
      <c r="C194" s="169" t="s">
        <v>58</v>
      </c>
      <c r="D194" s="161"/>
      <c r="E194" s="152">
        <v>0</v>
      </c>
      <c r="F194" s="98">
        <v>0</v>
      </c>
      <c r="G194" s="95">
        <f>F194</f>
        <v>0</v>
      </c>
      <c r="H194" s="162"/>
      <c r="I194" s="99" t="s">
        <v>702</v>
      </c>
      <c r="J194" s="99" t="str">
        <f>VLOOKUP(I194,Presupuesto!$B$11:$C$565,2,0)</f>
        <v>OTROS SERVICIOS TECNICOS Y PROFESIONALES</v>
      </c>
      <c r="K194" s="96" t="str">
        <f t="shared" si="5"/>
        <v>Posgrado</v>
      </c>
      <c r="L194" s="96" t="s">
        <v>392</v>
      </c>
    </row>
    <row r="195" spans="3:12" ht="15.75" thickBot="1" x14ac:dyDescent="0.3">
      <c r="C195" s="170" t="s">
        <v>59</v>
      </c>
      <c r="D195" s="161"/>
      <c r="E195" s="152">
        <v>0</v>
      </c>
      <c r="F195" s="98">
        <v>0</v>
      </c>
      <c r="G195" s="95">
        <f>F195</f>
        <v>0</v>
      </c>
      <c r="H195" s="162"/>
      <c r="I195" s="99" t="s">
        <v>702</v>
      </c>
      <c r="J195" s="99" t="str">
        <f>VLOOKUP(I195,Presupuesto!$B$11:$C$565,2,0)</f>
        <v>OTROS SERVICIOS TECNICOS Y PROFESIONALES</v>
      </c>
      <c r="K195" s="96" t="str">
        <f t="shared" si="5"/>
        <v>Posgrado</v>
      </c>
      <c r="L195" s="96" t="s">
        <v>392</v>
      </c>
    </row>
    <row r="196" spans="3:12" ht="15.75" thickBot="1" x14ac:dyDescent="0.3">
      <c r="C196" s="138" t="s">
        <v>61</v>
      </c>
      <c r="D196" s="197"/>
      <c r="E196" s="150">
        <v>12</v>
      </c>
      <c r="F196" s="116">
        <v>30000</v>
      </c>
      <c r="G196" s="111">
        <f>D196*E196*F196</f>
        <v>0</v>
      </c>
      <c r="H196" s="164"/>
      <c r="I196" s="112" t="s">
        <v>493</v>
      </c>
      <c r="J196" s="112" t="str">
        <f>VLOOKUP(I196,Presupuesto!$B$11:$C$565,2,0)</f>
        <v>SUELDOS Y SALARIOS PERMANENTES</v>
      </c>
      <c r="K196" s="96" t="str">
        <f t="shared" si="5"/>
        <v>Posgrado</v>
      </c>
      <c r="L196" s="96" t="s">
        <v>392</v>
      </c>
    </row>
    <row r="197" spans="3:12" x14ac:dyDescent="0.25">
      <c r="C197" s="169" t="s">
        <v>58</v>
      </c>
      <c r="D197" s="167"/>
      <c r="E197" s="129">
        <v>0</v>
      </c>
      <c r="F197" s="117">
        <f>IF(E196=0,"",(G196/E196)/12*E196)</f>
        <v>0</v>
      </c>
      <c r="G197" s="118">
        <f>F197</f>
        <v>0</v>
      </c>
      <c r="H197" s="162"/>
      <c r="I197" s="99" t="s">
        <v>513</v>
      </c>
      <c r="J197" s="99" t="str">
        <f>VLOOKUP(I197,Presupuesto!$B$11:$C$565,2,0)</f>
        <v>AGUINALDO Y DECIMO CUARTO MES</v>
      </c>
      <c r="K197" s="96" t="str">
        <f t="shared" si="5"/>
        <v>Posgrado</v>
      </c>
      <c r="L197" s="96" t="s">
        <v>392</v>
      </c>
    </row>
    <row r="198" spans="3:12" ht="15.75" thickBot="1" x14ac:dyDescent="0.3">
      <c r="C198" s="171" t="s">
        <v>59</v>
      </c>
      <c r="D198" s="160"/>
      <c r="E198" s="130">
        <v>0</v>
      </c>
      <c r="F198" s="103">
        <f>IF(E196&lt;6,"",((E196-6)/12)*(G196/E196))</f>
        <v>0</v>
      </c>
      <c r="G198" s="103">
        <f>F198</f>
        <v>0</v>
      </c>
      <c r="H198" s="160"/>
      <c r="I198" s="104" t="s">
        <v>516</v>
      </c>
      <c r="J198" s="122" t="str">
        <f>VLOOKUP(I198,Presupuesto!$B$11:$C$565,2,0)</f>
        <v>DECIMOCUARTO MES</v>
      </c>
      <c r="K198" s="104" t="str">
        <f t="shared" si="5"/>
        <v>Posgrado</v>
      </c>
      <c r="L198" s="122" t="s">
        <v>392</v>
      </c>
    </row>
    <row r="199" spans="3:12" s="434" customFormat="1" x14ac:dyDescent="0.25">
      <c r="C199" s="644"/>
      <c r="D199" s="620"/>
      <c r="E199" s="619"/>
      <c r="F199" s="619"/>
      <c r="G199" s="619"/>
      <c r="H199" s="620"/>
      <c r="I199" s="636"/>
      <c r="J199" s="636"/>
      <c r="K199" s="636"/>
      <c r="L199" s="636"/>
    </row>
    <row r="201" spans="3:12" s="434" customFormat="1" ht="15.75" thickBot="1" x14ac:dyDescent="0.3">
      <c r="D201" s="421"/>
      <c r="H201" s="421"/>
    </row>
    <row r="202" spans="3:12" s="434" customFormat="1" ht="19.5" thickBot="1" x14ac:dyDescent="0.3">
      <c r="C202" s="742" t="s">
        <v>1997</v>
      </c>
      <c r="D202" s="743"/>
      <c r="E202" s="743"/>
      <c r="F202" s="743"/>
      <c r="G202" s="743"/>
      <c r="H202" s="743"/>
      <c r="I202" s="743"/>
      <c r="J202" s="743"/>
      <c r="K202" s="743"/>
      <c r="L202" s="744"/>
    </row>
    <row r="203" spans="3:12" s="434" customFormat="1" x14ac:dyDescent="0.25">
      <c r="D203" s="421"/>
      <c r="H203" s="421"/>
    </row>
    <row r="204" spans="3:12" ht="15.75" thickBot="1" x14ac:dyDescent="0.3">
      <c r="K204" s="151"/>
    </row>
    <row r="205" spans="3:12" ht="15.75" thickBot="1" x14ac:dyDescent="0.3">
      <c r="C205" s="69" t="s">
        <v>43</v>
      </c>
      <c r="D205" s="30">
        <f>SUM(G212:G262)</f>
        <v>3007615.7249999996</v>
      </c>
      <c r="E205" s="91"/>
      <c r="F205" s="91"/>
      <c r="G205" s="91"/>
      <c r="H205" s="74"/>
      <c r="I205" s="74"/>
      <c r="J205" s="74"/>
      <c r="K205" s="151"/>
    </row>
    <row r="206" spans="3:12" x14ac:dyDescent="0.25">
      <c r="D206" s="31"/>
      <c r="E206" s="91"/>
      <c r="F206" s="91"/>
      <c r="G206" s="91"/>
      <c r="H206" s="74"/>
      <c r="I206" s="74"/>
      <c r="J206" s="74"/>
      <c r="K206" s="151"/>
    </row>
    <row r="207" spans="3:12" x14ac:dyDescent="0.25">
      <c r="D207" s="31"/>
      <c r="E207" s="91"/>
      <c r="F207" s="91"/>
      <c r="G207" s="91"/>
      <c r="H207" s="74"/>
      <c r="I207" s="74"/>
      <c r="J207" s="74"/>
      <c r="K207" s="151"/>
    </row>
    <row r="208" spans="3:12" ht="15.75" x14ac:dyDescent="0.25">
      <c r="C208" s="200" t="s">
        <v>390</v>
      </c>
      <c r="D208" s="347" t="s">
        <v>1793</v>
      </c>
      <c r="E208" s="91"/>
      <c r="F208" s="91"/>
      <c r="G208" s="91"/>
      <c r="H208" s="74"/>
      <c r="I208" s="74"/>
      <c r="J208" s="74"/>
      <c r="K208" s="151"/>
    </row>
    <row r="209" spans="3:12" ht="48" customHeight="1" x14ac:dyDescent="0.25">
      <c r="C209" s="739" t="str">
        <f>IFERROR(VLOOKUP(D208,'1. Desarrollo e Innov. Curricu.'!$F:$G,2,FALSE),IFERROR(VLOOKUP(D208,'2. Investigación Científica'!$F:$G,2,FALSE),IFERROR(VLOOKUP(D208,'3. Vinculación Univ. Sociedad'!$F:$G,2,FALSE),IFERROR(VLOOKUP(D208,'4. Docencia y Profesorado Univ.'!$F:$G,2,FALSE),IFERROR(VLOOKUP(D208,'5. Estudiantes y Graduados'!$F:$G,2,FALSE),IFERROR(VLOOKUP(D208,'11. Gestion Administrativa'!$F:$G,2,FALSE),IFERROR(VLOOKUP(D208,'13. Gestión Académica'!$F:$G,2,FALSE),IFERROR(VLOOKUP(D208,'9. Asegura. de la Calid. y M'!$F:$G,2,FALSE),IFERROR(VLOOKUP(D208,'6. Gestión del Conocimiento'!$F:$G,2,FALSE),IFERROR(VLOOKUP(D208,'15. Gobernabilidad y Proceso...'!$F:$G,2,FALSE),IFERROR(VLOOKUP(D208,'12. Gestión del Talento Humano'!$F:$G,2,FALSE),IFERROR(VLOOKUP(D208,'14. Internacional... de la E.S.'!$F:$G,2,FALSE),IFERROR(VLOOKUP(D208,'10. Posgrado'!$F:$G,2,FALSE),IFERROR(VLOOKUP(D208,'17. Gestión TIC'!$F:$G,2,FALSE),IFERROR(VLOOKUP(D208,'16. Desa. del Sistema Educ.Sup.'!$F:$G,2,FALSE),IFERROR(VLOOKUP(D208,'8. Cultura de Inno. Insti...'!$F:$G,2,FALSE),VLOOKUP(D208,'7. Lo Esencial de la Reforma U.'!$F:$G,2,0)))))))))))))))))</f>
        <v xml:space="preserve"> Gestionar que la FACES cuente con suficientes docentes en número, nivel de formación, especialización, nacionales y extranjeros; y con suficiente personal administrativo  y de servicio.  Tramitar diferentes áreas y  acciones de personal y presupuestarias que los servicios académicos demandan.</v>
      </c>
      <c r="D209" s="739"/>
      <c r="E209" s="739"/>
      <c r="F209" s="739"/>
      <c r="G209" s="739"/>
      <c r="H209" s="739"/>
      <c r="I209" s="739"/>
      <c r="J209" s="739"/>
      <c r="K209" s="739"/>
      <c r="L209" s="739"/>
    </row>
    <row r="210" spans="3:12" ht="15.75" thickBot="1" x14ac:dyDescent="0.3">
      <c r="C210" s="175"/>
      <c r="D210" s="31"/>
      <c r="E210" s="91"/>
      <c r="F210" s="91"/>
      <c r="G210" s="91"/>
      <c r="H210" s="74"/>
      <c r="I210" s="74"/>
      <c r="J210" s="74"/>
      <c r="K210" s="151"/>
    </row>
    <row r="211" spans="3:12" ht="30.75" thickBot="1" x14ac:dyDescent="0.3">
      <c r="C211" s="132" t="s">
        <v>44</v>
      </c>
      <c r="D211" s="136" t="s">
        <v>55</v>
      </c>
      <c r="E211" s="168" t="s">
        <v>56</v>
      </c>
      <c r="F211" s="136" t="s">
        <v>57</v>
      </c>
      <c r="G211" s="133" t="s">
        <v>27</v>
      </c>
      <c r="H211" s="131" t="s">
        <v>129</v>
      </c>
      <c r="I211" s="134" t="s">
        <v>46</v>
      </c>
      <c r="J211" s="134" t="s">
        <v>130</v>
      </c>
      <c r="K211" s="134" t="s">
        <v>408</v>
      </c>
      <c r="L211" s="134" t="s">
        <v>409</v>
      </c>
    </row>
    <row r="212" spans="3:12" ht="15.75" thickBot="1" x14ac:dyDescent="0.3">
      <c r="C212" s="135" t="s">
        <v>479</v>
      </c>
      <c r="D212" s="197"/>
      <c r="E212" s="150">
        <v>12</v>
      </c>
      <c r="F212" s="293">
        <f>HLOOKUP($C212,$BZ$2:$CM$3,2,0)</f>
        <v>43674.39</v>
      </c>
      <c r="G212" s="111">
        <f>D212*E212*F212</f>
        <v>0</v>
      </c>
      <c r="H212" s="164"/>
      <c r="I212" s="112" t="s">
        <v>493</v>
      </c>
      <c r="J212" s="112" t="str">
        <f>VLOOKUP(I212,Presupuesto!$B$11:$C$565,2,0)</f>
        <v>SUELDOS Y SALARIOS PERMANENTES</v>
      </c>
      <c r="K212" s="215" t="s">
        <v>1435</v>
      </c>
      <c r="L212" s="96" t="s">
        <v>392</v>
      </c>
    </row>
    <row r="213" spans="3:12" x14ac:dyDescent="0.25">
      <c r="C213" s="169" t="s">
        <v>58</v>
      </c>
      <c r="D213" s="161"/>
      <c r="E213" s="152">
        <v>0</v>
      </c>
      <c r="F213" s="98">
        <f>IF(E212=0,"",(G212/E212)/12*E212)</f>
        <v>0</v>
      </c>
      <c r="G213" s="95">
        <f>F213</f>
        <v>0</v>
      </c>
      <c r="H213" s="162"/>
      <c r="I213" s="114" t="s">
        <v>513</v>
      </c>
      <c r="J213" s="114" t="str">
        <f>VLOOKUP(I213,Presupuesto!$B$11:$C$565,2,0)</f>
        <v>AGUINALDO Y DECIMO CUARTO MES</v>
      </c>
      <c r="K213" s="96" t="str">
        <f t="shared" ref="K213:K244" si="6">$K$212</f>
        <v>Posgrado</v>
      </c>
      <c r="L213" s="96" t="s">
        <v>410</v>
      </c>
    </row>
    <row r="214" spans="3:12" ht="15.75" thickBot="1" x14ac:dyDescent="0.3">
      <c r="C214" s="170" t="s">
        <v>59</v>
      </c>
      <c r="D214" s="161"/>
      <c r="E214" s="152">
        <v>0</v>
      </c>
      <c r="F214" s="115">
        <f>IF(E212&lt;6,"",((E212-6)/12)*(G212/E212))</f>
        <v>0</v>
      </c>
      <c r="G214" s="95">
        <f>F214</f>
        <v>0</v>
      </c>
      <c r="H214" s="162"/>
      <c r="I214" s="99" t="s">
        <v>516</v>
      </c>
      <c r="J214" s="99" t="str">
        <f>VLOOKUP(I214,Presupuesto!$B$11:$C$565,2,0)</f>
        <v>DECIMOCUARTO MES</v>
      </c>
      <c r="K214" s="96" t="str">
        <f t="shared" si="6"/>
        <v>Posgrado</v>
      </c>
      <c r="L214" s="96" t="s">
        <v>393</v>
      </c>
    </row>
    <row r="215" spans="3:12" ht="15.75" thickBot="1" x14ac:dyDescent="0.3">
      <c r="C215" s="135" t="s">
        <v>480</v>
      </c>
      <c r="D215" s="197"/>
      <c r="E215" s="150">
        <v>12</v>
      </c>
      <c r="F215" s="293">
        <f>HLOOKUP($C215,$BZ$2:$CM$3,2,0)</f>
        <v>39703.99</v>
      </c>
      <c r="G215" s="111">
        <f>D215*E215*F215</f>
        <v>0</v>
      </c>
      <c r="H215" s="164"/>
      <c r="I215" s="112" t="s">
        <v>493</v>
      </c>
      <c r="J215" s="112" t="str">
        <f>VLOOKUP(I215,Presupuesto!$B$11:$C$565,2,0)</f>
        <v>SUELDOS Y SALARIOS PERMANENTES</v>
      </c>
      <c r="K215" s="96" t="str">
        <f t="shared" si="6"/>
        <v>Posgrado</v>
      </c>
      <c r="L215" s="96" t="s">
        <v>393</v>
      </c>
    </row>
    <row r="216" spans="3:12" x14ac:dyDescent="0.25">
      <c r="C216" s="169" t="s">
        <v>58</v>
      </c>
      <c r="D216" s="161"/>
      <c r="E216" s="152">
        <v>0</v>
      </c>
      <c r="F216" s="98">
        <f>IF(E215=0,"",(G215/E215)/12*E215)</f>
        <v>0</v>
      </c>
      <c r="G216" s="95">
        <f>F216</f>
        <v>0</v>
      </c>
      <c r="H216" s="162"/>
      <c r="I216" s="114" t="s">
        <v>513</v>
      </c>
      <c r="J216" s="114" t="str">
        <f>VLOOKUP(I216,Presupuesto!$B$11:$C$565,2,0)</f>
        <v>AGUINALDO Y DECIMO CUARTO MES</v>
      </c>
      <c r="K216" s="96" t="str">
        <f t="shared" si="6"/>
        <v>Posgrado</v>
      </c>
      <c r="L216" s="96" t="s">
        <v>393</v>
      </c>
    </row>
    <row r="217" spans="3:12" ht="15.75" thickBot="1" x14ac:dyDescent="0.3">
      <c r="C217" s="170" t="s">
        <v>59</v>
      </c>
      <c r="D217" s="161"/>
      <c r="E217" s="152">
        <v>0</v>
      </c>
      <c r="F217" s="115">
        <f>IF(E215&lt;6,"",((E215-6)/12)*(G215/E215))</f>
        <v>0</v>
      </c>
      <c r="G217" s="95">
        <f>F217</f>
        <v>0</v>
      </c>
      <c r="H217" s="162"/>
      <c r="I217" s="99" t="s">
        <v>516</v>
      </c>
      <c r="J217" s="99" t="str">
        <f>VLOOKUP(I217,Presupuesto!$B$11:$C$565,2,0)</f>
        <v>DECIMOCUARTO MES</v>
      </c>
      <c r="K217" s="96" t="str">
        <f t="shared" si="6"/>
        <v>Posgrado</v>
      </c>
      <c r="L217" s="96" t="s">
        <v>393</v>
      </c>
    </row>
    <row r="218" spans="3:12" ht="15.75" thickBot="1" x14ac:dyDescent="0.3">
      <c r="C218" s="135" t="s">
        <v>481</v>
      </c>
      <c r="D218" s="652">
        <v>2</v>
      </c>
      <c r="E218" s="150">
        <v>12</v>
      </c>
      <c r="F218" s="293">
        <f>HLOOKUP($C218,$BZ$2:$CM$3,2,0)</f>
        <v>35733.589999999997</v>
      </c>
      <c r="G218" s="111">
        <f>D218*E218*F218</f>
        <v>857606.15999999992</v>
      </c>
      <c r="H218" s="164" t="s">
        <v>1665</v>
      </c>
      <c r="I218" s="112" t="s">
        <v>493</v>
      </c>
      <c r="J218" s="112" t="str">
        <f>VLOOKUP(I218,Presupuesto!$B$11:$C$565,2,0)</f>
        <v>SUELDOS Y SALARIOS PERMANENTES</v>
      </c>
      <c r="K218" s="96" t="s">
        <v>1355</v>
      </c>
      <c r="L218" s="96" t="s">
        <v>393</v>
      </c>
    </row>
    <row r="219" spans="3:12" x14ac:dyDescent="0.25">
      <c r="C219" s="169" t="s">
        <v>58</v>
      </c>
      <c r="D219" s="653"/>
      <c r="E219" s="152">
        <v>0</v>
      </c>
      <c r="F219" s="98">
        <f>IF(E218=0,"",(G218/E218)/12*E218)</f>
        <v>71467.179999999993</v>
      </c>
      <c r="G219" s="95">
        <f>F219</f>
        <v>71467.179999999993</v>
      </c>
      <c r="H219" s="162" t="s">
        <v>1665</v>
      </c>
      <c r="I219" s="114" t="s">
        <v>513</v>
      </c>
      <c r="J219" s="114" t="str">
        <f>VLOOKUP(I219,Presupuesto!$B$11:$C$565,2,0)</f>
        <v>AGUINALDO Y DECIMO CUARTO MES</v>
      </c>
      <c r="K219" s="96" t="s">
        <v>1355</v>
      </c>
      <c r="L219" s="96" t="s">
        <v>393</v>
      </c>
    </row>
    <row r="220" spans="3:12" ht="15.75" thickBot="1" x14ac:dyDescent="0.3">
      <c r="C220" s="170" t="s">
        <v>59</v>
      </c>
      <c r="D220" s="653"/>
      <c r="E220" s="152">
        <v>0</v>
      </c>
      <c r="F220" s="115">
        <f>IF(E218&lt;6,"",((E218-6)/12)*(G218/E218))</f>
        <v>35733.589999999997</v>
      </c>
      <c r="G220" s="95">
        <f>F220</f>
        <v>35733.589999999997</v>
      </c>
      <c r="H220" s="162" t="s">
        <v>1665</v>
      </c>
      <c r="I220" s="99" t="s">
        <v>516</v>
      </c>
      <c r="J220" s="99" t="str">
        <f>VLOOKUP(I220,Presupuesto!$B$11:$C$565,2,0)</f>
        <v>DECIMOCUARTO MES</v>
      </c>
      <c r="K220" s="96" t="s">
        <v>1355</v>
      </c>
      <c r="L220" s="96" t="s">
        <v>393</v>
      </c>
    </row>
    <row r="221" spans="3:12" ht="15.75" thickBot="1" x14ac:dyDescent="0.3">
      <c r="C221" s="135" t="s">
        <v>482</v>
      </c>
      <c r="D221" s="652">
        <v>2</v>
      </c>
      <c r="E221" s="150">
        <v>12</v>
      </c>
      <c r="F221" s="293">
        <f>HLOOKUP($C221,$BZ$2:$CM$3,2,0)</f>
        <v>31763.19</v>
      </c>
      <c r="G221" s="111">
        <f>D221*E221*F221</f>
        <v>762316.55999999994</v>
      </c>
      <c r="H221" s="164" t="s">
        <v>1665</v>
      </c>
      <c r="I221" s="112" t="s">
        <v>493</v>
      </c>
      <c r="J221" s="112" t="str">
        <f>VLOOKUP(I221,Presupuesto!$B$11:$C$565,2,0)</f>
        <v>SUELDOS Y SALARIOS PERMANENTES</v>
      </c>
      <c r="K221" s="96" t="s">
        <v>1355</v>
      </c>
      <c r="L221" s="96" t="s">
        <v>393</v>
      </c>
    </row>
    <row r="222" spans="3:12" x14ac:dyDescent="0.25">
      <c r="C222" s="169" t="s">
        <v>58</v>
      </c>
      <c r="D222" s="653"/>
      <c r="E222" s="152">
        <v>0</v>
      </c>
      <c r="F222" s="98">
        <f>IF(E221=0,"",(G221/E221)/12*E221)</f>
        <v>63526.38</v>
      </c>
      <c r="G222" s="95">
        <f>F222</f>
        <v>63526.38</v>
      </c>
      <c r="H222" s="162" t="s">
        <v>1665</v>
      </c>
      <c r="I222" s="114" t="s">
        <v>513</v>
      </c>
      <c r="J222" s="114" t="str">
        <f>VLOOKUP(I222,Presupuesto!$B$11:$C$565,2,0)</f>
        <v>AGUINALDO Y DECIMO CUARTO MES</v>
      </c>
      <c r="K222" s="96" t="s">
        <v>1355</v>
      </c>
      <c r="L222" s="96" t="s">
        <v>393</v>
      </c>
    </row>
    <row r="223" spans="3:12" ht="15.75" thickBot="1" x14ac:dyDescent="0.3">
      <c r="C223" s="170" t="s">
        <v>59</v>
      </c>
      <c r="D223" s="653"/>
      <c r="E223" s="152">
        <v>0</v>
      </c>
      <c r="F223" s="115">
        <f>IF(E221&lt;6,"",((E221-6)/12)*(G221/E221))</f>
        <v>31763.19</v>
      </c>
      <c r="G223" s="95">
        <f>F223</f>
        <v>31763.19</v>
      </c>
      <c r="H223" s="162" t="s">
        <v>1665</v>
      </c>
      <c r="I223" s="99" t="s">
        <v>516</v>
      </c>
      <c r="J223" s="99" t="str">
        <f>VLOOKUP(I223,Presupuesto!$B$11:$C$565,2,0)</f>
        <v>DECIMOCUARTO MES</v>
      </c>
      <c r="K223" s="96" t="s">
        <v>1355</v>
      </c>
      <c r="L223" s="96" t="s">
        <v>393</v>
      </c>
    </row>
    <row r="224" spans="3:12" ht="15.75" thickBot="1" x14ac:dyDescent="0.3">
      <c r="C224" s="135" t="s">
        <v>483</v>
      </c>
      <c r="D224" s="652"/>
      <c r="E224" s="150">
        <v>12</v>
      </c>
      <c r="F224" s="293">
        <f>HLOOKUP($C224,$BZ$2:$CM$3,2,0)</f>
        <v>29777.99</v>
      </c>
      <c r="G224" s="111">
        <f>D224*E224*F224</f>
        <v>0</v>
      </c>
      <c r="H224" s="164"/>
      <c r="I224" s="112" t="s">
        <v>493</v>
      </c>
      <c r="J224" s="112" t="str">
        <f>VLOOKUP(I224,Presupuesto!$B$11:$C$565,2,0)</f>
        <v>SUELDOS Y SALARIOS PERMANENTES</v>
      </c>
      <c r="K224" s="96" t="str">
        <f t="shared" si="6"/>
        <v>Posgrado</v>
      </c>
      <c r="L224" s="96" t="s">
        <v>393</v>
      </c>
    </row>
    <row r="225" spans="3:12" x14ac:dyDescent="0.25">
      <c r="C225" s="169" t="s">
        <v>58</v>
      </c>
      <c r="D225" s="653"/>
      <c r="E225" s="152">
        <v>0</v>
      </c>
      <c r="F225" s="98">
        <f>IF(E224=0,"",(G224/E224)/12*E224)</f>
        <v>0</v>
      </c>
      <c r="G225" s="95">
        <f>F225</f>
        <v>0</v>
      </c>
      <c r="H225" s="162"/>
      <c r="I225" s="114" t="s">
        <v>513</v>
      </c>
      <c r="J225" s="114" t="str">
        <f>VLOOKUP(I225,Presupuesto!$B$11:$C$565,2,0)</f>
        <v>AGUINALDO Y DECIMO CUARTO MES</v>
      </c>
      <c r="K225" s="96" t="str">
        <f t="shared" si="6"/>
        <v>Posgrado</v>
      </c>
      <c r="L225" s="96" t="s">
        <v>393</v>
      </c>
    </row>
    <row r="226" spans="3:12" ht="15.75" thickBot="1" x14ac:dyDescent="0.3">
      <c r="C226" s="170" t="s">
        <v>59</v>
      </c>
      <c r="D226" s="653"/>
      <c r="E226" s="152">
        <v>0</v>
      </c>
      <c r="F226" s="115">
        <f>IF(E224&lt;6,"",((E224-6)/12)*(G224/E224))</f>
        <v>0</v>
      </c>
      <c r="G226" s="95">
        <f>F226</f>
        <v>0</v>
      </c>
      <c r="H226" s="162"/>
      <c r="I226" s="99" t="s">
        <v>516</v>
      </c>
      <c r="J226" s="99" t="str">
        <f>VLOOKUP(I226,Presupuesto!$B$11:$C$565,2,0)</f>
        <v>DECIMOCUARTO MES</v>
      </c>
      <c r="K226" s="96" t="str">
        <f t="shared" si="6"/>
        <v>Posgrado</v>
      </c>
      <c r="L226" s="96" t="s">
        <v>393</v>
      </c>
    </row>
    <row r="227" spans="3:12" ht="15.75" thickBot="1" x14ac:dyDescent="0.3">
      <c r="C227" s="135" t="s">
        <v>484</v>
      </c>
      <c r="D227" s="652">
        <v>1</v>
      </c>
      <c r="E227" s="150">
        <v>12</v>
      </c>
      <c r="F227" s="293">
        <f>HLOOKUP($C227,$BZ$2:$CM$3,2,0)</f>
        <v>27792.79</v>
      </c>
      <c r="G227" s="111">
        <f>D227*E227*F227</f>
        <v>333513.48</v>
      </c>
      <c r="H227" s="164" t="s">
        <v>1665</v>
      </c>
      <c r="I227" s="112" t="s">
        <v>493</v>
      </c>
      <c r="J227" s="112" t="str">
        <f>VLOOKUP(I227,Presupuesto!$B$11:$C$565,2,0)</f>
        <v>SUELDOS Y SALARIOS PERMANENTES</v>
      </c>
      <c r="K227" s="96" t="s">
        <v>1355</v>
      </c>
      <c r="L227" s="96" t="s">
        <v>393</v>
      </c>
    </row>
    <row r="228" spans="3:12" x14ac:dyDescent="0.25">
      <c r="C228" s="169" t="s">
        <v>58</v>
      </c>
      <c r="D228" s="653"/>
      <c r="E228" s="152">
        <v>0</v>
      </c>
      <c r="F228" s="98">
        <f>IF(E227=0,"",(G227/E227)/12*E227)</f>
        <v>27792.789999999997</v>
      </c>
      <c r="G228" s="95">
        <f>F228</f>
        <v>27792.789999999997</v>
      </c>
      <c r="H228" s="162" t="s">
        <v>1665</v>
      </c>
      <c r="I228" s="114" t="s">
        <v>513</v>
      </c>
      <c r="J228" s="114" t="str">
        <f>VLOOKUP(I228,Presupuesto!$B$11:$C$565,2,0)</f>
        <v>AGUINALDO Y DECIMO CUARTO MES</v>
      </c>
      <c r="K228" s="96" t="s">
        <v>1355</v>
      </c>
      <c r="L228" s="96" t="s">
        <v>393</v>
      </c>
    </row>
    <row r="229" spans="3:12" ht="15.75" thickBot="1" x14ac:dyDescent="0.3">
      <c r="C229" s="170" t="s">
        <v>59</v>
      </c>
      <c r="D229" s="653"/>
      <c r="E229" s="152">
        <v>0</v>
      </c>
      <c r="F229" s="115">
        <f>IF(E227&lt;6,"",((E227-6)/12)*(G227/E227))</f>
        <v>13896.394999999999</v>
      </c>
      <c r="G229" s="95">
        <f>F229</f>
        <v>13896.394999999999</v>
      </c>
      <c r="H229" s="162" t="s">
        <v>1665</v>
      </c>
      <c r="I229" s="99" t="s">
        <v>516</v>
      </c>
      <c r="J229" s="99" t="str">
        <f>VLOOKUP(I229,Presupuesto!$B$11:$C$565,2,0)</f>
        <v>DECIMOCUARTO MES</v>
      </c>
      <c r="K229" s="96" t="s">
        <v>1355</v>
      </c>
      <c r="L229" s="96" t="s">
        <v>393</v>
      </c>
    </row>
    <row r="230" spans="3:12" ht="15.75" thickBot="1" x14ac:dyDescent="0.3">
      <c r="C230" s="135" t="s">
        <v>485</v>
      </c>
      <c r="D230" s="652"/>
      <c r="E230" s="150">
        <v>12</v>
      </c>
      <c r="F230" s="293">
        <f>HLOOKUP($C230,$BZ$2:$CM$3,2,0)</f>
        <v>18859.39</v>
      </c>
      <c r="G230" s="111">
        <f>D230*E230*F230</f>
        <v>0</v>
      </c>
      <c r="H230" s="164"/>
      <c r="I230" s="112" t="s">
        <v>493</v>
      </c>
      <c r="J230" s="112" t="str">
        <f>VLOOKUP(I230,Presupuesto!$B$11:$C$565,2,0)</f>
        <v>SUELDOS Y SALARIOS PERMANENTES</v>
      </c>
      <c r="K230" s="96" t="str">
        <f t="shared" si="6"/>
        <v>Posgrado</v>
      </c>
      <c r="L230" s="96" t="s">
        <v>393</v>
      </c>
    </row>
    <row r="231" spans="3:12" x14ac:dyDescent="0.25">
      <c r="C231" s="169" t="s">
        <v>58</v>
      </c>
      <c r="D231" s="161"/>
      <c r="E231" s="152">
        <v>0</v>
      </c>
      <c r="F231" s="98">
        <f>IF(E230=0,"",(G230/E230)/12*E230)</f>
        <v>0</v>
      </c>
      <c r="G231" s="95">
        <f>F231</f>
        <v>0</v>
      </c>
      <c r="H231" s="162"/>
      <c r="I231" s="114" t="s">
        <v>513</v>
      </c>
      <c r="J231" s="114" t="str">
        <f>VLOOKUP(I231,Presupuesto!$B$11:$C$565,2,0)</f>
        <v>AGUINALDO Y DECIMO CUARTO MES</v>
      </c>
      <c r="K231" s="96" t="str">
        <f t="shared" si="6"/>
        <v>Posgrado</v>
      </c>
      <c r="L231" s="96" t="s">
        <v>393</v>
      </c>
    </row>
    <row r="232" spans="3:12" ht="15.75" thickBot="1" x14ac:dyDescent="0.3">
      <c r="C232" s="170" t="s">
        <v>59</v>
      </c>
      <c r="D232" s="161"/>
      <c r="E232" s="152">
        <v>0</v>
      </c>
      <c r="F232" s="115">
        <f>IF(E230&lt;6,"",((E230-6)/12)*(G230/E230))</f>
        <v>0</v>
      </c>
      <c r="G232" s="95">
        <f>F232</f>
        <v>0</v>
      </c>
      <c r="H232" s="162"/>
      <c r="I232" s="99" t="s">
        <v>516</v>
      </c>
      <c r="J232" s="99" t="str">
        <f>VLOOKUP(I232,Presupuesto!$B$11:$C$565,2,0)</f>
        <v>DECIMOCUARTO MES</v>
      </c>
      <c r="K232" s="96" t="str">
        <f t="shared" si="6"/>
        <v>Posgrado</v>
      </c>
      <c r="L232" s="96" t="s">
        <v>393</v>
      </c>
    </row>
    <row r="233" spans="3:12" ht="15.75" thickBot="1" x14ac:dyDescent="0.3">
      <c r="C233" s="135" t="s">
        <v>486</v>
      </c>
      <c r="D233" s="197"/>
      <c r="E233" s="150">
        <v>12</v>
      </c>
      <c r="F233" s="293">
        <f>HLOOKUP($C233,$BZ$2:$CM$3,2,0)</f>
        <v>17866.8</v>
      </c>
      <c r="G233" s="111">
        <f>D233*E233*F233</f>
        <v>0</v>
      </c>
      <c r="H233" s="164"/>
      <c r="I233" s="112" t="s">
        <v>493</v>
      </c>
      <c r="J233" s="112" t="str">
        <f>VLOOKUP(I233,Presupuesto!$B$11:$C$565,2,0)</f>
        <v>SUELDOS Y SALARIOS PERMANENTES</v>
      </c>
      <c r="K233" s="96" t="str">
        <f t="shared" si="6"/>
        <v>Posgrado</v>
      </c>
      <c r="L233" s="96" t="s">
        <v>393</v>
      </c>
    </row>
    <row r="234" spans="3:12" x14ac:dyDescent="0.25">
      <c r="C234" s="169" t="s">
        <v>58</v>
      </c>
      <c r="D234" s="161"/>
      <c r="E234" s="152">
        <v>0</v>
      </c>
      <c r="F234" s="98">
        <f>IF(E233=0,"",(G233/E233)/12*E233)</f>
        <v>0</v>
      </c>
      <c r="G234" s="95">
        <f>F234</f>
        <v>0</v>
      </c>
      <c r="H234" s="162"/>
      <c r="I234" s="114" t="s">
        <v>513</v>
      </c>
      <c r="J234" s="114" t="str">
        <f>VLOOKUP(I234,Presupuesto!$B$11:$C$565,2,0)</f>
        <v>AGUINALDO Y DECIMO CUARTO MES</v>
      </c>
      <c r="K234" s="96" t="str">
        <f t="shared" si="6"/>
        <v>Posgrado</v>
      </c>
      <c r="L234" s="96" t="s">
        <v>393</v>
      </c>
    </row>
    <row r="235" spans="3:12" ht="15.75" thickBot="1" x14ac:dyDescent="0.3">
      <c r="C235" s="170" t="s">
        <v>59</v>
      </c>
      <c r="D235" s="161"/>
      <c r="E235" s="152">
        <v>0</v>
      </c>
      <c r="F235" s="115">
        <f>IF(E233&lt;6,"",((E233-6)/12)*(G233/E233))</f>
        <v>0</v>
      </c>
      <c r="G235" s="95">
        <f>F235</f>
        <v>0</v>
      </c>
      <c r="H235" s="162"/>
      <c r="I235" s="99" t="s">
        <v>516</v>
      </c>
      <c r="J235" s="99" t="str">
        <f>VLOOKUP(I235,Presupuesto!$B$11:$C$565,2,0)</f>
        <v>DECIMOCUARTO MES</v>
      </c>
      <c r="K235" s="96" t="str">
        <f t="shared" si="6"/>
        <v>Posgrado</v>
      </c>
      <c r="L235" s="96" t="s">
        <v>393</v>
      </c>
    </row>
    <row r="236" spans="3:12" ht="15.75" thickBot="1" x14ac:dyDescent="0.3">
      <c r="C236" s="135" t="s">
        <v>487</v>
      </c>
      <c r="D236" s="197"/>
      <c r="E236" s="150">
        <v>12</v>
      </c>
      <c r="F236" s="293">
        <f>HLOOKUP($C236,$BZ$2:$CM$3,2,0)</f>
        <v>13896.4</v>
      </c>
      <c r="G236" s="111">
        <f>D236*E236*F236</f>
        <v>0</v>
      </c>
      <c r="H236" s="164"/>
      <c r="I236" s="112" t="s">
        <v>493</v>
      </c>
      <c r="J236" s="112" t="str">
        <f>VLOOKUP(I236,Presupuesto!$B$11:$C$565,2,0)</f>
        <v>SUELDOS Y SALARIOS PERMANENTES</v>
      </c>
      <c r="K236" s="96" t="str">
        <f t="shared" si="6"/>
        <v>Posgrado</v>
      </c>
      <c r="L236" s="96" t="s">
        <v>393</v>
      </c>
    </row>
    <row r="237" spans="3:12" x14ac:dyDescent="0.25">
      <c r="C237" s="169" t="s">
        <v>58</v>
      </c>
      <c r="D237" s="161"/>
      <c r="E237" s="152">
        <v>0</v>
      </c>
      <c r="F237" s="98">
        <f>IF(E236=0,"",(G236/E236)/12*E236)</f>
        <v>0</v>
      </c>
      <c r="G237" s="95">
        <f>F237</f>
        <v>0</v>
      </c>
      <c r="H237" s="162"/>
      <c r="I237" s="114" t="s">
        <v>513</v>
      </c>
      <c r="J237" s="114" t="str">
        <f>VLOOKUP(I237,Presupuesto!$B$11:$C$565,2,0)</f>
        <v>AGUINALDO Y DECIMO CUARTO MES</v>
      </c>
      <c r="K237" s="96" t="str">
        <f t="shared" si="6"/>
        <v>Posgrado</v>
      </c>
      <c r="L237" s="96" t="s">
        <v>393</v>
      </c>
    </row>
    <row r="238" spans="3:12" ht="15.75" thickBot="1" x14ac:dyDescent="0.3">
      <c r="C238" s="170" t="s">
        <v>59</v>
      </c>
      <c r="D238" s="161"/>
      <c r="E238" s="152">
        <v>0</v>
      </c>
      <c r="F238" s="115">
        <f>IF(E236&lt;6,"",((E236-6)/12)*(G236/E236))</f>
        <v>0</v>
      </c>
      <c r="G238" s="95">
        <f>F238</f>
        <v>0</v>
      </c>
      <c r="H238" s="162"/>
      <c r="I238" s="99" t="s">
        <v>516</v>
      </c>
      <c r="J238" s="99" t="str">
        <f>VLOOKUP(I238,Presupuesto!$B$11:$C$565,2,0)</f>
        <v>DECIMOCUARTO MES</v>
      </c>
      <c r="K238" s="96" t="str">
        <f t="shared" si="6"/>
        <v>Posgrado</v>
      </c>
      <c r="L238" s="96" t="s">
        <v>393</v>
      </c>
    </row>
    <row r="239" spans="3:12" ht="15.75" thickBot="1" x14ac:dyDescent="0.3">
      <c r="C239" s="135" t="s">
        <v>488</v>
      </c>
      <c r="D239" s="197"/>
      <c r="E239" s="150">
        <v>12</v>
      </c>
      <c r="F239" s="293">
        <f>HLOOKUP($C239,$BZ$2:$CM$3,2,0)</f>
        <v>15004.09</v>
      </c>
      <c r="G239" s="111">
        <f>D239*E239*F239</f>
        <v>0</v>
      </c>
      <c r="H239" s="164"/>
      <c r="I239" s="112" t="s">
        <v>493</v>
      </c>
      <c r="J239" s="112" t="str">
        <f>VLOOKUP(I239,Presupuesto!$B$11:$C$565,2,0)</f>
        <v>SUELDOS Y SALARIOS PERMANENTES</v>
      </c>
      <c r="K239" s="96" t="str">
        <f t="shared" si="6"/>
        <v>Posgrado</v>
      </c>
      <c r="L239" s="96" t="s">
        <v>393</v>
      </c>
    </row>
    <row r="240" spans="3:12" x14ac:dyDescent="0.25">
      <c r="C240" s="169" t="s">
        <v>58</v>
      </c>
      <c r="D240" s="161"/>
      <c r="E240" s="152">
        <v>0</v>
      </c>
      <c r="F240" s="98">
        <f>IF(E239=0,"",(G239/E239)/12*E239)</f>
        <v>0</v>
      </c>
      <c r="G240" s="95">
        <f>F240</f>
        <v>0</v>
      </c>
      <c r="H240" s="162"/>
      <c r="I240" s="114" t="s">
        <v>513</v>
      </c>
      <c r="J240" s="114" t="str">
        <f>VLOOKUP(I240,Presupuesto!$B$11:$C$565,2,0)</f>
        <v>AGUINALDO Y DECIMO CUARTO MES</v>
      </c>
      <c r="K240" s="96" t="str">
        <f t="shared" si="6"/>
        <v>Posgrado</v>
      </c>
      <c r="L240" s="96" t="s">
        <v>393</v>
      </c>
    </row>
    <row r="241" spans="3:12" ht="15.75" thickBot="1" x14ac:dyDescent="0.3">
      <c r="C241" s="170" t="s">
        <v>59</v>
      </c>
      <c r="D241" s="161"/>
      <c r="E241" s="152">
        <v>0</v>
      </c>
      <c r="F241" s="115">
        <f>IF(E239&lt;6,"",((E239-6)/12)*(G239/E239))</f>
        <v>0</v>
      </c>
      <c r="G241" s="95">
        <f>F241</f>
        <v>0</v>
      </c>
      <c r="H241" s="162"/>
      <c r="I241" s="99" t="s">
        <v>516</v>
      </c>
      <c r="J241" s="99" t="str">
        <f>VLOOKUP(I241,Presupuesto!$B$11:$C$565,2,0)</f>
        <v>DECIMOCUARTO MES</v>
      </c>
      <c r="K241" s="96" t="str">
        <f t="shared" si="6"/>
        <v>Posgrado</v>
      </c>
      <c r="L241" s="96" t="s">
        <v>393</v>
      </c>
    </row>
    <row r="242" spans="3:12" ht="15.75" thickBot="1" x14ac:dyDescent="0.3">
      <c r="C242" s="135" t="s">
        <v>489</v>
      </c>
      <c r="D242" s="197"/>
      <c r="E242" s="150">
        <v>12</v>
      </c>
      <c r="F242" s="293">
        <f>HLOOKUP($C242,$BZ$2:$CM$3,2,0)</f>
        <v>13238.9</v>
      </c>
      <c r="G242" s="111">
        <f>D242*E242*F242</f>
        <v>0</v>
      </c>
      <c r="H242" s="164"/>
      <c r="I242" s="112" t="s">
        <v>493</v>
      </c>
      <c r="J242" s="112" t="str">
        <f>VLOOKUP(I242,Presupuesto!$B$11:$C$565,2,0)</f>
        <v>SUELDOS Y SALARIOS PERMANENTES</v>
      </c>
      <c r="K242" s="96" t="str">
        <f t="shared" si="6"/>
        <v>Posgrado</v>
      </c>
      <c r="L242" s="96" t="s">
        <v>393</v>
      </c>
    </row>
    <row r="243" spans="3:12" x14ac:dyDescent="0.25">
      <c r="C243" s="169" t="s">
        <v>58</v>
      </c>
      <c r="D243" s="161"/>
      <c r="E243" s="152">
        <v>0</v>
      </c>
      <c r="F243" s="98">
        <f>IF(E242=0,"",(G242/E242)/12*E242)</f>
        <v>0</v>
      </c>
      <c r="G243" s="95">
        <f>F243</f>
        <v>0</v>
      </c>
      <c r="H243" s="162"/>
      <c r="I243" s="114" t="s">
        <v>513</v>
      </c>
      <c r="J243" s="114" t="str">
        <f>VLOOKUP(I243,Presupuesto!$B$11:$C$565,2,0)</f>
        <v>AGUINALDO Y DECIMO CUARTO MES</v>
      </c>
      <c r="K243" s="96" t="str">
        <f t="shared" si="6"/>
        <v>Posgrado</v>
      </c>
      <c r="L243" s="96" t="s">
        <v>393</v>
      </c>
    </row>
    <row r="244" spans="3:12" ht="15.75" thickBot="1" x14ac:dyDescent="0.3">
      <c r="C244" s="170" t="s">
        <v>59</v>
      </c>
      <c r="D244" s="161"/>
      <c r="E244" s="152">
        <v>0</v>
      </c>
      <c r="F244" s="115">
        <f>IF(E242&lt;6,"",((E242-6)/12)*(G242/E242))</f>
        <v>0</v>
      </c>
      <c r="G244" s="95">
        <f>F244</f>
        <v>0</v>
      </c>
      <c r="H244" s="162"/>
      <c r="I244" s="99" t="s">
        <v>516</v>
      </c>
      <c r="J244" s="99" t="str">
        <f>VLOOKUP(I244,Presupuesto!$B$11:$C$565,2,0)</f>
        <v>DECIMOCUARTO MES</v>
      </c>
      <c r="K244" s="96" t="str">
        <f t="shared" si="6"/>
        <v>Posgrado</v>
      </c>
      <c r="L244" s="96" t="s">
        <v>393</v>
      </c>
    </row>
    <row r="245" spans="3:12" ht="15.75" thickBot="1" x14ac:dyDescent="0.3">
      <c r="C245" s="135" t="s">
        <v>490</v>
      </c>
      <c r="D245" s="197"/>
      <c r="E245" s="150">
        <v>12</v>
      </c>
      <c r="F245" s="293">
        <f>HLOOKUP($C245,$BZ$2:$CM$3,2,0)</f>
        <v>12356.31</v>
      </c>
      <c r="G245" s="111">
        <f>D245*E245*F245</f>
        <v>0</v>
      </c>
      <c r="H245" s="164"/>
      <c r="I245" s="112" t="s">
        <v>493</v>
      </c>
      <c r="J245" s="112" t="str">
        <f>VLOOKUP(I245,Presupuesto!$B$11:$C$565,2,0)</f>
        <v>SUELDOS Y SALARIOS PERMANENTES</v>
      </c>
      <c r="K245" s="96" t="str">
        <f t="shared" ref="K245:K259" si="7">$K$212</f>
        <v>Posgrado</v>
      </c>
      <c r="L245" s="96" t="s">
        <v>393</v>
      </c>
    </row>
    <row r="246" spans="3:12" x14ac:dyDescent="0.25">
      <c r="C246" s="169" t="s">
        <v>58</v>
      </c>
      <c r="D246" s="161"/>
      <c r="E246" s="152">
        <v>0</v>
      </c>
      <c r="F246" s="98">
        <f>IF(E245=0,"",(G245/E245)/12*E245)</f>
        <v>0</v>
      </c>
      <c r="G246" s="95">
        <f>F246</f>
        <v>0</v>
      </c>
      <c r="H246" s="162"/>
      <c r="I246" s="114" t="s">
        <v>513</v>
      </c>
      <c r="J246" s="114" t="str">
        <f>VLOOKUP(I246,Presupuesto!$B$11:$C$565,2,0)</f>
        <v>AGUINALDO Y DECIMO CUARTO MES</v>
      </c>
      <c r="K246" s="96" t="str">
        <f t="shared" si="7"/>
        <v>Posgrado</v>
      </c>
      <c r="L246" s="96" t="s">
        <v>393</v>
      </c>
    </row>
    <row r="247" spans="3:12" ht="15.75" thickBot="1" x14ac:dyDescent="0.3">
      <c r="C247" s="170" t="s">
        <v>59</v>
      </c>
      <c r="D247" s="161"/>
      <c r="E247" s="152">
        <v>0</v>
      </c>
      <c r="F247" s="115">
        <f>IF(E245&lt;6,"",((E245-6)/12)*(G245/E245))</f>
        <v>0</v>
      </c>
      <c r="G247" s="95">
        <f>F247</f>
        <v>0</v>
      </c>
      <c r="H247" s="162"/>
      <c r="I247" s="99" t="s">
        <v>516</v>
      </c>
      <c r="J247" s="99" t="str">
        <f>VLOOKUP(I247,Presupuesto!$B$11:$C$565,2,0)</f>
        <v>DECIMOCUARTO MES</v>
      </c>
      <c r="K247" s="96" t="str">
        <f t="shared" si="7"/>
        <v>Posgrado</v>
      </c>
      <c r="L247" s="96" t="s">
        <v>393</v>
      </c>
    </row>
    <row r="248" spans="3:12" ht="15.75" thickBot="1" x14ac:dyDescent="0.3">
      <c r="C248" s="135" t="s">
        <v>491</v>
      </c>
      <c r="D248" s="197"/>
      <c r="E248" s="150">
        <v>12</v>
      </c>
      <c r="F248" s="293">
        <f>HLOOKUP($C248,$BZ$2:$CM$3,2,0)</f>
        <v>463.22</v>
      </c>
      <c r="G248" s="111">
        <f>D248*E248*F248</f>
        <v>0</v>
      </c>
      <c r="H248" s="164"/>
      <c r="I248" s="112" t="s">
        <v>493</v>
      </c>
      <c r="J248" s="112" t="str">
        <f>VLOOKUP(I248,Presupuesto!$B$11:$C$565,2,0)</f>
        <v>SUELDOS Y SALARIOS PERMANENTES</v>
      </c>
      <c r="K248" s="96" t="str">
        <f t="shared" si="7"/>
        <v>Posgrado</v>
      </c>
      <c r="L248" s="96" t="s">
        <v>393</v>
      </c>
    </row>
    <row r="249" spans="3:12" x14ac:dyDescent="0.25">
      <c r="C249" s="169" t="s">
        <v>58</v>
      </c>
      <c r="D249" s="161"/>
      <c r="E249" s="152">
        <v>0</v>
      </c>
      <c r="F249" s="98">
        <f>IF(E248=0,"",(G248/E248)/12*E248)</f>
        <v>0</v>
      </c>
      <c r="G249" s="95">
        <f>F249</f>
        <v>0</v>
      </c>
      <c r="H249" s="162"/>
      <c r="I249" s="114" t="s">
        <v>513</v>
      </c>
      <c r="J249" s="114" t="str">
        <f>VLOOKUP(I249,Presupuesto!$B$11:$C$565,2,0)</f>
        <v>AGUINALDO Y DECIMO CUARTO MES</v>
      </c>
      <c r="K249" s="96" t="str">
        <f t="shared" si="7"/>
        <v>Posgrado</v>
      </c>
      <c r="L249" s="96" t="s">
        <v>393</v>
      </c>
    </row>
    <row r="250" spans="3:12" ht="15.75" thickBot="1" x14ac:dyDescent="0.3">
      <c r="C250" s="170" t="s">
        <v>59</v>
      </c>
      <c r="D250" s="161"/>
      <c r="E250" s="152">
        <v>0</v>
      </c>
      <c r="F250" s="115">
        <f>IF(E248&lt;6,"",((E248-6)/12)*(G248/E248))</f>
        <v>0</v>
      </c>
      <c r="G250" s="95">
        <f>F250</f>
        <v>0</v>
      </c>
      <c r="H250" s="162"/>
      <c r="I250" s="99" t="s">
        <v>516</v>
      </c>
      <c r="J250" s="99" t="str">
        <f>VLOOKUP(I250,Presupuesto!$B$11:$C$565,2,0)</f>
        <v>DECIMOCUARTO MES</v>
      </c>
      <c r="K250" s="96" t="str">
        <f t="shared" si="7"/>
        <v>Posgrado</v>
      </c>
      <c r="L250" s="96" t="s">
        <v>393</v>
      </c>
    </row>
    <row r="251" spans="3:12" ht="15.75" thickBot="1" x14ac:dyDescent="0.3">
      <c r="C251" s="135" t="s">
        <v>492</v>
      </c>
      <c r="D251" s="197"/>
      <c r="E251" s="150">
        <v>12</v>
      </c>
      <c r="F251" s="293">
        <f>HLOOKUP($C251,$BZ$2:$CM$3,2,0)</f>
        <v>2007.3</v>
      </c>
      <c r="G251" s="111">
        <f>D251*E251*F251</f>
        <v>0</v>
      </c>
      <c r="H251" s="164"/>
      <c r="I251" s="112" t="s">
        <v>493</v>
      </c>
      <c r="J251" s="112" t="str">
        <f>VLOOKUP(I251,Presupuesto!$B$11:$C$565,2,0)</f>
        <v>SUELDOS Y SALARIOS PERMANENTES</v>
      </c>
      <c r="K251" s="96" t="str">
        <f t="shared" si="7"/>
        <v>Posgrado</v>
      </c>
      <c r="L251" s="96" t="s">
        <v>393</v>
      </c>
    </row>
    <row r="252" spans="3:12" x14ac:dyDescent="0.25">
      <c r="C252" s="169" t="s">
        <v>58</v>
      </c>
      <c r="D252" s="161"/>
      <c r="E252" s="152">
        <v>0</v>
      </c>
      <c r="F252" s="98">
        <f>IF(E251=0,"",(G251/E251)/12*E251)</f>
        <v>0</v>
      </c>
      <c r="G252" s="95">
        <f>F252</f>
        <v>0</v>
      </c>
      <c r="H252" s="162"/>
      <c r="I252" s="114" t="s">
        <v>513</v>
      </c>
      <c r="J252" s="114" t="str">
        <f>VLOOKUP(I252,Presupuesto!$B$11:$C$565,2,0)</f>
        <v>AGUINALDO Y DECIMO CUARTO MES</v>
      </c>
      <c r="K252" s="96" t="str">
        <f t="shared" si="7"/>
        <v>Posgrado</v>
      </c>
      <c r="L252" s="96" t="s">
        <v>393</v>
      </c>
    </row>
    <row r="253" spans="3:12" ht="15.75" thickBot="1" x14ac:dyDescent="0.3">
      <c r="C253" s="170" t="s">
        <v>59</v>
      </c>
      <c r="D253" s="161"/>
      <c r="E253" s="152">
        <v>0</v>
      </c>
      <c r="F253" s="115">
        <f>IF(E251&lt;6,"",((E251-6)/12)*(G251/E251))</f>
        <v>0</v>
      </c>
      <c r="G253" s="95">
        <f>F253</f>
        <v>0</v>
      </c>
      <c r="H253" s="162"/>
      <c r="I253" s="99" t="s">
        <v>516</v>
      </c>
      <c r="J253" s="99" t="str">
        <f>VLOOKUP(I253,Presupuesto!$B$11:$C$565,2,0)</f>
        <v>DECIMOCUARTO MES</v>
      </c>
      <c r="K253" s="96" t="str">
        <f t="shared" si="7"/>
        <v>Posgrado</v>
      </c>
      <c r="L253" s="96" t="s">
        <v>393</v>
      </c>
    </row>
    <row r="254" spans="3:12" ht="15.75" thickBot="1" x14ac:dyDescent="0.3">
      <c r="C254" s="138" t="s">
        <v>83</v>
      </c>
      <c r="D254" s="197"/>
      <c r="E254" s="150">
        <v>12</v>
      </c>
      <c r="F254" s="137">
        <v>30000</v>
      </c>
      <c r="G254" s="111">
        <f>D254*E254*F254</f>
        <v>0</v>
      </c>
      <c r="H254" s="164"/>
      <c r="I254" s="112" t="s">
        <v>561</v>
      </c>
      <c r="J254" s="112" t="str">
        <f>VLOOKUP(I254,Presupuesto!$B$11:$C$565,2,0)</f>
        <v>CONTRATOS ESPECIALES</v>
      </c>
      <c r="K254" s="96" t="str">
        <f t="shared" si="7"/>
        <v>Posgrado</v>
      </c>
      <c r="L254" s="96" t="s">
        <v>393</v>
      </c>
    </row>
    <row r="255" spans="3:12" x14ac:dyDescent="0.25">
      <c r="C255" s="169" t="s">
        <v>58</v>
      </c>
      <c r="D255" s="161"/>
      <c r="E255" s="152">
        <v>0</v>
      </c>
      <c r="F255" s="115">
        <f>IF(E254=0,"",(G254/E254)/12*E254)</f>
        <v>0</v>
      </c>
      <c r="G255" s="95">
        <f>F255</f>
        <v>0</v>
      </c>
      <c r="H255" s="162"/>
      <c r="I255" s="99" t="s">
        <v>561</v>
      </c>
      <c r="J255" s="99" t="str">
        <f>VLOOKUP(I255,Presupuesto!$B$11:$C$565,2,0)</f>
        <v>CONTRATOS ESPECIALES</v>
      </c>
      <c r="K255" s="96" t="str">
        <f t="shared" si="7"/>
        <v>Posgrado</v>
      </c>
      <c r="L255" s="96" t="s">
        <v>392</v>
      </c>
    </row>
    <row r="256" spans="3:12" ht="15.75" thickBot="1" x14ac:dyDescent="0.3">
      <c r="C256" s="170" t="s">
        <v>59</v>
      </c>
      <c r="D256" s="161"/>
      <c r="E256" s="152">
        <v>0</v>
      </c>
      <c r="F256" s="98">
        <f>IF(E254&lt;6,"",((E254-6)/12)*(G254/E254))</f>
        <v>0</v>
      </c>
      <c r="G256" s="95">
        <f>F256</f>
        <v>0</v>
      </c>
      <c r="H256" s="162"/>
      <c r="I256" s="99" t="s">
        <v>561</v>
      </c>
      <c r="J256" s="99" t="str">
        <f>VLOOKUP(I256,Presupuesto!$B$11:$C$565,2,0)</f>
        <v>CONTRATOS ESPECIALES</v>
      </c>
      <c r="K256" s="96" t="str">
        <f t="shared" si="7"/>
        <v>Posgrado</v>
      </c>
      <c r="L256" s="96" t="s">
        <v>397</v>
      </c>
    </row>
    <row r="257" spans="3:12" ht="15.75" thickBot="1" x14ac:dyDescent="0.3">
      <c r="C257" s="138" t="s">
        <v>60</v>
      </c>
      <c r="D257" s="197"/>
      <c r="E257" s="150">
        <v>12</v>
      </c>
      <c r="F257" s="116">
        <v>30000</v>
      </c>
      <c r="G257" s="111">
        <f>D257*E257*F257</f>
        <v>0</v>
      </c>
      <c r="H257" s="164"/>
      <c r="I257" s="112" t="s">
        <v>702</v>
      </c>
      <c r="J257" s="112" t="str">
        <f>VLOOKUP(I257,Presupuesto!$B$11:$C$565,2,0)</f>
        <v>OTROS SERVICIOS TECNICOS Y PROFESIONALES</v>
      </c>
      <c r="K257" s="96" t="str">
        <f t="shared" si="7"/>
        <v>Posgrado</v>
      </c>
      <c r="L257" s="96" t="s">
        <v>392</v>
      </c>
    </row>
    <row r="258" spans="3:12" x14ac:dyDescent="0.25">
      <c r="C258" s="169" t="s">
        <v>58</v>
      </c>
      <c r="D258" s="161"/>
      <c r="E258" s="152">
        <v>0</v>
      </c>
      <c r="F258" s="98">
        <v>0</v>
      </c>
      <c r="G258" s="95">
        <f>F258</f>
        <v>0</v>
      </c>
      <c r="H258" s="162"/>
      <c r="I258" s="99" t="s">
        <v>702</v>
      </c>
      <c r="J258" s="99" t="str">
        <f>VLOOKUP(I258,Presupuesto!$B$11:$C$565,2,0)</f>
        <v>OTROS SERVICIOS TECNICOS Y PROFESIONALES</v>
      </c>
      <c r="K258" s="96" t="str">
        <f t="shared" si="7"/>
        <v>Posgrado</v>
      </c>
      <c r="L258" s="96" t="s">
        <v>392</v>
      </c>
    </row>
    <row r="259" spans="3:12" ht="15.75" thickBot="1" x14ac:dyDescent="0.3">
      <c r="C259" s="170" t="s">
        <v>59</v>
      </c>
      <c r="D259" s="161"/>
      <c r="E259" s="152">
        <v>0</v>
      </c>
      <c r="F259" s="98">
        <v>0</v>
      </c>
      <c r="G259" s="95">
        <f>F259</f>
        <v>0</v>
      </c>
      <c r="H259" s="162"/>
      <c r="I259" s="99" t="s">
        <v>702</v>
      </c>
      <c r="J259" s="99" t="str">
        <f>VLOOKUP(I259,Presupuesto!$B$11:$C$565,2,0)</f>
        <v>OTROS SERVICIOS TECNICOS Y PROFESIONALES</v>
      </c>
      <c r="K259" s="96" t="str">
        <f t="shared" si="7"/>
        <v>Posgrado</v>
      </c>
      <c r="L259" s="96" t="s">
        <v>392</v>
      </c>
    </row>
    <row r="260" spans="3:12" ht="15.75" thickBot="1" x14ac:dyDescent="0.3">
      <c r="C260" s="138" t="s">
        <v>61</v>
      </c>
      <c r="D260" s="197">
        <v>2</v>
      </c>
      <c r="E260" s="150">
        <v>12</v>
      </c>
      <c r="F260" s="116">
        <v>30000</v>
      </c>
      <c r="G260" s="111">
        <f>D260*E260*F260</f>
        <v>720000</v>
      </c>
      <c r="H260" s="164" t="s">
        <v>1665</v>
      </c>
      <c r="I260" s="112" t="s">
        <v>493</v>
      </c>
      <c r="J260" s="112" t="str">
        <f>VLOOKUP(I260,Presupuesto!$B$11:$C$565,2,0)</f>
        <v>SUELDOS Y SALARIOS PERMANENTES</v>
      </c>
      <c r="K260" s="96" t="s">
        <v>1355</v>
      </c>
      <c r="L260" s="96" t="s">
        <v>392</v>
      </c>
    </row>
    <row r="261" spans="3:12" x14ac:dyDescent="0.25">
      <c r="C261" s="169" t="s">
        <v>58</v>
      </c>
      <c r="D261" s="167"/>
      <c r="E261" s="129">
        <v>0</v>
      </c>
      <c r="F261" s="117">
        <f>IF(E260=0,"",(G260/E260)/12*E260)</f>
        <v>60000</v>
      </c>
      <c r="G261" s="118">
        <f>F261</f>
        <v>60000</v>
      </c>
      <c r="H261" s="162" t="s">
        <v>1665</v>
      </c>
      <c r="I261" s="99" t="s">
        <v>513</v>
      </c>
      <c r="J261" s="99" t="str">
        <f>VLOOKUP(I261,Presupuesto!$B$11:$C$565,2,0)</f>
        <v>AGUINALDO Y DECIMO CUARTO MES</v>
      </c>
      <c r="K261" s="96" t="s">
        <v>1355</v>
      </c>
      <c r="L261" s="96" t="s">
        <v>392</v>
      </c>
    </row>
    <row r="262" spans="3:12" ht="15.75" thickBot="1" x14ac:dyDescent="0.3">
      <c r="C262" s="171" t="s">
        <v>59</v>
      </c>
      <c r="D262" s="160"/>
      <c r="E262" s="130">
        <v>0</v>
      </c>
      <c r="F262" s="103">
        <f>IF(E260&lt;6,"",((E260-6)/12)*(G260/E260))</f>
        <v>30000</v>
      </c>
      <c r="G262" s="103">
        <f>F262</f>
        <v>30000</v>
      </c>
      <c r="H262" s="160" t="s">
        <v>1665</v>
      </c>
      <c r="I262" s="104" t="s">
        <v>516</v>
      </c>
      <c r="J262" s="122" t="str">
        <f>VLOOKUP(I262,Presupuesto!$B$11:$C$565,2,0)</f>
        <v>DECIMOCUARTO MES</v>
      </c>
      <c r="K262" s="104" t="s">
        <v>1355</v>
      </c>
      <c r="L262" s="122" t="s">
        <v>392</v>
      </c>
    </row>
    <row r="264" spans="3:12" s="434" customFormat="1" ht="15.75" thickBot="1" x14ac:dyDescent="0.3">
      <c r="D264" s="421"/>
      <c r="H264" s="421"/>
    </row>
    <row r="265" spans="3:12" s="434" customFormat="1" ht="19.5" thickBot="1" x14ac:dyDescent="0.3">
      <c r="C265" s="742" t="s">
        <v>1998</v>
      </c>
      <c r="D265" s="743"/>
      <c r="E265" s="743"/>
      <c r="F265" s="743"/>
      <c r="G265" s="743"/>
      <c r="H265" s="743"/>
      <c r="I265" s="743"/>
      <c r="J265" s="743"/>
      <c r="K265" s="743"/>
      <c r="L265" s="744"/>
    </row>
    <row r="266" spans="3:12" ht="15.75" thickBot="1" x14ac:dyDescent="0.3">
      <c r="K266" s="151"/>
    </row>
    <row r="267" spans="3:12" ht="15.75" thickBot="1" x14ac:dyDescent="0.3">
      <c r="C267" s="69" t="s">
        <v>43</v>
      </c>
      <c r="D267" s="30">
        <f>SUM(G274:G324)</f>
        <v>1876013.3250000002</v>
      </c>
      <c r="E267" s="91"/>
      <c r="F267" s="91"/>
      <c r="G267" s="91"/>
      <c r="H267" s="74"/>
      <c r="I267" s="74"/>
      <c r="J267" s="74"/>
      <c r="K267" s="151"/>
    </row>
    <row r="268" spans="3:12" x14ac:dyDescent="0.25">
      <c r="D268" s="31"/>
      <c r="E268" s="91"/>
      <c r="F268" s="91"/>
      <c r="G268" s="91"/>
      <c r="H268" s="74"/>
      <c r="I268" s="74"/>
      <c r="J268" s="74"/>
      <c r="K268" s="151"/>
    </row>
    <row r="269" spans="3:12" x14ac:dyDescent="0.25">
      <c r="D269" s="31"/>
      <c r="E269" s="91"/>
      <c r="F269" s="91"/>
      <c r="G269" s="91"/>
      <c r="H269" s="74"/>
      <c r="I269" s="74"/>
      <c r="J269" s="74"/>
      <c r="K269" s="151"/>
    </row>
    <row r="270" spans="3:12" ht="15.75" x14ac:dyDescent="0.25">
      <c r="C270" s="200" t="s">
        <v>390</v>
      </c>
      <c r="D270" s="347" t="s">
        <v>1817</v>
      </c>
      <c r="E270" s="91"/>
      <c r="F270" s="91"/>
      <c r="G270" s="91"/>
      <c r="H270" s="74"/>
      <c r="I270" s="74"/>
      <c r="J270" s="74"/>
      <c r="K270" s="151"/>
    </row>
    <row r="271" spans="3:12" ht="40.5" customHeight="1" x14ac:dyDescent="0.25">
      <c r="C271" s="739" t="str">
        <f>IFERROR(VLOOKUP(D270,'1. Desarrollo e Innov. Curricu.'!$F:$G,2,FALSE),IFERROR(VLOOKUP(D270,'2. Investigación Científica'!$F:$G,2,FALSE),IFERROR(VLOOKUP(D270,'3. Vinculación Univ. Sociedad'!$F:$G,2,FALSE),IFERROR(VLOOKUP(D270,'4. Docencia y Profesorado Univ.'!$F:$G,2,FALSE),IFERROR(VLOOKUP(D270,'5. Estudiantes y Graduados'!$F:$G,2,FALSE),IFERROR(VLOOKUP(D270,'11. Gestion Administrativa'!$F:$G,2,FALSE),IFERROR(VLOOKUP(D270,'13. Gestión Académica'!$F:$G,2,FALSE),IFERROR(VLOOKUP(D270,'9. Asegura. de la Calid. y M'!$F:$G,2,FALSE),IFERROR(VLOOKUP(D270,'6. Gestión del Conocimiento'!$F:$G,2,FALSE),IFERROR(VLOOKUP(D270,'15. Gobernabilidad y Proceso...'!$F:$G,2,FALSE),IFERROR(VLOOKUP(D270,'12. Gestión del Talento Humano'!$F:$G,2,FALSE),IFERROR(VLOOKUP(D270,'14. Internacional... de la E.S.'!$F:$G,2,FALSE),IFERROR(VLOOKUP(D270,'10. Posgrado'!$F:$G,2,FALSE),IFERROR(VLOOKUP(D270,'17. Gestión TIC'!$F:$G,2,FALSE),IFERROR(VLOOKUP(D270,'16. Desa. del Sistema Educ.Sup.'!$F:$G,2,FALSE),IFERROR(VLOOKUP(D270,'8. Cultura de Inno. Insti...'!$F:$G,2,FALSE),VLOOKUP(D270,'7. Lo Esencial de la Reforma U.'!$F:$G,2,0)))))))))))))))))</f>
        <v>Implementar la Estructura Académica organizativa de la FACES y nombrar docentes para las Escuelas , Departamentos y carreras , en cantidad necesaria para el cumplimiento de las funciones académicas.</v>
      </c>
      <c r="D271" s="739"/>
      <c r="E271" s="739"/>
      <c r="F271" s="739"/>
      <c r="G271" s="739"/>
      <c r="H271" s="739"/>
      <c r="I271" s="739"/>
      <c r="J271" s="739"/>
      <c r="K271" s="739"/>
      <c r="L271" s="739"/>
    </row>
    <row r="272" spans="3:12" ht="15.75" thickBot="1" x14ac:dyDescent="0.3">
      <c r="C272" s="175"/>
      <c r="D272" s="31"/>
      <c r="E272" s="91"/>
      <c r="F272" s="91"/>
      <c r="G272" s="91"/>
      <c r="H272" s="74"/>
      <c r="I272" s="74"/>
      <c r="J272" s="74"/>
      <c r="K272" s="151"/>
    </row>
    <row r="273" spans="3:12" ht="30.75" thickBot="1" x14ac:dyDescent="0.3">
      <c r="C273" s="132" t="s">
        <v>44</v>
      </c>
      <c r="D273" s="136" t="s">
        <v>55</v>
      </c>
      <c r="E273" s="168" t="s">
        <v>56</v>
      </c>
      <c r="F273" s="136" t="s">
        <v>57</v>
      </c>
      <c r="G273" s="133" t="s">
        <v>27</v>
      </c>
      <c r="H273" s="131" t="s">
        <v>129</v>
      </c>
      <c r="I273" s="134" t="s">
        <v>46</v>
      </c>
      <c r="J273" s="134" t="s">
        <v>130</v>
      </c>
      <c r="K273" s="134" t="s">
        <v>408</v>
      </c>
      <c r="L273" s="134" t="s">
        <v>409</v>
      </c>
    </row>
    <row r="274" spans="3:12" ht="15.75" thickBot="1" x14ac:dyDescent="0.3">
      <c r="C274" s="135" t="s">
        <v>479</v>
      </c>
      <c r="D274" s="197"/>
      <c r="E274" s="150">
        <v>12</v>
      </c>
      <c r="F274" s="293">
        <f>HLOOKUP($C274,$BZ$2:$CM$3,2,0)</f>
        <v>43674.39</v>
      </c>
      <c r="G274" s="111">
        <f>D274*E274*F274</f>
        <v>0</v>
      </c>
      <c r="H274" s="164"/>
      <c r="I274" s="112" t="s">
        <v>493</v>
      </c>
      <c r="J274" s="112" t="str">
        <f>VLOOKUP(I274,Presupuesto!$B$11:$C$565,2,0)</f>
        <v>SUELDOS Y SALARIOS PERMANENTES</v>
      </c>
      <c r="K274" s="215" t="s">
        <v>1435</v>
      </c>
      <c r="L274" s="96" t="s">
        <v>392</v>
      </c>
    </row>
    <row r="275" spans="3:12" x14ac:dyDescent="0.25">
      <c r="C275" s="169" t="s">
        <v>58</v>
      </c>
      <c r="D275" s="161"/>
      <c r="E275" s="152">
        <v>0</v>
      </c>
      <c r="F275" s="98">
        <f>IF(E274=0,"",(G274/E274)/12*E274)</f>
        <v>0</v>
      </c>
      <c r="G275" s="95">
        <f>F275</f>
        <v>0</v>
      </c>
      <c r="H275" s="162"/>
      <c r="I275" s="114" t="s">
        <v>513</v>
      </c>
      <c r="J275" s="114" t="str">
        <f>VLOOKUP(I275,Presupuesto!$B$11:$C$565,2,0)</f>
        <v>AGUINALDO Y DECIMO CUARTO MES</v>
      </c>
      <c r="K275" s="96" t="str">
        <f t="shared" ref="K275:K306" si="8">$K$274</f>
        <v>Posgrado</v>
      </c>
      <c r="L275" s="96" t="s">
        <v>410</v>
      </c>
    </row>
    <row r="276" spans="3:12" ht="15.75" thickBot="1" x14ac:dyDescent="0.3">
      <c r="C276" s="170" t="s">
        <v>59</v>
      </c>
      <c r="D276" s="161"/>
      <c r="E276" s="152">
        <v>0</v>
      </c>
      <c r="F276" s="115">
        <f>IF(E274&lt;6,"",((E274-6)/12)*(G274/E274))</f>
        <v>0</v>
      </c>
      <c r="G276" s="95">
        <f>F276</f>
        <v>0</v>
      </c>
      <c r="H276" s="162"/>
      <c r="I276" s="99" t="s">
        <v>516</v>
      </c>
      <c r="J276" s="99" t="str">
        <f>VLOOKUP(I276,Presupuesto!$B$11:$C$565,2,0)</f>
        <v>DECIMOCUARTO MES</v>
      </c>
      <c r="K276" s="96" t="str">
        <f t="shared" si="8"/>
        <v>Posgrado</v>
      </c>
      <c r="L276" s="96" t="s">
        <v>393</v>
      </c>
    </row>
    <row r="277" spans="3:12" ht="15.75" thickBot="1" x14ac:dyDescent="0.3">
      <c r="C277" s="135" t="s">
        <v>480</v>
      </c>
      <c r="D277" s="197"/>
      <c r="E277" s="150">
        <v>12</v>
      </c>
      <c r="F277" s="293">
        <f>HLOOKUP($C277,$BZ$2:$CM$3,2,0)</f>
        <v>39703.99</v>
      </c>
      <c r="G277" s="111">
        <f>D277*E277*F277</f>
        <v>0</v>
      </c>
      <c r="H277" s="164"/>
      <c r="I277" s="112" t="s">
        <v>493</v>
      </c>
      <c r="J277" s="112" t="str">
        <f>VLOOKUP(I277,Presupuesto!$B$11:$C$565,2,0)</f>
        <v>SUELDOS Y SALARIOS PERMANENTES</v>
      </c>
      <c r="K277" s="96" t="str">
        <f t="shared" si="8"/>
        <v>Posgrado</v>
      </c>
      <c r="L277" s="96" t="s">
        <v>393</v>
      </c>
    </row>
    <row r="278" spans="3:12" x14ac:dyDescent="0.25">
      <c r="C278" s="169" t="s">
        <v>58</v>
      </c>
      <c r="D278" s="161"/>
      <c r="E278" s="152">
        <v>0</v>
      </c>
      <c r="F278" s="98">
        <f>IF(E277=0,"",(G277/E277)/12*E277)</f>
        <v>0</v>
      </c>
      <c r="G278" s="95">
        <f>F278</f>
        <v>0</v>
      </c>
      <c r="H278" s="162"/>
      <c r="I278" s="114" t="s">
        <v>513</v>
      </c>
      <c r="J278" s="114" t="str">
        <f>VLOOKUP(I278,Presupuesto!$B$11:$C$565,2,0)</f>
        <v>AGUINALDO Y DECIMO CUARTO MES</v>
      </c>
      <c r="K278" s="96" t="str">
        <f t="shared" si="8"/>
        <v>Posgrado</v>
      </c>
      <c r="L278" s="96" t="s">
        <v>393</v>
      </c>
    </row>
    <row r="279" spans="3:12" ht="15.75" thickBot="1" x14ac:dyDescent="0.3">
      <c r="C279" s="170" t="s">
        <v>59</v>
      </c>
      <c r="D279" s="161"/>
      <c r="E279" s="152">
        <v>0</v>
      </c>
      <c r="F279" s="115">
        <f>IF(E277&lt;6,"",((E277-6)/12)*(G277/E277))</f>
        <v>0</v>
      </c>
      <c r="G279" s="95">
        <f>F279</f>
        <v>0</v>
      </c>
      <c r="H279" s="162"/>
      <c r="I279" s="99" t="s">
        <v>516</v>
      </c>
      <c r="J279" s="99" t="str">
        <f>VLOOKUP(I279,Presupuesto!$B$11:$C$565,2,0)</f>
        <v>DECIMOCUARTO MES</v>
      </c>
      <c r="K279" s="96" t="str">
        <f t="shared" si="8"/>
        <v>Posgrado</v>
      </c>
      <c r="L279" s="96" t="s">
        <v>393</v>
      </c>
    </row>
    <row r="280" spans="3:12" ht="15.75" thickBot="1" x14ac:dyDescent="0.3">
      <c r="C280" s="135" t="s">
        <v>481</v>
      </c>
      <c r="D280" s="197"/>
      <c r="E280" s="150">
        <v>12</v>
      </c>
      <c r="F280" s="293">
        <f>HLOOKUP($C280,$BZ$2:$CM$3,2,0)</f>
        <v>35733.589999999997</v>
      </c>
      <c r="G280" s="111">
        <f>D280*E280*F280</f>
        <v>0</v>
      </c>
      <c r="H280" s="164"/>
      <c r="I280" s="112" t="s">
        <v>493</v>
      </c>
      <c r="J280" s="112" t="str">
        <f>VLOOKUP(I280,Presupuesto!$B$11:$C$565,2,0)</f>
        <v>SUELDOS Y SALARIOS PERMANENTES</v>
      </c>
      <c r="K280" s="96" t="str">
        <f t="shared" si="8"/>
        <v>Posgrado</v>
      </c>
      <c r="L280" s="96" t="s">
        <v>393</v>
      </c>
    </row>
    <row r="281" spans="3:12" x14ac:dyDescent="0.25">
      <c r="C281" s="169" t="s">
        <v>58</v>
      </c>
      <c r="D281" s="161"/>
      <c r="E281" s="152">
        <v>0</v>
      </c>
      <c r="F281" s="98">
        <f>IF(E280=0,"",(G280/E280)/12*E280)</f>
        <v>0</v>
      </c>
      <c r="G281" s="95">
        <f>F281</f>
        <v>0</v>
      </c>
      <c r="H281" s="162"/>
      <c r="I281" s="114" t="s">
        <v>513</v>
      </c>
      <c r="J281" s="114" t="str">
        <f>VLOOKUP(I281,Presupuesto!$B$11:$C$565,2,0)</f>
        <v>AGUINALDO Y DECIMO CUARTO MES</v>
      </c>
      <c r="K281" s="96" t="str">
        <f t="shared" si="8"/>
        <v>Posgrado</v>
      </c>
      <c r="L281" s="96" t="s">
        <v>393</v>
      </c>
    </row>
    <row r="282" spans="3:12" ht="15.75" thickBot="1" x14ac:dyDescent="0.3">
      <c r="C282" s="170" t="s">
        <v>59</v>
      </c>
      <c r="D282" s="161"/>
      <c r="E282" s="152">
        <v>0</v>
      </c>
      <c r="F282" s="115">
        <f>IF(E280&lt;6,"",((E280-6)/12)*(G280/E280))</f>
        <v>0</v>
      </c>
      <c r="G282" s="95">
        <f>F282</f>
        <v>0</v>
      </c>
      <c r="H282" s="162"/>
      <c r="I282" s="99" t="s">
        <v>516</v>
      </c>
      <c r="J282" s="99" t="str">
        <f>VLOOKUP(I282,Presupuesto!$B$11:$C$565,2,0)</f>
        <v>DECIMOCUARTO MES</v>
      </c>
      <c r="K282" s="96" t="str">
        <f t="shared" si="8"/>
        <v>Posgrado</v>
      </c>
      <c r="L282" s="96" t="s">
        <v>393</v>
      </c>
    </row>
    <row r="283" spans="3:12" ht="15.75" thickBot="1" x14ac:dyDescent="0.3">
      <c r="C283" s="135" t="s">
        <v>482</v>
      </c>
      <c r="D283" s="197"/>
      <c r="E283" s="150">
        <v>12</v>
      </c>
      <c r="F283" s="293">
        <f>HLOOKUP($C283,$BZ$2:$CM$3,2,0)</f>
        <v>31763.19</v>
      </c>
      <c r="G283" s="111">
        <f>D283*E283*F283</f>
        <v>0</v>
      </c>
      <c r="H283" s="164"/>
      <c r="I283" s="112" t="s">
        <v>493</v>
      </c>
      <c r="J283" s="112" t="str">
        <f>VLOOKUP(I283,Presupuesto!$B$11:$C$565,2,0)</f>
        <v>SUELDOS Y SALARIOS PERMANENTES</v>
      </c>
      <c r="K283" s="96" t="str">
        <f t="shared" si="8"/>
        <v>Posgrado</v>
      </c>
      <c r="L283" s="96" t="s">
        <v>393</v>
      </c>
    </row>
    <row r="284" spans="3:12" x14ac:dyDescent="0.25">
      <c r="C284" s="169" t="s">
        <v>58</v>
      </c>
      <c r="D284" s="161"/>
      <c r="E284" s="152">
        <v>0</v>
      </c>
      <c r="F284" s="98">
        <f>IF(E283=0,"",(G283/E283)/12*E283)</f>
        <v>0</v>
      </c>
      <c r="G284" s="95">
        <f>F284</f>
        <v>0</v>
      </c>
      <c r="H284" s="162"/>
      <c r="I284" s="114" t="s">
        <v>513</v>
      </c>
      <c r="J284" s="114" t="str">
        <f>VLOOKUP(I284,Presupuesto!$B$11:$C$565,2,0)</f>
        <v>AGUINALDO Y DECIMO CUARTO MES</v>
      </c>
      <c r="K284" s="96" t="str">
        <f t="shared" si="8"/>
        <v>Posgrado</v>
      </c>
      <c r="L284" s="96" t="s">
        <v>393</v>
      </c>
    </row>
    <row r="285" spans="3:12" ht="15.75" thickBot="1" x14ac:dyDescent="0.3">
      <c r="C285" s="170" t="s">
        <v>59</v>
      </c>
      <c r="D285" s="161"/>
      <c r="E285" s="152">
        <v>0</v>
      </c>
      <c r="F285" s="115">
        <f>IF(E283&lt;6,"",((E283-6)/12)*(G283/E283))</f>
        <v>0</v>
      </c>
      <c r="G285" s="95">
        <f>F285</f>
        <v>0</v>
      </c>
      <c r="H285" s="162"/>
      <c r="I285" s="99" t="s">
        <v>516</v>
      </c>
      <c r="J285" s="99" t="str">
        <f>VLOOKUP(I285,Presupuesto!$B$11:$C$565,2,0)</f>
        <v>DECIMOCUARTO MES</v>
      </c>
      <c r="K285" s="96" t="str">
        <f t="shared" si="8"/>
        <v>Posgrado</v>
      </c>
      <c r="L285" s="96" t="s">
        <v>393</v>
      </c>
    </row>
    <row r="286" spans="3:12" ht="15.75" thickBot="1" x14ac:dyDescent="0.3">
      <c r="C286" s="135" t="s">
        <v>483</v>
      </c>
      <c r="D286" s="197"/>
      <c r="E286" s="150">
        <v>12</v>
      </c>
      <c r="F286" s="293">
        <f>HLOOKUP($C286,$BZ$2:$CM$3,2,0)</f>
        <v>29777.99</v>
      </c>
      <c r="G286" s="111">
        <f>D286*E286*F286</f>
        <v>0</v>
      </c>
      <c r="H286" s="164"/>
      <c r="I286" s="112" t="s">
        <v>493</v>
      </c>
      <c r="J286" s="112" t="str">
        <f>VLOOKUP(I286,Presupuesto!$B$11:$C$565,2,0)</f>
        <v>SUELDOS Y SALARIOS PERMANENTES</v>
      </c>
      <c r="K286" s="96" t="str">
        <f t="shared" si="8"/>
        <v>Posgrado</v>
      </c>
      <c r="L286" s="96" t="s">
        <v>393</v>
      </c>
    </row>
    <row r="287" spans="3:12" x14ac:dyDescent="0.25">
      <c r="C287" s="169" t="s">
        <v>58</v>
      </c>
      <c r="D287" s="161"/>
      <c r="E287" s="152">
        <v>0</v>
      </c>
      <c r="F287" s="98">
        <f>IF(E286=0,"",(G286/E286)/12*E286)</f>
        <v>0</v>
      </c>
      <c r="G287" s="95">
        <f>F287</f>
        <v>0</v>
      </c>
      <c r="H287" s="162"/>
      <c r="I287" s="114" t="s">
        <v>513</v>
      </c>
      <c r="J287" s="114" t="str">
        <f>VLOOKUP(I287,Presupuesto!$B$11:$C$565,2,0)</f>
        <v>AGUINALDO Y DECIMO CUARTO MES</v>
      </c>
      <c r="K287" s="96" t="str">
        <f t="shared" si="8"/>
        <v>Posgrado</v>
      </c>
      <c r="L287" s="96" t="s">
        <v>393</v>
      </c>
    </row>
    <row r="288" spans="3:12" ht="15.75" thickBot="1" x14ac:dyDescent="0.3">
      <c r="C288" s="170" t="s">
        <v>59</v>
      </c>
      <c r="D288" s="161"/>
      <c r="E288" s="152">
        <v>0</v>
      </c>
      <c r="F288" s="115">
        <f>IF(E286&lt;6,"",((E286-6)/12)*(G286/E286))</f>
        <v>0</v>
      </c>
      <c r="G288" s="95">
        <f>F288</f>
        <v>0</v>
      </c>
      <c r="H288" s="162"/>
      <c r="I288" s="99" t="s">
        <v>516</v>
      </c>
      <c r="J288" s="99" t="str">
        <f>VLOOKUP(I288,Presupuesto!$B$11:$C$565,2,0)</f>
        <v>DECIMOCUARTO MES</v>
      </c>
      <c r="K288" s="96" t="str">
        <f t="shared" si="8"/>
        <v>Posgrado</v>
      </c>
      <c r="L288" s="96" t="s">
        <v>393</v>
      </c>
    </row>
    <row r="289" spans="3:12" ht="15.75" thickBot="1" x14ac:dyDescent="0.3">
      <c r="C289" s="135" t="s">
        <v>484</v>
      </c>
      <c r="D289" s="197">
        <v>5</v>
      </c>
      <c r="E289" s="150">
        <v>12</v>
      </c>
      <c r="F289" s="293">
        <f>HLOOKUP($C289,$BZ$2:$CM$3,2,0)</f>
        <v>27792.79</v>
      </c>
      <c r="G289" s="111">
        <f>D289*E289*F289</f>
        <v>1667567.4000000001</v>
      </c>
      <c r="H289" s="164" t="s">
        <v>1665</v>
      </c>
      <c r="I289" s="112" t="s">
        <v>493</v>
      </c>
      <c r="J289" s="112" t="str">
        <f>VLOOKUP(I289,Presupuesto!$B$11:$C$565,2,0)</f>
        <v>SUELDOS Y SALARIOS PERMANENTES</v>
      </c>
      <c r="K289" s="96" t="s">
        <v>1355</v>
      </c>
      <c r="L289" s="96" t="s">
        <v>394</v>
      </c>
    </row>
    <row r="290" spans="3:12" x14ac:dyDescent="0.25">
      <c r="C290" s="169" t="s">
        <v>58</v>
      </c>
      <c r="D290" s="161"/>
      <c r="E290" s="152">
        <v>0</v>
      </c>
      <c r="F290" s="98">
        <f>IF(E289=0,"",(G289/E289)/12*E289)</f>
        <v>138963.95000000001</v>
      </c>
      <c r="G290" s="95">
        <f>F290</f>
        <v>138963.95000000001</v>
      </c>
      <c r="H290" s="162" t="s">
        <v>1665</v>
      </c>
      <c r="I290" s="114" t="s">
        <v>513</v>
      </c>
      <c r="J290" s="114" t="str">
        <f>VLOOKUP(I290,Presupuesto!$B$11:$C$565,2,0)</f>
        <v>AGUINALDO Y DECIMO CUARTO MES</v>
      </c>
      <c r="K290" s="96" t="s">
        <v>1355</v>
      </c>
      <c r="L290" s="96" t="s">
        <v>394</v>
      </c>
    </row>
    <row r="291" spans="3:12" ht="15.75" thickBot="1" x14ac:dyDescent="0.3">
      <c r="C291" s="170" t="s">
        <v>59</v>
      </c>
      <c r="D291" s="161"/>
      <c r="E291" s="152">
        <v>0</v>
      </c>
      <c r="F291" s="115">
        <f>IF(E289&lt;6,"",((E289-6)/12)*(G289/E289))</f>
        <v>69481.975000000006</v>
      </c>
      <c r="G291" s="95">
        <f>F291</f>
        <v>69481.975000000006</v>
      </c>
      <c r="H291" s="162" t="s">
        <v>1665</v>
      </c>
      <c r="I291" s="99" t="s">
        <v>516</v>
      </c>
      <c r="J291" s="99" t="str">
        <f>VLOOKUP(I291,Presupuesto!$B$11:$C$565,2,0)</f>
        <v>DECIMOCUARTO MES</v>
      </c>
      <c r="K291" s="96" t="s">
        <v>1355</v>
      </c>
      <c r="L291" s="96" t="s">
        <v>394</v>
      </c>
    </row>
    <row r="292" spans="3:12" ht="15.75" thickBot="1" x14ac:dyDescent="0.3">
      <c r="C292" s="135" t="s">
        <v>485</v>
      </c>
      <c r="D292" s="197"/>
      <c r="E292" s="150">
        <v>12</v>
      </c>
      <c r="F292" s="293">
        <f>HLOOKUP($C292,$BZ$2:$CM$3,2,0)</f>
        <v>18859.39</v>
      </c>
      <c r="G292" s="111">
        <f>D292*E292*F292</f>
        <v>0</v>
      </c>
      <c r="H292" s="164"/>
      <c r="I292" s="112" t="s">
        <v>493</v>
      </c>
      <c r="J292" s="112" t="str">
        <f>VLOOKUP(I292,Presupuesto!$B$11:$C$565,2,0)</f>
        <v>SUELDOS Y SALARIOS PERMANENTES</v>
      </c>
      <c r="K292" s="96" t="str">
        <f t="shared" si="8"/>
        <v>Posgrado</v>
      </c>
      <c r="L292" s="96" t="s">
        <v>393</v>
      </c>
    </row>
    <row r="293" spans="3:12" x14ac:dyDescent="0.25">
      <c r="C293" s="169" t="s">
        <v>58</v>
      </c>
      <c r="D293" s="161"/>
      <c r="E293" s="152">
        <v>0</v>
      </c>
      <c r="F293" s="98">
        <f>IF(E292=0,"",(G292/E292)/12*E292)</f>
        <v>0</v>
      </c>
      <c r="G293" s="95">
        <f>F293</f>
        <v>0</v>
      </c>
      <c r="H293" s="162"/>
      <c r="I293" s="114" t="s">
        <v>513</v>
      </c>
      <c r="J293" s="114" t="str">
        <f>VLOOKUP(I293,Presupuesto!$B$11:$C$565,2,0)</f>
        <v>AGUINALDO Y DECIMO CUARTO MES</v>
      </c>
      <c r="K293" s="96" t="str">
        <f t="shared" si="8"/>
        <v>Posgrado</v>
      </c>
      <c r="L293" s="96" t="s">
        <v>393</v>
      </c>
    </row>
    <row r="294" spans="3:12" ht="15.75" thickBot="1" x14ac:dyDescent="0.3">
      <c r="C294" s="170" t="s">
        <v>59</v>
      </c>
      <c r="D294" s="161"/>
      <c r="E294" s="152">
        <v>0</v>
      </c>
      <c r="F294" s="115">
        <f>IF(E292&lt;6,"",((E292-6)/12)*(G292/E292))</f>
        <v>0</v>
      </c>
      <c r="G294" s="95">
        <f>F294</f>
        <v>0</v>
      </c>
      <c r="H294" s="162"/>
      <c r="I294" s="99" t="s">
        <v>516</v>
      </c>
      <c r="J294" s="99" t="str">
        <f>VLOOKUP(I294,Presupuesto!$B$11:$C$565,2,0)</f>
        <v>DECIMOCUARTO MES</v>
      </c>
      <c r="K294" s="96" t="str">
        <f t="shared" si="8"/>
        <v>Posgrado</v>
      </c>
      <c r="L294" s="96" t="s">
        <v>393</v>
      </c>
    </row>
    <row r="295" spans="3:12" ht="15.75" thickBot="1" x14ac:dyDescent="0.3">
      <c r="C295" s="135" t="s">
        <v>486</v>
      </c>
      <c r="D295" s="197"/>
      <c r="E295" s="150">
        <v>12</v>
      </c>
      <c r="F295" s="293">
        <f>HLOOKUP($C295,$BZ$2:$CM$3,2,0)</f>
        <v>17866.8</v>
      </c>
      <c r="G295" s="111">
        <f>D295*E295*F295</f>
        <v>0</v>
      </c>
      <c r="H295" s="164"/>
      <c r="I295" s="112" t="s">
        <v>493</v>
      </c>
      <c r="J295" s="112" t="str">
        <f>VLOOKUP(I295,Presupuesto!$B$11:$C$565,2,0)</f>
        <v>SUELDOS Y SALARIOS PERMANENTES</v>
      </c>
      <c r="K295" s="96" t="str">
        <f t="shared" si="8"/>
        <v>Posgrado</v>
      </c>
      <c r="L295" s="96" t="s">
        <v>393</v>
      </c>
    </row>
    <row r="296" spans="3:12" x14ac:dyDescent="0.25">
      <c r="C296" s="169" t="s">
        <v>58</v>
      </c>
      <c r="D296" s="161"/>
      <c r="E296" s="152">
        <v>0</v>
      </c>
      <c r="F296" s="98">
        <f>IF(E295=0,"",(G295/E295)/12*E295)</f>
        <v>0</v>
      </c>
      <c r="G296" s="95">
        <f>F296</f>
        <v>0</v>
      </c>
      <c r="H296" s="162"/>
      <c r="I296" s="114" t="s">
        <v>513</v>
      </c>
      <c r="J296" s="114" t="str">
        <f>VLOOKUP(I296,Presupuesto!$B$11:$C$565,2,0)</f>
        <v>AGUINALDO Y DECIMO CUARTO MES</v>
      </c>
      <c r="K296" s="96" t="str">
        <f t="shared" si="8"/>
        <v>Posgrado</v>
      </c>
      <c r="L296" s="96" t="s">
        <v>393</v>
      </c>
    </row>
    <row r="297" spans="3:12" ht="15.75" thickBot="1" x14ac:dyDescent="0.3">
      <c r="C297" s="170" t="s">
        <v>59</v>
      </c>
      <c r="D297" s="161"/>
      <c r="E297" s="152">
        <v>0</v>
      </c>
      <c r="F297" s="115">
        <f>IF(E295&lt;6,"",((E295-6)/12)*(G295/E295))</f>
        <v>0</v>
      </c>
      <c r="G297" s="95">
        <f>F297</f>
        <v>0</v>
      </c>
      <c r="H297" s="162"/>
      <c r="I297" s="99" t="s">
        <v>516</v>
      </c>
      <c r="J297" s="99" t="str">
        <f>VLOOKUP(I297,Presupuesto!$B$11:$C$565,2,0)</f>
        <v>DECIMOCUARTO MES</v>
      </c>
      <c r="K297" s="96" t="str">
        <f t="shared" si="8"/>
        <v>Posgrado</v>
      </c>
      <c r="L297" s="96" t="s">
        <v>393</v>
      </c>
    </row>
    <row r="298" spans="3:12" ht="15.75" thickBot="1" x14ac:dyDescent="0.3">
      <c r="C298" s="135" t="s">
        <v>487</v>
      </c>
      <c r="D298" s="197"/>
      <c r="E298" s="150">
        <v>12</v>
      </c>
      <c r="F298" s="293">
        <f>HLOOKUP($C298,$BZ$2:$CM$3,2,0)</f>
        <v>13896.4</v>
      </c>
      <c r="G298" s="111">
        <f>D298*E298*F298</f>
        <v>0</v>
      </c>
      <c r="H298" s="164"/>
      <c r="I298" s="112" t="s">
        <v>493</v>
      </c>
      <c r="J298" s="112" t="str">
        <f>VLOOKUP(I298,Presupuesto!$B$11:$C$565,2,0)</f>
        <v>SUELDOS Y SALARIOS PERMANENTES</v>
      </c>
      <c r="K298" s="96" t="str">
        <f t="shared" si="8"/>
        <v>Posgrado</v>
      </c>
      <c r="L298" s="96" t="s">
        <v>393</v>
      </c>
    </row>
    <row r="299" spans="3:12" x14ac:dyDescent="0.25">
      <c r="C299" s="169" t="s">
        <v>58</v>
      </c>
      <c r="D299" s="161"/>
      <c r="E299" s="152">
        <v>0</v>
      </c>
      <c r="F299" s="98">
        <f>IF(E298=0,"",(G298/E298)/12*E298)</f>
        <v>0</v>
      </c>
      <c r="G299" s="95">
        <f>F299</f>
        <v>0</v>
      </c>
      <c r="H299" s="162"/>
      <c r="I299" s="114" t="s">
        <v>513</v>
      </c>
      <c r="J299" s="114" t="str">
        <f>VLOOKUP(I299,Presupuesto!$B$11:$C$565,2,0)</f>
        <v>AGUINALDO Y DECIMO CUARTO MES</v>
      </c>
      <c r="K299" s="96" t="str">
        <f t="shared" si="8"/>
        <v>Posgrado</v>
      </c>
      <c r="L299" s="96" t="s">
        <v>393</v>
      </c>
    </row>
    <row r="300" spans="3:12" ht="15.75" thickBot="1" x14ac:dyDescent="0.3">
      <c r="C300" s="170" t="s">
        <v>59</v>
      </c>
      <c r="D300" s="161"/>
      <c r="E300" s="152">
        <v>0</v>
      </c>
      <c r="F300" s="115">
        <f>IF(E298&lt;6,"",((E298-6)/12)*(G298/E298))</f>
        <v>0</v>
      </c>
      <c r="G300" s="95">
        <f>F300</f>
        <v>0</v>
      </c>
      <c r="H300" s="162"/>
      <c r="I300" s="99" t="s">
        <v>516</v>
      </c>
      <c r="J300" s="99" t="str">
        <f>VLOOKUP(I300,Presupuesto!$B$11:$C$565,2,0)</f>
        <v>DECIMOCUARTO MES</v>
      </c>
      <c r="K300" s="96" t="str">
        <f t="shared" si="8"/>
        <v>Posgrado</v>
      </c>
      <c r="L300" s="96" t="s">
        <v>393</v>
      </c>
    </row>
    <row r="301" spans="3:12" ht="15.75" thickBot="1" x14ac:dyDescent="0.3">
      <c r="C301" s="135" t="s">
        <v>488</v>
      </c>
      <c r="D301" s="197"/>
      <c r="E301" s="150">
        <v>12</v>
      </c>
      <c r="F301" s="293">
        <f>HLOOKUP($C301,$BZ$2:$CM$3,2,0)</f>
        <v>15004.09</v>
      </c>
      <c r="G301" s="111">
        <f>D301*E301*F301</f>
        <v>0</v>
      </c>
      <c r="H301" s="164"/>
      <c r="I301" s="112" t="s">
        <v>493</v>
      </c>
      <c r="J301" s="112" t="str">
        <f>VLOOKUP(I301,Presupuesto!$B$11:$C$565,2,0)</f>
        <v>SUELDOS Y SALARIOS PERMANENTES</v>
      </c>
      <c r="K301" s="96" t="str">
        <f t="shared" si="8"/>
        <v>Posgrado</v>
      </c>
      <c r="L301" s="96" t="s">
        <v>393</v>
      </c>
    </row>
    <row r="302" spans="3:12" x14ac:dyDescent="0.25">
      <c r="C302" s="169" t="s">
        <v>58</v>
      </c>
      <c r="D302" s="161"/>
      <c r="E302" s="152">
        <v>0</v>
      </c>
      <c r="F302" s="98">
        <f>IF(E301=0,"",(G301/E301)/12*E301)</f>
        <v>0</v>
      </c>
      <c r="G302" s="95">
        <f>F302</f>
        <v>0</v>
      </c>
      <c r="H302" s="162"/>
      <c r="I302" s="114" t="s">
        <v>513</v>
      </c>
      <c r="J302" s="114" t="str">
        <f>VLOOKUP(I302,Presupuesto!$B$11:$C$565,2,0)</f>
        <v>AGUINALDO Y DECIMO CUARTO MES</v>
      </c>
      <c r="K302" s="96" t="str">
        <f t="shared" si="8"/>
        <v>Posgrado</v>
      </c>
      <c r="L302" s="96" t="s">
        <v>393</v>
      </c>
    </row>
    <row r="303" spans="3:12" ht="15.75" thickBot="1" x14ac:dyDescent="0.3">
      <c r="C303" s="170" t="s">
        <v>59</v>
      </c>
      <c r="D303" s="161"/>
      <c r="E303" s="152">
        <v>0</v>
      </c>
      <c r="F303" s="115">
        <f>IF(E301&lt;6,"",((E301-6)/12)*(G301/E301))</f>
        <v>0</v>
      </c>
      <c r="G303" s="95">
        <f>F303</f>
        <v>0</v>
      </c>
      <c r="H303" s="162"/>
      <c r="I303" s="99" t="s">
        <v>516</v>
      </c>
      <c r="J303" s="99" t="str">
        <f>VLOOKUP(I303,Presupuesto!$B$11:$C$565,2,0)</f>
        <v>DECIMOCUARTO MES</v>
      </c>
      <c r="K303" s="96" t="str">
        <f t="shared" si="8"/>
        <v>Posgrado</v>
      </c>
      <c r="L303" s="96" t="s">
        <v>393</v>
      </c>
    </row>
    <row r="304" spans="3:12" ht="15.75" thickBot="1" x14ac:dyDescent="0.3">
      <c r="C304" s="135" t="s">
        <v>489</v>
      </c>
      <c r="D304" s="197"/>
      <c r="E304" s="150">
        <v>12</v>
      </c>
      <c r="F304" s="293">
        <f>HLOOKUP($C304,$BZ$2:$CM$3,2,0)</f>
        <v>13238.9</v>
      </c>
      <c r="G304" s="111">
        <f>D304*E304*F304</f>
        <v>0</v>
      </c>
      <c r="H304" s="164"/>
      <c r="I304" s="112" t="s">
        <v>493</v>
      </c>
      <c r="J304" s="112" t="str">
        <f>VLOOKUP(I304,Presupuesto!$B$11:$C$565,2,0)</f>
        <v>SUELDOS Y SALARIOS PERMANENTES</v>
      </c>
      <c r="K304" s="96" t="str">
        <f t="shared" si="8"/>
        <v>Posgrado</v>
      </c>
      <c r="L304" s="96" t="s">
        <v>393</v>
      </c>
    </row>
    <row r="305" spans="3:12" x14ac:dyDescent="0.25">
      <c r="C305" s="169" t="s">
        <v>58</v>
      </c>
      <c r="D305" s="161"/>
      <c r="E305" s="152">
        <v>0</v>
      </c>
      <c r="F305" s="98">
        <f>IF(E304=0,"",(G304/E304)/12*E304)</f>
        <v>0</v>
      </c>
      <c r="G305" s="95">
        <f>F305</f>
        <v>0</v>
      </c>
      <c r="H305" s="162"/>
      <c r="I305" s="114" t="s">
        <v>513</v>
      </c>
      <c r="J305" s="114" t="str">
        <f>VLOOKUP(I305,Presupuesto!$B$11:$C$565,2,0)</f>
        <v>AGUINALDO Y DECIMO CUARTO MES</v>
      </c>
      <c r="K305" s="96" t="str">
        <f t="shared" si="8"/>
        <v>Posgrado</v>
      </c>
      <c r="L305" s="96" t="s">
        <v>393</v>
      </c>
    </row>
    <row r="306" spans="3:12" ht="15.75" thickBot="1" x14ac:dyDescent="0.3">
      <c r="C306" s="170" t="s">
        <v>59</v>
      </c>
      <c r="D306" s="161"/>
      <c r="E306" s="152">
        <v>0</v>
      </c>
      <c r="F306" s="115">
        <f>IF(E304&lt;6,"",((E304-6)/12)*(G304/E304))</f>
        <v>0</v>
      </c>
      <c r="G306" s="95">
        <f>F306</f>
        <v>0</v>
      </c>
      <c r="H306" s="162"/>
      <c r="I306" s="99" t="s">
        <v>516</v>
      </c>
      <c r="J306" s="99" t="str">
        <f>VLOOKUP(I306,Presupuesto!$B$11:$C$565,2,0)</f>
        <v>DECIMOCUARTO MES</v>
      </c>
      <c r="K306" s="96" t="str">
        <f t="shared" si="8"/>
        <v>Posgrado</v>
      </c>
      <c r="L306" s="96" t="s">
        <v>393</v>
      </c>
    </row>
    <row r="307" spans="3:12" ht="15.75" thickBot="1" x14ac:dyDescent="0.3">
      <c r="C307" s="135" t="s">
        <v>490</v>
      </c>
      <c r="D307" s="197"/>
      <c r="E307" s="150">
        <v>12</v>
      </c>
      <c r="F307" s="293">
        <f>HLOOKUP($C307,$BZ$2:$CM$3,2,0)</f>
        <v>12356.31</v>
      </c>
      <c r="G307" s="111">
        <f>D307*E307*F307</f>
        <v>0</v>
      </c>
      <c r="H307" s="164"/>
      <c r="I307" s="112" t="s">
        <v>493</v>
      </c>
      <c r="J307" s="112" t="str">
        <f>VLOOKUP(I307,Presupuesto!$B$11:$C$565,2,0)</f>
        <v>SUELDOS Y SALARIOS PERMANENTES</v>
      </c>
      <c r="K307" s="96" t="str">
        <f t="shared" ref="K307:K324" si="9">$K$274</f>
        <v>Posgrado</v>
      </c>
      <c r="L307" s="96" t="s">
        <v>393</v>
      </c>
    </row>
    <row r="308" spans="3:12" x14ac:dyDescent="0.25">
      <c r="C308" s="169" t="s">
        <v>58</v>
      </c>
      <c r="D308" s="161"/>
      <c r="E308" s="152">
        <v>0</v>
      </c>
      <c r="F308" s="98">
        <f>IF(E307=0,"",(G307/E307)/12*E307)</f>
        <v>0</v>
      </c>
      <c r="G308" s="95">
        <f>F308</f>
        <v>0</v>
      </c>
      <c r="H308" s="162"/>
      <c r="I308" s="114" t="s">
        <v>513</v>
      </c>
      <c r="J308" s="114" t="str">
        <f>VLOOKUP(I308,Presupuesto!$B$11:$C$565,2,0)</f>
        <v>AGUINALDO Y DECIMO CUARTO MES</v>
      </c>
      <c r="K308" s="96" t="str">
        <f t="shared" si="9"/>
        <v>Posgrado</v>
      </c>
      <c r="L308" s="96" t="s">
        <v>393</v>
      </c>
    </row>
    <row r="309" spans="3:12" ht="15.75" thickBot="1" x14ac:dyDescent="0.3">
      <c r="C309" s="170" t="s">
        <v>59</v>
      </c>
      <c r="D309" s="161"/>
      <c r="E309" s="152">
        <v>0</v>
      </c>
      <c r="F309" s="115">
        <f>IF(E307&lt;6,"",((E307-6)/12)*(G307/E307))</f>
        <v>0</v>
      </c>
      <c r="G309" s="95">
        <f>F309</f>
        <v>0</v>
      </c>
      <c r="H309" s="162"/>
      <c r="I309" s="99" t="s">
        <v>516</v>
      </c>
      <c r="J309" s="99" t="str">
        <f>VLOOKUP(I309,Presupuesto!$B$11:$C$565,2,0)</f>
        <v>DECIMOCUARTO MES</v>
      </c>
      <c r="K309" s="96" t="str">
        <f t="shared" si="9"/>
        <v>Posgrado</v>
      </c>
      <c r="L309" s="96" t="s">
        <v>393</v>
      </c>
    </row>
    <row r="310" spans="3:12" ht="15.75" thickBot="1" x14ac:dyDescent="0.3">
      <c r="C310" s="135" t="s">
        <v>491</v>
      </c>
      <c r="D310" s="197"/>
      <c r="E310" s="150">
        <v>12</v>
      </c>
      <c r="F310" s="293">
        <f>HLOOKUP($C310,$BZ$2:$CM$3,2,0)</f>
        <v>463.22</v>
      </c>
      <c r="G310" s="111">
        <f>D310*E310*F310</f>
        <v>0</v>
      </c>
      <c r="H310" s="164"/>
      <c r="I310" s="112" t="s">
        <v>493</v>
      </c>
      <c r="J310" s="112" t="str">
        <f>VLOOKUP(I310,Presupuesto!$B$11:$C$565,2,0)</f>
        <v>SUELDOS Y SALARIOS PERMANENTES</v>
      </c>
      <c r="K310" s="96" t="str">
        <f t="shared" si="9"/>
        <v>Posgrado</v>
      </c>
      <c r="L310" s="96" t="s">
        <v>393</v>
      </c>
    </row>
    <row r="311" spans="3:12" x14ac:dyDescent="0.25">
      <c r="C311" s="169" t="s">
        <v>58</v>
      </c>
      <c r="D311" s="161"/>
      <c r="E311" s="152">
        <v>0</v>
      </c>
      <c r="F311" s="98">
        <f>IF(E310=0,"",(G310/E310)/12*E310)</f>
        <v>0</v>
      </c>
      <c r="G311" s="95">
        <f>F311</f>
        <v>0</v>
      </c>
      <c r="H311" s="162"/>
      <c r="I311" s="114" t="s">
        <v>513</v>
      </c>
      <c r="J311" s="114" t="str">
        <f>VLOOKUP(I311,Presupuesto!$B$11:$C$565,2,0)</f>
        <v>AGUINALDO Y DECIMO CUARTO MES</v>
      </c>
      <c r="K311" s="96" t="str">
        <f t="shared" si="9"/>
        <v>Posgrado</v>
      </c>
      <c r="L311" s="96" t="s">
        <v>393</v>
      </c>
    </row>
    <row r="312" spans="3:12" ht="15.75" thickBot="1" x14ac:dyDescent="0.3">
      <c r="C312" s="170" t="s">
        <v>59</v>
      </c>
      <c r="D312" s="161"/>
      <c r="E312" s="152">
        <v>0</v>
      </c>
      <c r="F312" s="115">
        <f>IF(E310&lt;6,"",((E310-6)/12)*(G310/E310))</f>
        <v>0</v>
      </c>
      <c r="G312" s="95">
        <f>F312</f>
        <v>0</v>
      </c>
      <c r="H312" s="162"/>
      <c r="I312" s="99" t="s">
        <v>516</v>
      </c>
      <c r="J312" s="99" t="str">
        <f>VLOOKUP(I312,Presupuesto!$B$11:$C$565,2,0)</f>
        <v>DECIMOCUARTO MES</v>
      </c>
      <c r="K312" s="96" t="str">
        <f t="shared" si="9"/>
        <v>Posgrado</v>
      </c>
      <c r="L312" s="96" t="s">
        <v>393</v>
      </c>
    </row>
    <row r="313" spans="3:12" ht="15.75" thickBot="1" x14ac:dyDescent="0.3">
      <c r="C313" s="135" t="s">
        <v>492</v>
      </c>
      <c r="D313" s="197"/>
      <c r="E313" s="150">
        <v>12</v>
      </c>
      <c r="F313" s="293">
        <f>HLOOKUP($C313,$BZ$2:$CM$3,2,0)</f>
        <v>2007.3</v>
      </c>
      <c r="G313" s="111">
        <f>D313*E313*F313</f>
        <v>0</v>
      </c>
      <c r="H313" s="164"/>
      <c r="I313" s="112" t="s">
        <v>493</v>
      </c>
      <c r="J313" s="112" t="str">
        <f>VLOOKUP(I313,Presupuesto!$B$11:$C$565,2,0)</f>
        <v>SUELDOS Y SALARIOS PERMANENTES</v>
      </c>
      <c r="K313" s="96" t="str">
        <f t="shared" si="9"/>
        <v>Posgrado</v>
      </c>
      <c r="L313" s="96" t="s">
        <v>393</v>
      </c>
    </row>
    <row r="314" spans="3:12" x14ac:dyDescent="0.25">
      <c r="C314" s="169" t="s">
        <v>58</v>
      </c>
      <c r="D314" s="161"/>
      <c r="E314" s="152">
        <v>0</v>
      </c>
      <c r="F314" s="98">
        <f>IF(E313=0,"",(G313/E313)/12*E313)</f>
        <v>0</v>
      </c>
      <c r="G314" s="95">
        <f>F314</f>
        <v>0</v>
      </c>
      <c r="H314" s="162"/>
      <c r="I314" s="114" t="s">
        <v>513</v>
      </c>
      <c r="J314" s="114" t="str">
        <f>VLOOKUP(I314,Presupuesto!$B$11:$C$565,2,0)</f>
        <v>AGUINALDO Y DECIMO CUARTO MES</v>
      </c>
      <c r="K314" s="96" t="str">
        <f t="shared" si="9"/>
        <v>Posgrado</v>
      </c>
      <c r="L314" s="96" t="s">
        <v>393</v>
      </c>
    </row>
    <row r="315" spans="3:12" ht="15.75" thickBot="1" x14ac:dyDescent="0.3">
      <c r="C315" s="170" t="s">
        <v>59</v>
      </c>
      <c r="D315" s="161"/>
      <c r="E315" s="152">
        <v>0</v>
      </c>
      <c r="F315" s="115">
        <f>IF(E313&lt;6,"",((E313-6)/12)*(G313/E313))</f>
        <v>0</v>
      </c>
      <c r="G315" s="95">
        <f>F315</f>
        <v>0</v>
      </c>
      <c r="H315" s="162"/>
      <c r="I315" s="99" t="s">
        <v>516</v>
      </c>
      <c r="J315" s="99" t="str">
        <f>VLOOKUP(I315,Presupuesto!$B$11:$C$565,2,0)</f>
        <v>DECIMOCUARTO MES</v>
      </c>
      <c r="K315" s="96" t="str">
        <f t="shared" si="9"/>
        <v>Posgrado</v>
      </c>
      <c r="L315" s="96" t="s">
        <v>393</v>
      </c>
    </row>
    <row r="316" spans="3:12" ht="15.75" thickBot="1" x14ac:dyDescent="0.3">
      <c r="C316" s="138" t="s">
        <v>83</v>
      </c>
      <c r="D316" s="197"/>
      <c r="E316" s="150">
        <v>12</v>
      </c>
      <c r="F316" s="137">
        <v>30000</v>
      </c>
      <c r="G316" s="111">
        <f>D316*E316*F316</f>
        <v>0</v>
      </c>
      <c r="H316" s="164"/>
      <c r="I316" s="112" t="s">
        <v>561</v>
      </c>
      <c r="J316" s="112" t="str">
        <f>VLOOKUP(I316,Presupuesto!$B$11:$C$565,2,0)</f>
        <v>CONTRATOS ESPECIALES</v>
      </c>
      <c r="K316" s="96" t="str">
        <f t="shared" si="9"/>
        <v>Posgrado</v>
      </c>
      <c r="L316" s="96" t="s">
        <v>393</v>
      </c>
    </row>
    <row r="317" spans="3:12" x14ac:dyDescent="0.25">
      <c r="C317" s="169" t="s">
        <v>58</v>
      </c>
      <c r="D317" s="161"/>
      <c r="E317" s="152">
        <v>0</v>
      </c>
      <c r="F317" s="115">
        <f>IF(E316=0,"",(G316/E316)/12*E316)</f>
        <v>0</v>
      </c>
      <c r="G317" s="95">
        <f>F317</f>
        <v>0</v>
      </c>
      <c r="H317" s="162"/>
      <c r="I317" s="99" t="s">
        <v>561</v>
      </c>
      <c r="J317" s="99" t="str">
        <f>VLOOKUP(I317,Presupuesto!$B$11:$C$565,2,0)</f>
        <v>CONTRATOS ESPECIALES</v>
      </c>
      <c r="K317" s="96" t="str">
        <f t="shared" si="9"/>
        <v>Posgrado</v>
      </c>
      <c r="L317" s="96" t="s">
        <v>392</v>
      </c>
    </row>
    <row r="318" spans="3:12" ht="15.75" thickBot="1" x14ac:dyDescent="0.3">
      <c r="C318" s="170" t="s">
        <v>59</v>
      </c>
      <c r="D318" s="161"/>
      <c r="E318" s="152">
        <v>0</v>
      </c>
      <c r="F318" s="98">
        <f>IF(E316&lt;6,"",((E316-6)/12)*(G316/E316))</f>
        <v>0</v>
      </c>
      <c r="G318" s="95">
        <f>F318</f>
        <v>0</v>
      </c>
      <c r="H318" s="162"/>
      <c r="I318" s="99" t="s">
        <v>561</v>
      </c>
      <c r="J318" s="99" t="str">
        <f>VLOOKUP(I318,Presupuesto!$B$11:$C$565,2,0)</f>
        <v>CONTRATOS ESPECIALES</v>
      </c>
      <c r="K318" s="96" t="str">
        <f t="shared" si="9"/>
        <v>Posgrado</v>
      </c>
      <c r="L318" s="96" t="s">
        <v>397</v>
      </c>
    </row>
    <row r="319" spans="3:12" ht="15.75" thickBot="1" x14ac:dyDescent="0.3">
      <c r="C319" s="138" t="s">
        <v>60</v>
      </c>
      <c r="D319" s="197"/>
      <c r="E319" s="150">
        <v>12</v>
      </c>
      <c r="F319" s="116">
        <v>30000</v>
      </c>
      <c r="G319" s="111">
        <f>D319*E319*F319</f>
        <v>0</v>
      </c>
      <c r="H319" s="164"/>
      <c r="I319" s="112" t="s">
        <v>702</v>
      </c>
      <c r="J319" s="112" t="str">
        <f>VLOOKUP(I319,Presupuesto!$B$11:$C$565,2,0)</f>
        <v>OTROS SERVICIOS TECNICOS Y PROFESIONALES</v>
      </c>
      <c r="K319" s="96" t="str">
        <f t="shared" si="9"/>
        <v>Posgrado</v>
      </c>
      <c r="L319" s="96" t="s">
        <v>392</v>
      </c>
    </row>
    <row r="320" spans="3:12" x14ac:dyDescent="0.25">
      <c r="C320" s="169" t="s">
        <v>58</v>
      </c>
      <c r="D320" s="161"/>
      <c r="E320" s="152">
        <v>0</v>
      </c>
      <c r="F320" s="98">
        <v>0</v>
      </c>
      <c r="G320" s="95">
        <f>F320</f>
        <v>0</v>
      </c>
      <c r="H320" s="162"/>
      <c r="I320" s="99" t="s">
        <v>702</v>
      </c>
      <c r="J320" s="99" t="str">
        <f>VLOOKUP(I320,Presupuesto!$B$11:$C$565,2,0)</f>
        <v>OTROS SERVICIOS TECNICOS Y PROFESIONALES</v>
      </c>
      <c r="K320" s="96" t="str">
        <f t="shared" si="9"/>
        <v>Posgrado</v>
      </c>
      <c r="L320" s="96" t="s">
        <v>392</v>
      </c>
    </row>
    <row r="321" spans="3:12" ht="15.75" thickBot="1" x14ac:dyDescent="0.3">
      <c r="C321" s="170" t="s">
        <v>59</v>
      </c>
      <c r="D321" s="161"/>
      <c r="E321" s="152">
        <v>0</v>
      </c>
      <c r="F321" s="98">
        <v>0</v>
      </c>
      <c r="G321" s="95">
        <f>F321</f>
        <v>0</v>
      </c>
      <c r="H321" s="162"/>
      <c r="I321" s="99" t="s">
        <v>702</v>
      </c>
      <c r="J321" s="99" t="str">
        <f>VLOOKUP(I321,Presupuesto!$B$11:$C$565,2,0)</f>
        <v>OTROS SERVICIOS TECNICOS Y PROFESIONALES</v>
      </c>
      <c r="K321" s="96" t="str">
        <f t="shared" si="9"/>
        <v>Posgrado</v>
      </c>
      <c r="L321" s="96" t="s">
        <v>392</v>
      </c>
    </row>
    <row r="322" spans="3:12" ht="15.75" thickBot="1" x14ac:dyDescent="0.3">
      <c r="C322" s="138" t="s">
        <v>61</v>
      </c>
      <c r="D322" s="197"/>
      <c r="E322" s="150">
        <v>12</v>
      </c>
      <c r="F322" s="116">
        <v>30000</v>
      </c>
      <c r="G322" s="111">
        <f>D322*E322*F322</f>
        <v>0</v>
      </c>
      <c r="H322" s="164"/>
      <c r="I322" s="112" t="s">
        <v>493</v>
      </c>
      <c r="J322" s="112" t="str">
        <f>VLOOKUP(I322,Presupuesto!$B$11:$C$565,2,0)</f>
        <v>SUELDOS Y SALARIOS PERMANENTES</v>
      </c>
      <c r="K322" s="96" t="str">
        <f t="shared" si="9"/>
        <v>Posgrado</v>
      </c>
      <c r="L322" s="96" t="s">
        <v>392</v>
      </c>
    </row>
    <row r="323" spans="3:12" x14ac:dyDescent="0.25">
      <c r="C323" s="169" t="s">
        <v>58</v>
      </c>
      <c r="D323" s="167"/>
      <c r="E323" s="129">
        <v>0</v>
      </c>
      <c r="F323" s="117">
        <f>IF(E322=0,"",(G322/E322)/12*E322)</f>
        <v>0</v>
      </c>
      <c r="G323" s="118">
        <f>F323</f>
        <v>0</v>
      </c>
      <c r="H323" s="162"/>
      <c r="I323" s="99" t="s">
        <v>513</v>
      </c>
      <c r="J323" s="99" t="str">
        <f>VLOOKUP(I323,Presupuesto!$B$11:$C$565,2,0)</f>
        <v>AGUINALDO Y DECIMO CUARTO MES</v>
      </c>
      <c r="K323" s="96" t="str">
        <f t="shared" si="9"/>
        <v>Posgrado</v>
      </c>
      <c r="L323" s="96" t="s">
        <v>392</v>
      </c>
    </row>
    <row r="324" spans="3:12" ht="15.75" thickBot="1" x14ac:dyDescent="0.3">
      <c r="C324" s="171" t="s">
        <v>59</v>
      </c>
      <c r="D324" s="160"/>
      <c r="E324" s="130">
        <v>0</v>
      </c>
      <c r="F324" s="103">
        <f>IF(E322&lt;6,"",((E322-6)/12)*(G322/E322))</f>
        <v>0</v>
      </c>
      <c r="G324" s="103">
        <f>F324</f>
        <v>0</v>
      </c>
      <c r="H324" s="160"/>
      <c r="I324" s="104" t="s">
        <v>516</v>
      </c>
      <c r="J324" s="122" t="str">
        <f>VLOOKUP(I324,Presupuesto!$B$11:$C$565,2,0)</f>
        <v>DECIMOCUARTO MES</v>
      </c>
      <c r="K324" s="104" t="str">
        <f t="shared" si="9"/>
        <v>Posgrado</v>
      </c>
      <c r="L324" s="122" t="s">
        <v>392</v>
      </c>
    </row>
    <row r="326" spans="3:12" ht="15.75" thickBot="1" x14ac:dyDescent="0.3">
      <c r="K326" s="151"/>
    </row>
    <row r="327" spans="3:12" ht="15.75" thickBot="1" x14ac:dyDescent="0.3">
      <c r="C327" s="69" t="s">
        <v>43</v>
      </c>
      <c r="D327" s="30">
        <f>SUM(G334:G384)</f>
        <v>320000</v>
      </c>
      <c r="E327" s="91"/>
      <c r="F327" s="91"/>
      <c r="G327" s="91"/>
      <c r="H327" s="74"/>
      <c r="I327" s="74"/>
      <c r="J327" s="74"/>
      <c r="K327" s="151"/>
    </row>
    <row r="328" spans="3:12" x14ac:dyDescent="0.25">
      <c r="D328" s="31"/>
      <c r="E328" s="91"/>
      <c r="F328" s="91"/>
      <c r="G328" s="91"/>
      <c r="H328" s="74"/>
      <c r="I328" s="74"/>
      <c r="J328" s="74"/>
      <c r="K328" s="151"/>
    </row>
    <row r="329" spans="3:12" x14ac:dyDescent="0.25">
      <c r="D329" s="31"/>
      <c r="E329" s="91"/>
      <c r="F329" s="91"/>
      <c r="G329" s="91"/>
      <c r="H329" s="74"/>
      <c r="I329" s="74"/>
      <c r="J329" s="74"/>
      <c r="K329" s="151"/>
    </row>
    <row r="330" spans="3:12" ht="15.75" x14ac:dyDescent="0.25">
      <c r="C330" s="200" t="s">
        <v>390</v>
      </c>
      <c r="D330" s="347" t="s">
        <v>1793</v>
      </c>
      <c r="E330" s="91"/>
      <c r="F330" s="91"/>
      <c r="G330" s="91"/>
      <c r="H330" s="74"/>
      <c r="I330" s="74"/>
      <c r="J330" s="74"/>
      <c r="K330" s="151"/>
    </row>
    <row r="331" spans="3:12" ht="43.5" customHeight="1" x14ac:dyDescent="0.25">
      <c r="C331" s="739" t="str">
        <f>IFERROR(VLOOKUP(D330,'1. Desarrollo e Innov. Curricu.'!$F:$G,2,FALSE),IFERROR(VLOOKUP(D330,'2. Investigación Científica'!$F:$G,2,FALSE),IFERROR(VLOOKUP(D330,'3. Vinculación Univ. Sociedad'!$F:$G,2,FALSE),IFERROR(VLOOKUP(D330,'4. Docencia y Profesorado Univ.'!$F:$G,2,FALSE),IFERROR(VLOOKUP(D330,'5. Estudiantes y Graduados'!$F:$G,2,FALSE),IFERROR(VLOOKUP(D330,'11. Gestion Administrativa'!$F:$G,2,FALSE),IFERROR(VLOOKUP(D330,'13. Gestión Académica'!$F:$G,2,FALSE),IFERROR(VLOOKUP(D330,'9. Asegura. de la Calid. y M'!$F:$G,2,FALSE),IFERROR(VLOOKUP(D330,'6. Gestión del Conocimiento'!$F:$G,2,FALSE),IFERROR(VLOOKUP(D330,'15. Gobernabilidad y Proceso...'!$F:$G,2,FALSE),IFERROR(VLOOKUP(D330,'12. Gestión del Talento Humano'!$F:$G,2,FALSE),IFERROR(VLOOKUP(D330,'14. Internacional... de la E.S.'!$F:$G,2,FALSE),IFERROR(VLOOKUP(D330,'10. Posgrado'!$F:$G,2,FALSE),IFERROR(VLOOKUP(D330,'17. Gestión TIC'!$F:$G,2,FALSE),IFERROR(VLOOKUP(D330,'16. Desa. del Sistema Educ.Sup.'!$F:$G,2,FALSE),IFERROR(VLOOKUP(D330,'8. Cultura de Inno. Insti...'!$F:$G,2,FALSE),VLOOKUP(D330,'7. Lo Esencial de la Reforma U.'!$F:$G,2,0)))))))))))))))))</f>
        <v xml:space="preserve"> Gestionar que la FACES cuente con suficientes docentes en número, nivel de formación, especialización, nacionales y extranjeros; y con suficiente personal administrativo  y de servicio.  Tramitar diferentes áreas y  acciones de personal y presupuestarias que los servicios académicos demandan.</v>
      </c>
      <c r="D331" s="739"/>
      <c r="E331" s="739"/>
      <c r="F331" s="739"/>
      <c r="G331" s="739"/>
      <c r="H331" s="739"/>
      <c r="I331" s="739"/>
      <c r="J331" s="739"/>
      <c r="K331" s="739"/>
      <c r="L331" s="739"/>
    </row>
    <row r="332" spans="3:12" ht="15.75" thickBot="1" x14ac:dyDescent="0.3">
      <c r="C332" s="175"/>
      <c r="D332" s="31"/>
      <c r="E332" s="91"/>
      <c r="F332" s="91"/>
      <c r="G332" s="91"/>
      <c r="H332" s="74"/>
      <c r="I332" s="74"/>
      <c r="J332" s="74"/>
      <c r="K332" s="151"/>
    </row>
    <row r="333" spans="3:12" ht="30.75" thickBot="1" x14ac:dyDescent="0.3">
      <c r="C333" s="132" t="s">
        <v>44</v>
      </c>
      <c r="D333" s="136" t="s">
        <v>55</v>
      </c>
      <c r="E333" s="168" t="s">
        <v>56</v>
      </c>
      <c r="F333" s="136" t="s">
        <v>57</v>
      </c>
      <c r="G333" s="133" t="s">
        <v>27</v>
      </c>
      <c r="H333" s="131" t="s">
        <v>129</v>
      </c>
      <c r="I333" s="134" t="s">
        <v>46</v>
      </c>
      <c r="J333" s="134" t="s">
        <v>130</v>
      </c>
      <c r="K333" s="134" t="s">
        <v>408</v>
      </c>
      <c r="L333" s="134" t="s">
        <v>409</v>
      </c>
    </row>
    <row r="334" spans="3:12" ht="15.75" thickBot="1" x14ac:dyDescent="0.3">
      <c r="C334" s="135" t="s">
        <v>479</v>
      </c>
      <c r="D334" s="197"/>
      <c r="E334" s="150">
        <v>12</v>
      </c>
      <c r="F334" s="293">
        <f>HLOOKUP($C334,$BZ$2:$CM$3,2,0)</f>
        <v>43674.39</v>
      </c>
      <c r="G334" s="111">
        <f>D334*E334*F334</f>
        <v>0</v>
      </c>
      <c r="H334" s="164"/>
      <c r="I334" s="112" t="s">
        <v>493</v>
      </c>
      <c r="J334" s="112" t="str">
        <f>VLOOKUP(I334,Presupuesto!$B$11:$C$565,2,0)</f>
        <v>SUELDOS Y SALARIOS PERMANENTES</v>
      </c>
      <c r="K334" s="215" t="s">
        <v>1435</v>
      </c>
      <c r="L334" s="96" t="s">
        <v>392</v>
      </c>
    </row>
    <row r="335" spans="3:12" x14ac:dyDescent="0.25">
      <c r="C335" s="169" t="s">
        <v>58</v>
      </c>
      <c r="D335" s="161"/>
      <c r="E335" s="152">
        <v>0</v>
      </c>
      <c r="F335" s="98">
        <f>IF(E334=0,"",(G334/E334)/12*E334)</f>
        <v>0</v>
      </c>
      <c r="G335" s="95">
        <f>F335</f>
        <v>0</v>
      </c>
      <c r="H335" s="162"/>
      <c r="I335" s="114" t="s">
        <v>513</v>
      </c>
      <c r="J335" s="114" t="str">
        <f>VLOOKUP(I335,Presupuesto!$B$11:$C$565,2,0)</f>
        <v>AGUINALDO Y DECIMO CUARTO MES</v>
      </c>
      <c r="K335" s="96" t="str">
        <f t="shared" ref="K335:K366" si="10">$K$334</f>
        <v>Posgrado</v>
      </c>
      <c r="L335" s="96" t="s">
        <v>410</v>
      </c>
    </row>
    <row r="336" spans="3:12" ht="15.75" thickBot="1" x14ac:dyDescent="0.3">
      <c r="C336" s="170" t="s">
        <v>59</v>
      </c>
      <c r="D336" s="161"/>
      <c r="E336" s="152">
        <v>0</v>
      </c>
      <c r="F336" s="115">
        <f>IF(E334&lt;6,"",((E334-6)/12)*(G334/E334))</f>
        <v>0</v>
      </c>
      <c r="G336" s="95">
        <f>F336</f>
        <v>0</v>
      </c>
      <c r="H336" s="162"/>
      <c r="I336" s="99" t="s">
        <v>516</v>
      </c>
      <c r="J336" s="99" t="str">
        <f>VLOOKUP(I336,Presupuesto!$B$11:$C$565,2,0)</f>
        <v>DECIMOCUARTO MES</v>
      </c>
      <c r="K336" s="96" t="str">
        <f t="shared" si="10"/>
        <v>Posgrado</v>
      </c>
      <c r="L336" s="96" t="s">
        <v>393</v>
      </c>
    </row>
    <row r="337" spans="3:12" ht="15.75" thickBot="1" x14ac:dyDescent="0.3">
      <c r="C337" s="135" t="s">
        <v>480</v>
      </c>
      <c r="D337" s="197"/>
      <c r="E337" s="150">
        <v>12</v>
      </c>
      <c r="F337" s="293">
        <f>HLOOKUP($C337,$BZ$2:$CM$3,2,0)</f>
        <v>39703.99</v>
      </c>
      <c r="G337" s="111">
        <f>D337*E337*F337</f>
        <v>0</v>
      </c>
      <c r="H337" s="164"/>
      <c r="I337" s="112" t="s">
        <v>493</v>
      </c>
      <c r="J337" s="112" t="str">
        <f>VLOOKUP(I337,Presupuesto!$B$11:$C$565,2,0)</f>
        <v>SUELDOS Y SALARIOS PERMANENTES</v>
      </c>
      <c r="K337" s="96" t="str">
        <f t="shared" si="10"/>
        <v>Posgrado</v>
      </c>
      <c r="L337" s="96" t="s">
        <v>393</v>
      </c>
    </row>
    <row r="338" spans="3:12" x14ac:dyDescent="0.25">
      <c r="C338" s="169" t="s">
        <v>58</v>
      </c>
      <c r="D338" s="161"/>
      <c r="E338" s="152">
        <v>0</v>
      </c>
      <c r="F338" s="98">
        <f>IF(E337=0,"",(G337/E337)/12*E337)</f>
        <v>0</v>
      </c>
      <c r="G338" s="95">
        <f>F338</f>
        <v>0</v>
      </c>
      <c r="H338" s="162"/>
      <c r="I338" s="114" t="s">
        <v>513</v>
      </c>
      <c r="J338" s="114" t="str">
        <f>VLOOKUP(I338,Presupuesto!$B$11:$C$565,2,0)</f>
        <v>AGUINALDO Y DECIMO CUARTO MES</v>
      </c>
      <c r="K338" s="96" t="str">
        <f t="shared" si="10"/>
        <v>Posgrado</v>
      </c>
      <c r="L338" s="96" t="s">
        <v>393</v>
      </c>
    </row>
    <row r="339" spans="3:12" ht="15.75" thickBot="1" x14ac:dyDescent="0.3">
      <c r="C339" s="170" t="s">
        <v>59</v>
      </c>
      <c r="D339" s="161"/>
      <c r="E339" s="152">
        <v>0</v>
      </c>
      <c r="F339" s="115">
        <f>IF(E337&lt;6,"",((E337-6)/12)*(G337/E337))</f>
        <v>0</v>
      </c>
      <c r="G339" s="95">
        <f>F339</f>
        <v>0</v>
      </c>
      <c r="H339" s="162"/>
      <c r="I339" s="99" t="s">
        <v>516</v>
      </c>
      <c r="J339" s="99" t="str">
        <f>VLOOKUP(I339,Presupuesto!$B$11:$C$565,2,0)</f>
        <v>DECIMOCUARTO MES</v>
      </c>
      <c r="K339" s="96" t="str">
        <f t="shared" si="10"/>
        <v>Posgrado</v>
      </c>
      <c r="L339" s="96" t="s">
        <v>393</v>
      </c>
    </row>
    <row r="340" spans="3:12" ht="15.75" thickBot="1" x14ac:dyDescent="0.3">
      <c r="C340" s="135" t="s">
        <v>481</v>
      </c>
      <c r="D340" s="197"/>
      <c r="E340" s="150">
        <v>12</v>
      </c>
      <c r="F340" s="293">
        <f>HLOOKUP($C340,$BZ$2:$CM$3,2,0)</f>
        <v>35733.589999999997</v>
      </c>
      <c r="G340" s="111">
        <f>D340*E340*F340</f>
        <v>0</v>
      </c>
      <c r="H340" s="164"/>
      <c r="I340" s="112" t="s">
        <v>493</v>
      </c>
      <c r="J340" s="112" t="str">
        <f>VLOOKUP(I340,Presupuesto!$B$11:$C$565,2,0)</f>
        <v>SUELDOS Y SALARIOS PERMANENTES</v>
      </c>
      <c r="K340" s="96" t="str">
        <f t="shared" si="10"/>
        <v>Posgrado</v>
      </c>
      <c r="L340" s="96" t="s">
        <v>393</v>
      </c>
    </row>
    <row r="341" spans="3:12" x14ac:dyDescent="0.25">
      <c r="C341" s="169" t="s">
        <v>58</v>
      </c>
      <c r="D341" s="161"/>
      <c r="E341" s="152">
        <v>0</v>
      </c>
      <c r="F341" s="98">
        <f>IF(E340=0,"",(G340/E340)/12*E340)</f>
        <v>0</v>
      </c>
      <c r="G341" s="95">
        <f>F341</f>
        <v>0</v>
      </c>
      <c r="H341" s="162"/>
      <c r="I341" s="114" t="s">
        <v>513</v>
      </c>
      <c r="J341" s="114" t="str">
        <f>VLOOKUP(I341,Presupuesto!$B$11:$C$565,2,0)</f>
        <v>AGUINALDO Y DECIMO CUARTO MES</v>
      </c>
      <c r="K341" s="96" t="str">
        <f t="shared" si="10"/>
        <v>Posgrado</v>
      </c>
      <c r="L341" s="96" t="s">
        <v>393</v>
      </c>
    </row>
    <row r="342" spans="3:12" ht="15.75" thickBot="1" x14ac:dyDescent="0.3">
      <c r="C342" s="170" t="s">
        <v>59</v>
      </c>
      <c r="D342" s="161"/>
      <c r="E342" s="152">
        <v>0</v>
      </c>
      <c r="F342" s="115">
        <f>IF(E340&lt;6,"",((E340-6)/12)*(G340/E340))</f>
        <v>0</v>
      </c>
      <c r="G342" s="95">
        <f>F342</f>
        <v>0</v>
      </c>
      <c r="H342" s="162"/>
      <c r="I342" s="99" t="s">
        <v>516</v>
      </c>
      <c r="J342" s="99" t="str">
        <f>VLOOKUP(I342,Presupuesto!$B$11:$C$565,2,0)</f>
        <v>DECIMOCUARTO MES</v>
      </c>
      <c r="K342" s="96" t="str">
        <f t="shared" si="10"/>
        <v>Posgrado</v>
      </c>
      <c r="L342" s="96" t="s">
        <v>393</v>
      </c>
    </row>
    <row r="343" spans="3:12" ht="15.75" thickBot="1" x14ac:dyDescent="0.3">
      <c r="C343" s="135" t="s">
        <v>482</v>
      </c>
      <c r="D343" s="197"/>
      <c r="E343" s="150">
        <v>12</v>
      </c>
      <c r="F343" s="293">
        <f>HLOOKUP($C343,$BZ$2:$CM$3,2,0)</f>
        <v>31763.19</v>
      </c>
      <c r="G343" s="111">
        <f>D343*E343*F343</f>
        <v>0</v>
      </c>
      <c r="H343" s="164"/>
      <c r="I343" s="112" t="s">
        <v>493</v>
      </c>
      <c r="J343" s="112" t="str">
        <f>VLOOKUP(I343,Presupuesto!$B$11:$C$565,2,0)</f>
        <v>SUELDOS Y SALARIOS PERMANENTES</v>
      </c>
      <c r="K343" s="96" t="str">
        <f t="shared" si="10"/>
        <v>Posgrado</v>
      </c>
      <c r="L343" s="96" t="s">
        <v>393</v>
      </c>
    </row>
    <row r="344" spans="3:12" x14ac:dyDescent="0.25">
      <c r="C344" s="169" t="s">
        <v>58</v>
      </c>
      <c r="D344" s="161"/>
      <c r="E344" s="152">
        <v>0</v>
      </c>
      <c r="F344" s="98">
        <f>IF(E343=0,"",(G343/E343)/12*E343)</f>
        <v>0</v>
      </c>
      <c r="G344" s="95">
        <f>F344</f>
        <v>0</v>
      </c>
      <c r="H344" s="162"/>
      <c r="I344" s="114" t="s">
        <v>513</v>
      </c>
      <c r="J344" s="114" t="str">
        <f>VLOOKUP(I344,Presupuesto!$B$11:$C$565,2,0)</f>
        <v>AGUINALDO Y DECIMO CUARTO MES</v>
      </c>
      <c r="K344" s="96" t="str">
        <f t="shared" si="10"/>
        <v>Posgrado</v>
      </c>
      <c r="L344" s="96" t="s">
        <v>393</v>
      </c>
    </row>
    <row r="345" spans="3:12" ht="15.75" thickBot="1" x14ac:dyDescent="0.3">
      <c r="C345" s="170" t="s">
        <v>59</v>
      </c>
      <c r="D345" s="161"/>
      <c r="E345" s="152">
        <v>0</v>
      </c>
      <c r="F345" s="115">
        <f>IF(E343&lt;6,"",((E343-6)/12)*(G343/E343))</f>
        <v>0</v>
      </c>
      <c r="G345" s="95">
        <f>F345</f>
        <v>0</v>
      </c>
      <c r="H345" s="162"/>
      <c r="I345" s="99" t="s">
        <v>516</v>
      </c>
      <c r="J345" s="99" t="str">
        <f>VLOOKUP(I345,Presupuesto!$B$11:$C$565,2,0)</f>
        <v>DECIMOCUARTO MES</v>
      </c>
      <c r="K345" s="96" t="str">
        <f t="shared" si="10"/>
        <v>Posgrado</v>
      </c>
      <c r="L345" s="96" t="s">
        <v>393</v>
      </c>
    </row>
    <row r="346" spans="3:12" ht="15.75" thickBot="1" x14ac:dyDescent="0.3">
      <c r="C346" s="135" t="s">
        <v>483</v>
      </c>
      <c r="D346" s="197"/>
      <c r="E346" s="150">
        <v>12</v>
      </c>
      <c r="F346" s="293">
        <f>HLOOKUP($C346,$BZ$2:$CM$3,2,0)</f>
        <v>29777.99</v>
      </c>
      <c r="G346" s="111">
        <f>D346*E346*F346</f>
        <v>0</v>
      </c>
      <c r="H346" s="164"/>
      <c r="I346" s="112" t="s">
        <v>493</v>
      </c>
      <c r="J346" s="112" t="str">
        <f>VLOOKUP(I346,Presupuesto!$B$11:$C$565,2,0)</f>
        <v>SUELDOS Y SALARIOS PERMANENTES</v>
      </c>
      <c r="K346" s="96" t="str">
        <f t="shared" si="10"/>
        <v>Posgrado</v>
      </c>
      <c r="L346" s="96" t="s">
        <v>393</v>
      </c>
    </row>
    <row r="347" spans="3:12" x14ac:dyDescent="0.25">
      <c r="C347" s="169" t="s">
        <v>58</v>
      </c>
      <c r="D347" s="161"/>
      <c r="E347" s="152">
        <v>0</v>
      </c>
      <c r="F347" s="98">
        <f>IF(E346=0,"",(G346/E346)/12*E346)</f>
        <v>0</v>
      </c>
      <c r="G347" s="95">
        <f>F347</f>
        <v>0</v>
      </c>
      <c r="H347" s="162"/>
      <c r="I347" s="114" t="s">
        <v>513</v>
      </c>
      <c r="J347" s="114" t="str">
        <f>VLOOKUP(I347,Presupuesto!$B$11:$C$565,2,0)</f>
        <v>AGUINALDO Y DECIMO CUARTO MES</v>
      </c>
      <c r="K347" s="96" t="str">
        <f t="shared" si="10"/>
        <v>Posgrado</v>
      </c>
      <c r="L347" s="96" t="s">
        <v>393</v>
      </c>
    </row>
    <row r="348" spans="3:12" ht="15.75" thickBot="1" x14ac:dyDescent="0.3">
      <c r="C348" s="170" t="s">
        <v>59</v>
      </c>
      <c r="D348" s="161"/>
      <c r="E348" s="152">
        <v>0</v>
      </c>
      <c r="F348" s="115">
        <f>IF(E346&lt;6,"",((E346-6)/12)*(G346/E346))</f>
        <v>0</v>
      </c>
      <c r="G348" s="95">
        <f>F348</f>
        <v>0</v>
      </c>
      <c r="H348" s="162"/>
      <c r="I348" s="99" t="s">
        <v>516</v>
      </c>
      <c r="J348" s="99" t="str">
        <f>VLOOKUP(I348,Presupuesto!$B$11:$C$565,2,0)</f>
        <v>DECIMOCUARTO MES</v>
      </c>
      <c r="K348" s="96" t="str">
        <f t="shared" si="10"/>
        <v>Posgrado</v>
      </c>
      <c r="L348" s="96" t="s">
        <v>393</v>
      </c>
    </row>
    <row r="349" spans="3:12" ht="15.75" thickBot="1" x14ac:dyDescent="0.3">
      <c r="C349" s="135" t="s">
        <v>484</v>
      </c>
      <c r="D349" s="197"/>
      <c r="E349" s="150">
        <v>12</v>
      </c>
      <c r="F349" s="293">
        <f>HLOOKUP($C349,$BZ$2:$CM$3,2,0)</f>
        <v>27792.79</v>
      </c>
      <c r="G349" s="111">
        <f>D349*E349*F349</f>
        <v>0</v>
      </c>
      <c r="H349" s="164"/>
      <c r="I349" s="112" t="s">
        <v>493</v>
      </c>
      <c r="J349" s="112" t="str">
        <f>VLOOKUP(I349,Presupuesto!$B$11:$C$565,2,0)</f>
        <v>SUELDOS Y SALARIOS PERMANENTES</v>
      </c>
      <c r="K349" s="96" t="str">
        <f t="shared" si="10"/>
        <v>Posgrado</v>
      </c>
      <c r="L349" s="96" t="s">
        <v>393</v>
      </c>
    </row>
    <row r="350" spans="3:12" x14ac:dyDescent="0.25">
      <c r="C350" s="169" t="s">
        <v>58</v>
      </c>
      <c r="D350" s="161"/>
      <c r="E350" s="152">
        <v>0</v>
      </c>
      <c r="F350" s="98">
        <f>IF(E349=0,"",(G349/E349)/12*E349)</f>
        <v>0</v>
      </c>
      <c r="G350" s="95">
        <f>F350</f>
        <v>0</v>
      </c>
      <c r="H350" s="162"/>
      <c r="I350" s="114" t="s">
        <v>513</v>
      </c>
      <c r="J350" s="114" t="str">
        <f>VLOOKUP(I350,Presupuesto!$B$11:$C$565,2,0)</f>
        <v>AGUINALDO Y DECIMO CUARTO MES</v>
      </c>
      <c r="K350" s="96" t="str">
        <f t="shared" si="10"/>
        <v>Posgrado</v>
      </c>
      <c r="L350" s="96" t="s">
        <v>393</v>
      </c>
    </row>
    <row r="351" spans="3:12" ht="15.75" thickBot="1" x14ac:dyDescent="0.3">
      <c r="C351" s="170" t="s">
        <v>59</v>
      </c>
      <c r="D351" s="161"/>
      <c r="E351" s="152">
        <v>0</v>
      </c>
      <c r="F351" s="115">
        <f>IF(E349&lt;6,"",((E349-6)/12)*(G349/E349))</f>
        <v>0</v>
      </c>
      <c r="G351" s="95">
        <f>F351</f>
        <v>0</v>
      </c>
      <c r="H351" s="162"/>
      <c r="I351" s="99" t="s">
        <v>516</v>
      </c>
      <c r="J351" s="99" t="str">
        <f>VLOOKUP(I351,Presupuesto!$B$11:$C$565,2,0)</f>
        <v>DECIMOCUARTO MES</v>
      </c>
      <c r="K351" s="96" t="str">
        <f t="shared" si="10"/>
        <v>Posgrado</v>
      </c>
      <c r="L351" s="96" t="s">
        <v>393</v>
      </c>
    </row>
    <row r="352" spans="3:12" ht="15.75" thickBot="1" x14ac:dyDescent="0.3">
      <c r="C352" s="135" t="s">
        <v>485</v>
      </c>
      <c r="D352" s="197"/>
      <c r="E352" s="150">
        <v>12</v>
      </c>
      <c r="F352" s="293">
        <f>HLOOKUP($C352,$BZ$2:$CM$3,2,0)</f>
        <v>18859.39</v>
      </c>
      <c r="G352" s="111">
        <f>D352*E352*F352</f>
        <v>0</v>
      </c>
      <c r="H352" s="164"/>
      <c r="I352" s="112" t="s">
        <v>493</v>
      </c>
      <c r="J352" s="112" t="str">
        <f>VLOOKUP(I352,Presupuesto!$B$11:$C$565,2,0)</f>
        <v>SUELDOS Y SALARIOS PERMANENTES</v>
      </c>
      <c r="K352" s="96" t="str">
        <f t="shared" si="10"/>
        <v>Posgrado</v>
      </c>
      <c r="L352" s="96" t="s">
        <v>393</v>
      </c>
    </row>
    <row r="353" spans="3:12" x14ac:dyDescent="0.25">
      <c r="C353" s="169" t="s">
        <v>58</v>
      </c>
      <c r="D353" s="161"/>
      <c r="E353" s="152">
        <v>0</v>
      </c>
      <c r="F353" s="98">
        <f>IF(E352=0,"",(G352/E352)/12*E352)</f>
        <v>0</v>
      </c>
      <c r="G353" s="95">
        <f>F353</f>
        <v>0</v>
      </c>
      <c r="H353" s="162"/>
      <c r="I353" s="114" t="s">
        <v>513</v>
      </c>
      <c r="J353" s="114" t="str">
        <f>VLOOKUP(I353,Presupuesto!$B$11:$C$565,2,0)</f>
        <v>AGUINALDO Y DECIMO CUARTO MES</v>
      </c>
      <c r="K353" s="96" t="str">
        <f t="shared" si="10"/>
        <v>Posgrado</v>
      </c>
      <c r="L353" s="96" t="s">
        <v>393</v>
      </c>
    </row>
    <row r="354" spans="3:12" ht="15.75" thickBot="1" x14ac:dyDescent="0.3">
      <c r="C354" s="170" t="s">
        <v>59</v>
      </c>
      <c r="D354" s="161"/>
      <c r="E354" s="152">
        <v>0</v>
      </c>
      <c r="F354" s="115">
        <f>IF(E352&lt;6,"",((E352-6)/12)*(G352/E352))</f>
        <v>0</v>
      </c>
      <c r="G354" s="95">
        <f>F354</f>
        <v>0</v>
      </c>
      <c r="H354" s="162"/>
      <c r="I354" s="99" t="s">
        <v>516</v>
      </c>
      <c r="J354" s="99" t="str">
        <f>VLOOKUP(I354,Presupuesto!$B$11:$C$565,2,0)</f>
        <v>DECIMOCUARTO MES</v>
      </c>
      <c r="K354" s="96" t="str">
        <f t="shared" si="10"/>
        <v>Posgrado</v>
      </c>
      <c r="L354" s="96" t="s">
        <v>393</v>
      </c>
    </row>
    <row r="355" spans="3:12" ht="15.75" thickBot="1" x14ac:dyDescent="0.3">
      <c r="C355" s="135" t="s">
        <v>486</v>
      </c>
      <c r="D355" s="197"/>
      <c r="E355" s="150">
        <v>12</v>
      </c>
      <c r="F355" s="293">
        <f>HLOOKUP($C355,$BZ$2:$CM$3,2,0)</f>
        <v>17866.8</v>
      </c>
      <c r="G355" s="111">
        <f>D355*E355*F355</f>
        <v>0</v>
      </c>
      <c r="H355" s="164"/>
      <c r="I355" s="112" t="s">
        <v>493</v>
      </c>
      <c r="J355" s="112" t="str">
        <f>VLOOKUP(I355,Presupuesto!$B$11:$C$565,2,0)</f>
        <v>SUELDOS Y SALARIOS PERMANENTES</v>
      </c>
      <c r="K355" s="96" t="str">
        <f t="shared" si="10"/>
        <v>Posgrado</v>
      </c>
      <c r="L355" s="96" t="s">
        <v>393</v>
      </c>
    </row>
    <row r="356" spans="3:12" x14ac:dyDescent="0.25">
      <c r="C356" s="169" t="s">
        <v>58</v>
      </c>
      <c r="D356" s="161"/>
      <c r="E356" s="152">
        <v>0</v>
      </c>
      <c r="F356" s="98">
        <f>IF(E355=0,"",(G355/E355)/12*E355)</f>
        <v>0</v>
      </c>
      <c r="G356" s="95">
        <f>F356</f>
        <v>0</v>
      </c>
      <c r="H356" s="162"/>
      <c r="I356" s="114" t="s">
        <v>513</v>
      </c>
      <c r="J356" s="114" t="str">
        <f>VLOOKUP(I356,Presupuesto!$B$11:$C$565,2,0)</f>
        <v>AGUINALDO Y DECIMO CUARTO MES</v>
      </c>
      <c r="K356" s="96" t="str">
        <f t="shared" si="10"/>
        <v>Posgrado</v>
      </c>
      <c r="L356" s="96" t="s">
        <v>393</v>
      </c>
    </row>
    <row r="357" spans="3:12" ht="15.75" thickBot="1" x14ac:dyDescent="0.3">
      <c r="C357" s="170" t="s">
        <v>59</v>
      </c>
      <c r="D357" s="161"/>
      <c r="E357" s="152">
        <v>0</v>
      </c>
      <c r="F357" s="115">
        <f>IF(E355&lt;6,"",((E355-6)/12)*(G355/E355))</f>
        <v>0</v>
      </c>
      <c r="G357" s="95">
        <f>F357</f>
        <v>0</v>
      </c>
      <c r="H357" s="162"/>
      <c r="I357" s="99" t="s">
        <v>516</v>
      </c>
      <c r="J357" s="99" t="str">
        <f>VLOOKUP(I357,Presupuesto!$B$11:$C$565,2,0)</f>
        <v>DECIMOCUARTO MES</v>
      </c>
      <c r="K357" s="96" t="str">
        <f t="shared" si="10"/>
        <v>Posgrado</v>
      </c>
      <c r="L357" s="96" t="s">
        <v>393</v>
      </c>
    </row>
    <row r="358" spans="3:12" ht="15.75" thickBot="1" x14ac:dyDescent="0.3">
      <c r="C358" s="135" t="s">
        <v>487</v>
      </c>
      <c r="D358" s="197"/>
      <c r="E358" s="150">
        <v>12</v>
      </c>
      <c r="F358" s="293">
        <f>HLOOKUP($C358,$BZ$2:$CM$3,2,0)</f>
        <v>13896.4</v>
      </c>
      <c r="G358" s="111">
        <f>D358*E358*F358</f>
        <v>0</v>
      </c>
      <c r="H358" s="164"/>
      <c r="I358" s="112" t="s">
        <v>493</v>
      </c>
      <c r="J358" s="112" t="str">
        <f>VLOOKUP(I358,Presupuesto!$B$11:$C$565,2,0)</f>
        <v>SUELDOS Y SALARIOS PERMANENTES</v>
      </c>
      <c r="K358" s="96" t="str">
        <f t="shared" si="10"/>
        <v>Posgrado</v>
      </c>
      <c r="L358" s="96" t="s">
        <v>393</v>
      </c>
    </row>
    <row r="359" spans="3:12" x14ac:dyDescent="0.25">
      <c r="C359" s="169" t="s">
        <v>58</v>
      </c>
      <c r="D359" s="161"/>
      <c r="E359" s="152">
        <v>0</v>
      </c>
      <c r="F359" s="98">
        <f>IF(E358=0,"",(G358/E358)/12*E358)</f>
        <v>0</v>
      </c>
      <c r="G359" s="95">
        <f>F359</f>
        <v>0</v>
      </c>
      <c r="H359" s="162"/>
      <c r="I359" s="114" t="s">
        <v>513</v>
      </c>
      <c r="J359" s="114" t="str">
        <f>VLOOKUP(I359,Presupuesto!$B$11:$C$565,2,0)</f>
        <v>AGUINALDO Y DECIMO CUARTO MES</v>
      </c>
      <c r="K359" s="96" t="str">
        <f t="shared" si="10"/>
        <v>Posgrado</v>
      </c>
      <c r="L359" s="96" t="s">
        <v>393</v>
      </c>
    </row>
    <row r="360" spans="3:12" ht="15.75" thickBot="1" x14ac:dyDescent="0.3">
      <c r="C360" s="170" t="s">
        <v>59</v>
      </c>
      <c r="D360" s="161"/>
      <c r="E360" s="152">
        <v>0</v>
      </c>
      <c r="F360" s="115">
        <f>IF(E358&lt;6,"",((E358-6)/12)*(G358/E358))</f>
        <v>0</v>
      </c>
      <c r="G360" s="95">
        <f>F360</f>
        <v>0</v>
      </c>
      <c r="H360" s="162"/>
      <c r="I360" s="99" t="s">
        <v>516</v>
      </c>
      <c r="J360" s="99" t="str">
        <f>VLOOKUP(I360,Presupuesto!$B$11:$C$565,2,0)</f>
        <v>DECIMOCUARTO MES</v>
      </c>
      <c r="K360" s="96" t="str">
        <f t="shared" si="10"/>
        <v>Posgrado</v>
      </c>
      <c r="L360" s="96" t="s">
        <v>393</v>
      </c>
    </row>
    <row r="361" spans="3:12" ht="15.75" thickBot="1" x14ac:dyDescent="0.3">
      <c r="C361" s="135" t="s">
        <v>488</v>
      </c>
      <c r="D361" s="197"/>
      <c r="E361" s="150">
        <v>12</v>
      </c>
      <c r="F361" s="293">
        <f>HLOOKUP($C361,$BZ$2:$CM$3,2,0)</f>
        <v>15004.09</v>
      </c>
      <c r="G361" s="111">
        <f>D361*E361*F361</f>
        <v>0</v>
      </c>
      <c r="H361" s="164"/>
      <c r="I361" s="112" t="s">
        <v>493</v>
      </c>
      <c r="J361" s="112" t="str">
        <f>VLOOKUP(I361,Presupuesto!$B$11:$C$565,2,0)</f>
        <v>SUELDOS Y SALARIOS PERMANENTES</v>
      </c>
      <c r="K361" s="96" t="str">
        <f t="shared" si="10"/>
        <v>Posgrado</v>
      </c>
      <c r="L361" s="96" t="s">
        <v>393</v>
      </c>
    </row>
    <row r="362" spans="3:12" x14ac:dyDescent="0.25">
      <c r="C362" s="169" t="s">
        <v>58</v>
      </c>
      <c r="D362" s="161"/>
      <c r="E362" s="152">
        <v>0</v>
      </c>
      <c r="F362" s="98">
        <f>IF(E361=0,"",(G361/E361)/12*E361)</f>
        <v>0</v>
      </c>
      <c r="G362" s="95">
        <f>F362</f>
        <v>0</v>
      </c>
      <c r="H362" s="162"/>
      <c r="I362" s="114" t="s">
        <v>513</v>
      </c>
      <c r="J362" s="114" t="str">
        <f>VLOOKUP(I362,Presupuesto!$B$11:$C$565,2,0)</f>
        <v>AGUINALDO Y DECIMO CUARTO MES</v>
      </c>
      <c r="K362" s="96" t="str">
        <f t="shared" si="10"/>
        <v>Posgrado</v>
      </c>
      <c r="L362" s="96" t="s">
        <v>393</v>
      </c>
    </row>
    <row r="363" spans="3:12" ht="15.75" thickBot="1" x14ac:dyDescent="0.3">
      <c r="C363" s="170" t="s">
        <v>59</v>
      </c>
      <c r="D363" s="161"/>
      <c r="E363" s="152">
        <v>0</v>
      </c>
      <c r="F363" s="115">
        <f>IF(E361&lt;6,"",((E361-6)/12)*(G361/E361))</f>
        <v>0</v>
      </c>
      <c r="G363" s="95">
        <f>F363</f>
        <v>0</v>
      </c>
      <c r="H363" s="162"/>
      <c r="I363" s="99" t="s">
        <v>516</v>
      </c>
      <c r="J363" s="99" t="str">
        <f>VLOOKUP(I363,Presupuesto!$B$11:$C$565,2,0)</f>
        <v>DECIMOCUARTO MES</v>
      </c>
      <c r="K363" s="96" t="str">
        <f t="shared" si="10"/>
        <v>Posgrado</v>
      </c>
      <c r="L363" s="96" t="s">
        <v>393</v>
      </c>
    </row>
    <row r="364" spans="3:12" ht="15.75" thickBot="1" x14ac:dyDescent="0.3">
      <c r="C364" s="135" t="s">
        <v>489</v>
      </c>
      <c r="D364" s="197"/>
      <c r="E364" s="150">
        <v>12</v>
      </c>
      <c r="F364" s="293">
        <f>HLOOKUP($C364,$BZ$2:$CM$3,2,0)</f>
        <v>13238.9</v>
      </c>
      <c r="G364" s="111">
        <f>D364*E364*F364</f>
        <v>0</v>
      </c>
      <c r="H364" s="164"/>
      <c r="I364" s="112" t="s">
        <v>493</v>
      </c>
      <c r="J364" s="112" t="str">
        <f>VLOOKUP(I364,Presupuesto!$B$11:$C$565,2,0)</f>
        <v>SUELDOS Y SALARIOS PERMANENTES</v>
      </c>
      <c r="K364" s="96" t="str">
        <f t="shared" si="10"/>
        <v>Posgrado</v>
      </c>
      <c r="L364" s="96" t="s">
        <v>393</v>
      </c>
    </row>
    <row r="365" spans="3:12" x14ac:dyDescent="0.25">
      <c r="C365" s="169" t="s">
        <v>58</v>
      </c>
      <c r="D365" s="161"/>
      <c r="E365" s="152">
        <v>0</v>
      </c>
      <c r="F365" s="98">
        <f>IF(E364=0,"",(G364/E364)/12*E364)</f>
        <v>0</v>
      </c>
      <c r="G365" s="95">
        <f>F365</f>
        <v>0</v>
      </c>
      <c r="H365" s="162"/>
      <c r="I365" s="114" t="s">
        <v>513</v>
      </c>
      <c r="J365" s="114" t="str">
        <f>VLOOKUP(I365,Presupuesto!$B$11:$C$565,2,0)</f>
        <v>AGUINALDO Y DECIMO CUARTO MES</v>
      </c>
      <c r="K365" s="96" t="str">
        <f t="shared" si="10"/>
        <v>Posgrado</v>
      </c>
      <c r="L365" s="96" t="s">
        <v>393</v>
      </c>
    </row>
    <row r="366" spans="3:12" ht="15.75" thickBot="1" x14ac:dyDescent="0.3">
      <c r="C366" s="170" t="s">
        <v>59</v>
      </c>
      <c r="D366" s="161"/>
      <c r="E366" s="152">
        <v>0</v>
      </c>
      <c r="F366" s="115">
        <f>IF(E364&lt;6,"",((E364-6)/12)*(G364/E364))</f>
        <v>0</v>
      </c>
      <c r="G366" s="95">
        <f>F366</f>
        <v>0</v>
      </c>
      <c r="H366" s="162"/>
      <c r="I366" s="99" t="s">
        <v>516</v>
      </c>
      <c r="J366" s="99" t="str">
        <f>VLOOKUP(I366,Presupuesto!$B$11:$C$565,2,0)</f>
        <v>DECIMOCUARTO MES</v>
      </c>
      <c r="K366" s="96" t="str">
        <f t="shared" si="10"/>
        <v>Posgrado</v>
      </c>
      <c r="L366" s="96" t="s">
        <v>393</v>
      </c>
    </row>
    <row r="367" spans="3:12" ht="15.75" thickBot="1" x14ac:dyDescent="0.3">
      <c r="C367" s="135" t="s">
        <v>490</v>
      </c>
      <c r="D367" s="197"/>
      <c r="E367" s="150">
        <v>12</v>
      </c>
      <c r="F367" s="293">
        <f>HLOOKUP($C367,$BZ$2:$CM$3,2,0)</f>
        <v>12356.31</v>
      </c>
      <c r="G367" s="111">
        <f>D367*E367*F367</f>
        <v>0</v>
      </c>
      <c r="H367" s="164"/>
      <c r="I367" s="112" t="s">
        <v>493</v>
      </c>
      <c r="J367" s="112" t="str">
        <f>VLOOKUP(I367,Presupuesto!$B$11:$C$565,2,0)</f>
        <v>SUELDOS Y SALARIOS PERMANENTES</v>
      </c>
      <c r="K367" s="96" t="str">
        <f t="shared" ref="K367:K384" si="11">$K$334</f>
        <v>Posgrado</v>
      </c>
      <c r="L367" s="96" t="s">
        <v>393</v>
      </c>
    </row>
    <row r="368" spans="3:12" x14ac:dyDescent="0.25">
      <c r="C368" s="169" t="s">
        <v>58</v>
      </c>
      <c r="D368" s="161"/>
      <c r="E368" s="152">
        <v>0</v>
      </c>
      <c r="F368" s="98">
        <f>IF(E367=0,"",(G367/E367)/12*E367)</f>
        <v>0</v>
      </c>
      <c r="G368" s="95">
        <f>F368</f>
        <v>0</v>
      </c>
      <c r="H368" s="162"/>
      <c r="I368" s="114" t="s">
        <v>513</v>
      </c>
      <c r="J368" s="114" t="str">
        <f>VLOOKUP(I368,Presupuesto!$B$11:$C$565,2,0)</f>
        <v>AGUINALDO Y DECIMO CUARTO MES</v>
      </c>
      <c r="K368" s="96" t="str">
        <f t="shared" si="11"/>
        <v>Posgrado</v>
      </c>
      <c r="L368" s="96" t="s">
        <v>393</v>
      </c>
    </row>
    <row r="369" spans="3:12" ht="15.75" thickBot="1" x14ac:dyDescent="0.3">
      <c r="C369" s="170" t="s">
        <v>59</v>
      </c>
      <c r="D369" s="161"/>
      <c r="E369" s="152">
        <v>0</v>
      </c>
      <c r="F369" s="115">
        <f>IF(E367&lt;6,"",((E367-6)/12)*(G367/E367))</f>
        <v>0</v>
      </c>
      <c r="G369" s="95">
        <f>F369</f>
        <v>0</v>
      </c>
      <c r="H369" s="162"/>
      <c r="I369" s="99" t="s">
        <v>516</v>
      </c>
      <c r="J369" s="99" t="str">
        <f>VLOOKUP(I369,Presupuesto!$B$11:$C$565,2,0)</f>
        <v>DECIMOCUARTO MES</v>
      </c>
      <c r="K369" s="96" t="str">
        <f t="shared" si="11"/>
        <v>Posgrado</v>
      </c>
      <c r="L369" s="96" t="s">
        <v>393</v>
      </c>
    </row>
    <row r="370" spans="3:12" ht="15.75" thickBot="1" x14ac:dyDescent="0.3">
      <c r="C370" s="135" t="s">
        <v>491</v>
      </c>
      <c r="D370" s="197"/>
      <c r="E370" s="150">
        <v>12</v>
      </c>
      <c r="F370" s="293">
        <f>HLOOKUP($C370,$BZ$2:$CM$3,2,0)</f>
        <v>463.22</v>
      </c>
      <c r="G370" s="111">
        <f>D370*E370*F370</f>
        <v>0</v>
      </c>
      <c r="H370" s="164"/>
      <c r="I370" s="112" t="s">
        <v>493</v>
      </c>
      <c r="J370" s="112" t="str">
        <f>VLOOKUP(I370,Presupuesto!$B$11:$C$565,2,0)</f>
        <v>SUELDOS Y SALARIOS PERMANENTES</v>
      </c>
      <c r="K370" s="96" t="str">
        <f t="shared" si="11"/>
        <v>Posgrado</v>
      </c>
      <c r="L370" s="96" t="s">
        <v>393</v>
      </c>
    </row>
    <row r="371" spans="3:12" x14ac:dyDescent="0.25">
      <c r="C371" s="169" t="s">
        <v>58</v>
      </c>
      <c r="D371" s="161"/>
      <c r="E371" s="152">
        <v>0</v>
      </c>
      <c r="F371" s="98">
        <f>IF(E370=0,"",(G370/E370)/12*E370)</f>
        <v>0</v>
      </c>
      <c r="G371" s="95">
        <f>F371</f>
        <v>0</v>
      </c>
      <c r="H371" s="162"/>
      <c r="I371" s="114" t="s">
        <v>513</v>
      </c>
      <c r="J371" s="114" t="str">
        <f>VLOOKUP(I371,Presupuesto!$B$11:$C$565,2,0)</f>
        <v>AGUINALDO Y DECIMO CUARTO MES</v>
      </c>
      <c r="K371" s="96" t="str">
        <f t="shared" si="11"/>
        <v>Posgrado</v>
      </c>
      <c r="L371" s="96" t="s">
        <v>393</v>
      </c>
    </row>
    <row r="372" spans="3:12" ht="15.75" thickBot="1" x14ac:dyDescent="0.3">
      <c r="C372" s="170" t="s">
        <v>59</v>
      </c>
      <c r="D372" s="161"/>
      <c r="E372" s="152">
        <v>0</v>
      </c>
      <c r="F372" s="115">
        <f>IF(E370&lt;6,"",((E370-6)/12)*(G370/E370))</f>
        <v>0</v>
      </c>
      <c r="G372" s="95">
        <f>F372</f>
        <v>0</v>
      </c>
      <c r="H372" s="162"/>
      <c r="I372" s="99" t="s">
        <v>516</v>
      </c>
      <c r="J372" s="99" t="str">
        <f>VLOOKUP(I372,Presupuesto!$B$11:$C$565,2,0)</f>
        <v>DECIMOCUARTO MES</v>
      </c>
      <c r="K372" s="96" t="str">
        <f t="shared" si="11"/>
        <v>Posgrado</v>
      </c>
      <c r="L372" s="96" t="s">
        <v>393</v>
      </c>
    </row>
    <row r="373" spans="3:12" ht="15.75" thickBot="1" x14ac:dyDescent="0.3">
      <c r="C373" s="135" t="s">
        <v>492</v>
      </c>
      <c r="D373" s="197"/>
      <c r="E373" s="150">
        <v>12</v>
      </c>
      <c r="F373" s="293">
        <f>HLOOKUP($C373,$BZ$2:$CM$3,2,0)</f>
        <v>2007.3</v>
      </c>
      <c r="G373" s="111">
        <f>D373*E373*F373</f>
        <v>0</v>
      </c>
      <c r="H373" s="164"/>
      <c r="I373" s="112" t="s">
        <v>493</v>
      </c>
      <c r="J373" s="112" t="str">
        <f>VLOOKUP(I373,Presupuesto!$B$11:$C$565,2,0)</f>
        <v>SUELDOS Y SALARIOS PERMANENTES</v>
      </c>
      <c r="K373" s="96" t="str">
        <f t="shared" si="11"/>
        <v>Posgrado</v>
      </c>
      <c r="L373" s="96" t="s">
        <v>393</v>
      </c>
    </row>
    <row r="374" spans="3:12" x14ac:dyDescent="0.25">
      <c r="C374" s="169" t="s">
        <v>58</v>
      </c>
      <c r="D374" s="161"/>
      <c r="E374" s="152">
        <v>0</v>
      </c>
      <c r="F374" s="98">
        <f>IF(E373=0,"",(G373/E373)/12*E373)</f>
        <v>0</v>
      </c>
      <c r="G374" s="95">
        <f>F374</f>
        <v>0</v>
      </c>
      <c r="H374" s="162"/>
      <c r="I374" s="114" t="s">
        <v>513</v>
      </c>
      <c r="J374" s="114" t="str">
        <f>VLOOKUP(I374,Presupuesto!$B$11:$C$565,2,0)</f>
        <v>AGUINALDO Y DECIMO CUARTO MES</v>
      </c>
      <c r="K374" s="96" t="str">
        <f t="shared" si="11"/>
        <v>Posgrado</v>
      </c>
      <c r="L374" s="96" t="s">
        <v>393</v>
      </c>
    </row>
    <row r="375" spans="3:12" ht="15.75" thickBot="1" x14ac:dyDescent="0.3">
      <c r="C375" s="170" t="s">
        <v>59</v>
      </c>
      <c r="D375" s="161"/>
      <c r="E375" s="152">
        <v>0</v>
      </c>
      <c r="F375" s="115">
        <f>IF(E373&lt;6,"",((E373-6)/12)*(G373/E373))</f>
        <v>0</v>
      </c>
      <c r="G375" s="95">
        <f>F375</f>
        <v>0</v>
      </c>
      <c r="H375" s="162"/>
      <c r="I375" s="99" t="s">
        <v>516</v>
      </c>
      <c r="J375" s="99" t="str">
        <f>VLOOKUP(I375,Presupuesto!$B$11:$C$565,2,0)</f>
        <v>DECIMOCUARTO MES</v>
      </c>
      <c r="K375" s="96" t="str">
        <f t="shared" si="11"/>
        <v>Posgrado</v>
      </c>
      <c r="L375" s="96" t="s">
        <v>393</v>
      </c>
    </row>
    <row r="376" spans="3:12" ht="15.75" thickBot="1" x14ac:dyDescent="0.3">
      <c r="C376" s="138" t="s">
        <v>83</v>
      </c>
      <c r="D376" s="197"/>
      <c r="E376" s="150">
        <v>12</v>
      </c>
      <c r="F376" s="137">
        <v>30000</v>
      </c>
      <c r="G376" s="111">
        <f>D376*E376*F376</f>
        <v>0</v>
      </c>
      <c r="H376" s="164"/>
      <c r="I376" s="112" t="s">
        <v>561</v>
      </c>
      <c r="J376" s="112" t="str">
        <f>VLOOKUP(I376,Presupuesto!$B$11:$C$565,2,0)</f>
        <v>CONTRATOS ESPECIALES</v>
      </c>
      <c r="K376" s="96" t="str">
        <f t="shared" si="11"/>
        <v>Posgrado</v>
      </c>
      <c r="L376" s="96" t="s">
        <v>393</v>
      </c>
    </row>
    <row r="377" spans="3:12" x14ac:dyDescent="0.25">
      <c r="C377" s="169" t="s">
        <v>58</v>
      </c>
      <c r="D377" s="161"/>
      <c r="E377" s="152">
        <v>0</v>
      </c>
      <c r="F377" s="115">
        <f>IF(E376=0,"",(G376/E376)/12*E376)</f>
        <v>0</v>
      </c>
      <c r="G377" s="95">
        <f>F377</f>
        <v>0</v>
      </c>
      <c r="H377" s="162"/>
      <c r="I377" s="99" t="s">
        <v>561</v>
      </c>
      <c r="J377" s="99" t="str">
        <f>VLOOKUP(I377,Presupuesto!$B$11:$C$565,2,0)</f>
        <v>CONTRATOS ESPECIALES</v>
      </c>
      <c r="K377" s="96" t="str">
        <f t="shared" si="11"/>
        <v>Posgrado</v>
      </c>
      <c r="L377" s="96" t="s">
        <v>392</v>
      </c>
    </row>
    <row r="378" spans="3:12" ht="15.75" thickBot="1" x14ac:dyDescent="0.3">
      <c r="C378" s="170" t="s">
        <v>59</v>
      </c>
      <c r="D378" s="161"/>
      <c r="E378" s="152">
        <v>0</v>
      </c>
      <c r="F378" s="98">
        <f>IF(E376&lt;6,"",((E376-6)/12)*(G376/E376))</f>
        <v>0</v>
      </c>
      <c r="G378" s="95">
        <f>F378</f>
        <v>0</v>
      </c>
      <c r="H378" s="162"/>
      <c r="I378" s="99" t="s">
        <v>561</v>
      </c>
      <c r="J378" s="99" t="str">
        <f>VLOOKUP(I378,Presupuesto!$B$11:$C$565,2,0)</f>
        <v>CONTRATOS ESPECIALES</v>
      </c>
      <c r="K378" s="96" t="str">
        <f t="shared" si="11"/>
        <v>Posgrado</v>
      </c>
      <c r="L378" s="96" t="s">
        <v>397</v>
      </c>
    </row>
    <row r="379" spans="3:12" ht="15.75" thickBot="1" x14ac:dyDescent="0.3">
      <c r="C379" s="138" t="s">
        <v>60</v>
      </c>
      <c r="D379" s="197">
        <v>2</v>
      </c>
      <c r="E379" s="150">
        <v>2</v>
      </c>
      <c r="F379" s="116">
        <v>80000</v>
      </c>
      <c r="G379" s="111">
        <f>D379*E379*F379</f>
        <v>320000</v>
      </c>
      <c r="H379" s="164" t="s">
        <v>1665</v>
      </c>
      <c r="I379" s="112" t="s">
        <v>702</v>
      </c>
      <c r="J379" s="112" t="str">
        <f>VLOOKUP(I379,Presupuesto!$B$11:$C$565,2,0)</f>
        <v>OTROS SERVICIOS TECNICOS Y PROFESIONALES</v>
      </c>
      <c r="K379" s="96" t="s">
        <v>1355</v>
      </c>
      <c r="L379" s="96" t="s">
        <v>392</v>
      </c>
    </row>
    <row r="380" spans="3:12" x14ac:dyDescent="0.25">
      <c r="C380" s="169" t="s">
        <v>58</v>
      </c>
      <c r="D380" s="161"/>
      <c r="E380" s="152">
        <v>0</v>
      </c>
      <c r="F380" s="98">
        <v>0</v>
      </c>
      <c r="G380" s="95">
        <f>F380</f>
        <v>0</v>
      </c>
      <c r="H380" s="162" t="s">
        <v>1665</v>
      </c>
      <c r="I380" s="99" t="s">
        <v>702</v>
      </c>
      <c r="J380" s="99" t="str">
        <f>VLOOKUP(I380,Presupuesto!$B$11:$C$565,2,0)</f>
        <v>OTROS SERVICIOS TECNICOS Y PROFESIONALES</v>
      </c>
      <c r="K380" s="96" t="s">
        <v>1355</v>
      </c>
      <c r="L380" s="96" t="s">
        <v>392</v>
      </c>
    </row>
    <row r="381" spans="3:12" ht="15.75" thickBot="1" x14ac:dyDescent="0.3">
      <c r="C381" s="170" t="s">
        <v>59</v>
      </c>
      <c r="D381" s="161"/>
      <c r="E381" s="152">
        <v>0</v>
      </c>
      <c r="F381" s="98">
        <v>0</v>
      </c>
      <c r="G381" s="95">
        <f>F381</f>
        <v>0</v>
      </c>
      <c r="H381" s="162" t="s">
        <v>1665</v>
      </c>
      <c r="I381" s="99" t="s">
        <v>702</v>
      </c>
      <c r="J381" s="99" t="str">
        <f>VLOOKUP(I381,Presupuesto!$B$11:$C$565,2,0)</f>
        <v>OTROS SERVICIOS TECNICOS Y PROFESIONALES</v>
      </c>
      <c r="K381" s="96" t="s">
        <v>1355</v>
      </c>
      <c r="L381" s="96" t="s">
        <v>392</v>
      </c>
    </row>
    <row r="382" spans="3:12" ht="15.75" thickBot="1" x14ac:dyDescent="0.3">
      <c r="C382" s="138" t="s">
        <v>61</v>
      </c>
      <c r="D382" s="197"/>
      <c r="E382" s="150">
        <v>12</v>
      </c>
      <c r="F382" s="116">
        <v>30000</v>
      </c>
      <c r="G382" s="111">
        <f>D382*E382*F382</f>
        <v>0</v>
      </c>
      <c r="H382" s="164"/>
      <c r="I382" s="112" t="s">
        <v>493</v>
      </c>
      <c r="J382" s="112" t="str">
        <f>VLOOKUP(I382,Presupuesto!$B$11:$C$565,2,0)</f>
        <v>SUELDOS Y SALARIOS PERMANENTES</v>
      </c>
      <c r="K382" s="96" t="str">
        <f t="shared" si="11"/>
        <v>Posgrado</v>
      </c>
      <c r="L382" s="96" t="s">
        <v>392</v>
      </c>
    </row>
    <row r="383" spans="3:12" x14ac:dyDescent="0.25">
      <c r="C383" s="169" t="s">
        <v>58</v>
      </c>
      <c r="D383" s="167"/>
      <c r="E383" s="129">
        <v>0</v>
      </c>
      <c r="F383" s="117">
        <f>IF(E382=0,"",(G382/E382)/12*E382)</f>
        <v>0</v>
      </c>
      <c r="G383" s="118">
        <f>F383</f>
        <v>0</v>
      </c>
      <c r="H383" s="162"/>
      <c r="I383" s="99" t="s">
        <v>513</v>
      </c>
      <c r="J383" s="99" t="str">
        <f>VLOOKUP(I383,Presupuesto!$B$11:$C$565,2,0)</f>
        <v>AGUINALDO Y DECIMO CUARTO MES</v>
      </c>
      <c r="K383" s="96" t="str">
        <f t="shared" si="11"/>
        <v>Posgrado</v>
      </c>
      <c r="L383" s="96" t="s">
        <v>392</v>
      </c>
    </row>
    <row r="384" spans="3:12" ht="15.75" thickBot="1" x14ac:dyDescent="0.3">
      <c r="C384" s="171" t="s">
        <v>59</v>
      </c>
      <c r="D384" s="160"/>
      <c r="E384" s="130">
        <v>0</v>
      </c>
      <c r="F384" s="103">
        <f>IF(E382&lt;6,"",((E382-6)/12)*(G382/E382))</f>
        <v>0</v>
      </c>
      <c r="G384" s="103">
        <f>F384</f>
        <v>0</v>
      </c>
      <c r="H384" s="160"/>
      <c r="I384" s="104" t="s">
        <v>516</v>
      </c>
      <c r="J384" s="122" t="str">
        <f>VLOOKUP(I384,Presupuesto!$B$11:$C$565,2,0)</f>
        <v>DECIMOCUARTO MES</v>
      </c>
      <c r="K384" s="104" t="str">
        <f t="shared" si="11"/>
        <v>Posgrado</v>
      </c>
      <c r="L384" s="122" t="s">
        <v>392</v>
      </c>
    </row>
    <row r="386" spans="3:12" ht="15.75" thickBot="1" x14ac:dyDescent="0.3">
      <c r="K386" s="151"/>
    </row>
    <row r="387" spans="3:12" ht="15.75" thickBot="1" x14ac:dyDescent="0.3">
      <c r="C387" s="69" t="s">
        <v>43</v>
      </c>
      <c r="D387" s="30">
        <f>SUM(G394:G444)</f>
        <v>60218.6</v>
      </c>
      <c r="E387" s="91"/>
      <c r="F387" s="91"/>
      <c r="G387" s="91"/>
      <c r="H387" s="74"/>
      <c r="I387" s="74"/>
      <c r="J387" s="74"/>
      <c r="K387" s="151"/>
    </row>
    <row r="388" spans="3:12" x14ac:dyDescent="0.25">
      <c r="D388" s="31"/>
      <c r="E388" s="91"/>
      <c r="F388" s="91"/>
      <c r="G388" s="91"/>
      <c r="H388" s="74"/>
      <c r="I388" s="74"/>
      <c r="J388" s="74"/>
      <c r="K388" s="151"/>
    </row>
    <row r="389" spans="3:12" x14ac:dyDescent="0.25">
      <c r="D389" s="31"/>
      <c r="E389" s="91"/>
      <c r="F389" s="91"/>
      <c r="G389" s="91"/>
      <c r="H389" s="74"/>
      <c r="I389" s="74"/>
      <c r="J389" s="74"/>
      <c r="K389" s="151"/>
    </row>
    <row r="390" spans="3:12" ht="15.75" x14ac:dyDescent="0.25">
      <c r="C390" s="200" t="s">
        <v>390</v>
      </c>
      <c r="D390" s="347" t="s">
        <v>1795</v>
      </c>
      <c r="E390" s="91"/>
      <c r="F390" s="91"/>
      <c r="G390" s="91"/>
      <c r="H390" s="74"/>
      <c r="I390" s="74"/>
      <c r="J390" s="74"/>
      <c r="K390" s="151"/>
    </row>
    <row r="391" spans="3:12" ht="48.75" customHeight="1" x14ac:dyDescent="0.25">
      <c r="C391" s="739" t="str">
        <f>IFERROR(VLOOKUP(D390,'1. Desarrollo e Innov. Curricu.'!$F:$G,2,FALSE),IFERROR(VLOOKUP(D390,'2. Investigación Científica'!$F:$G,2,FALSE),IFERROR(VLOOKUP(D390,'3. Vinculación Univ. Sociedad'!$F:$G,2,FALSE),IFERROR(VLOOKUP(D390,'4. Docencia y Profesorado Univ.'!$F:$G,2,FALSE),IFERROR(VLOOKUP(D390,'5. Estudiantes y Graduados'!$F:$G,2,FALSE),IFERROR(VLOOKUP(D390,'11. Gestion Administrativa'!$F:$G,2,FALSE),IFERROR(VLOOKUP(D390,'13. Gestión Académica'!$F:$G,2,FALSE),IFERROR(VLOOKUP(D390,'9. Asegura. de la Calid. y M'!$F:$G,2,FALSE),IFERROR(VLOOKUP(D390,'6. Gestión del Conocimiento'!$F:$G,2,FALSE),IFERROR(VLOOKUP(D390,'15. Gobernabilidad y Proceso...'!$F:$G,2,FALSE),IFERROR(VLOOKUP(D390,'12. Gestión del Talento Humano'!$F:$G,2,FALSE),IFERROR(VLOOKUP(D390,'14. Internacional... de la E.S.'!$F:$G,2,FALSE),IFERROR(VLOOKUP(D390,'10. Posgrado'!$F:$G,2,FALSE),IFERROR(VLOOKUP(D390,'17. Gestión TIC'!$F:$G,2,FALSE),IFERROR(VLOOKUP(D390,'16. Desa. del Sistema Educ.Sup.'!$F:$G,2,FALSE),IFERROR(VLOOKUP(D390,'8. Cultura de Inno. Insti...'!$F:$G,2,FALSE),VLOOKUP(D390,'7. Lo Esencial de la Reforma U.'!$F:$G,2,0)))))))))))))))))</f>
        <v>Gestionar el aumento de la inversión institucional para que los  departamentos  y carreras  de posgrados, grado y técnicos universitarios  cuenten con suficientes docentes dedicados y especializados en las áreas disciplinares requeridas.</v>
      </c>
      <c r="D391" s="739"/>
      <c r="E391" s="739"/>
      <c r="F391" s="739"/>
      <c r="G391" s="739"/>
      <c r="H391" s="739"/>
      <c r="I391" s="739"/>
      <c r="J391" s="739"/>
      <c r="K391" s="739"/>
      <c r="L391" s="739"/>
    </row>
    <row r="392" spans="3:12" ht="15.75" thickBot="1" x14ac:dyDescent="0.3">
      <c r="C392" s="175"/>
      <c r="D392" s="31"/>
      <c r="E392" s="91"/>
      <c r="F392" s="91"/>
      <c r="G392" s="91"/>
      <c r="H392" s="74"/>
      <c r="I392" s="74"/>
      <c r="J392" s="74"/>
      <c r="K392" s="151"/>
    </row>
    <row r="393" spans="3:12" ht="30.75" thickBot="1" x14ac:dyDescent="0.3">
      <c r="C393" s="132" t="s">
        <v>44</v>
      </c>
      <c r="D393" s="136" t="s">
        <v>55</v>
      </c>
      <c r="E393" s="168" t="s">
        <v>56</v>
      </c>
      <c r="F393" s="136" t="s">
        <v>57</v>
      </c>
      <c r="G393" s="133" t="s">
        <v>27</v>
      </c>
      <c r="H393" s="131" t="s">
        <v>129</v>
      </c>
      <c r="I393" s="134" t="s">
        <v>46</v>
      </c>
      <c r="J393" s="134" t="s">
        <v>130</v>
      </c>
      <c r="K393" s="134" t="s">
        <v>408</v>
      </c>
      <c r="L393" s="134" t="s">
        <v>409</v>
      </c>
    </row>
    <row r="394" spans="3:12" ht="15.75" thickBot="1" x14ac:dyDescent="0.3">
      <c r="C394" s="135" t="s">
        <v>479</v>
      </c>
      <c r="D394" s="197"/>
      <c r="E394" s="150">
        <v>12</v>
      </c>
      <c r="F394" s="293">
        <f>HLOOKUP($C394,$BZ$2:$CM$3,2,0)</f>
        <v>43674.39</v>
      </c>
      <c r="G394" s="111">
        <f>D394*E394*F394</f>
        <v>0</v>
      </c>
      <c r="H394" s="164"/>
      <c r="I394" s="112" t="s">
        <v>493</v>
      </c>
      <c r="J394" s="112" t="str">
        <f>VLOOKUP(I394,Presupuesto!$B$11:$C$565,2,0)</f>
        <v>SUELDOS Y SALARIOS PERMANENTES</v>
      </c>
      <c r="K394" s="215" t="s">
        <v>1435</v>
      </c>
      <c r="L394" s="96" t="s">
        <v>392</v>
      </c>
    </row>
    <row r="395" spans="3:12" x14ac:dyDescent="0.25">
      <c r="C395" s="169" t="s">
        <v>58</v>
      </c>
      <c r="D395" s="161"/>
      <c r="E395" s="152">
        <v>0</v>
      </c>
      <c r="F395" s="98">
        <f>IF(E394=0,"",(G394/E394)/12*E394)</f>
        <v>0</v>
      </c>
      <c r="G395" s="95">
        <f>F395</f>
        <v>0</v>
      </c>
      <c r="H395" s="162"/>
      <c r="I395" s="114" t="s">
        <v>513</v>
      </c>
      <c r="J395" s="114" t="str">
        <f>VLOOKUP(I395,Presupuesto!$B$11:$C$565,2,0)</f>
        <v>AGUINALDO Y DECIMO CUARTO MES</v>
      </c>
      <c r="K395" s="96" t="str">
        <f t="shared" ref="K395:K426" si="12">$K$394</f>
        <v>Posgrado</v>
      </c>
      <c r="L395" s="96" t="s">
        <v>410</v>
      </c>
    </row>
    <row r="396" spans="3:12" ht="15.75" thickBot="1" x14ac:dyDescent="0.3">
      <c r="C396" s="170" t="s">
        <v>59</v>
      </c>
      <c r="D396" s="161"/>
      <c r="E396" s="152">
        <v>0</v>
      </c>
      <c r="F396" s="115">
        <f>IF(E394&lt;6,"",((E394-6)/12)*(G394/E394))</f>
        <v>0</v>
      </c>
      <c r="G396" s="95">
        <f>F396</f>
        <v>0</v>
      </c>
      <c r="H396" s="162"/>
      <c r="I396" s="99" t="s">
        <v>516</v>
      </c>
      <c r="J396" s="99" t="str">
        <f>VLOOKUP(I396,Presupuesto!$B$11:$C$565,2,0)</f>
        <v>DECIMOCUARTO MES</v>
      </c>
      <c r="K396" s="96" t="str">
        <f t="shared" si="12"/>
        <v>Posgrado</v>
      </c>
      <c r="L396" s="96" t="s">
        <v>393</v>
      </c>
    </row>
    <row r="397" spans="3:12" ht="15.75" thickBot="1" x14ac:dyDescent="0.3">
      <c r="C397" s="135" t="s">
        <v>480</v>
      </c>
      <c r="D397" s="197"/>
      <c r="E397" s="150">
        <v>12</v>
      </c>
      <c r="F397" s="293">
        <f>HLOOKUP($C397,$BZ$2:$CM$3,2,0)</f>
        <v>39703.99</v>
      </c>
      <c r="G397" s="111">
        <f>D397*E397*F397</f>
        <v>0</v>
      </c>
      <c r="H397" s="164"/>
      <c r="I397" s="112" t="s">
        <v>493</v>
      </c>
      <c r="J397" s="112" t="str">
        <f>VLOOKUP(I397,Presupuesto!$B$11:$C$565,2,0)</f>
        <v>SUELDOS Y SALARIOS PERMANENTES</v>
      </c>
      <c r="K397" s="96" t="str">
        <f t="shared" si="12"/>
        <v>Posgrado</v>
      </c>
      <c r="L397" s="96" t="s">
        <v>393</v>
      </c>
    </row>
    <row r="398" spans="3:12" x14ac:dyDescent="0.25">
      <c r="C398" s="169" t="s">
        <v>58</v>
      </c>
      <c r="D398" s="161"/>
      <c r="E398" s="152">
        <v>0</v>
      </c>
      <c r="F398" s="98">
        <f>IF(E397=0,"",(G397/E397)/12*E397)</f>
        <v>0</v>
      </c>
      <c r="G398" s="95">
        <f>F398</f>
        <v>0</v>
      </c>
      <c r="H398" s="162"/>
      <c r="I398" s="114" t="s">
        <v>513</v>
      </c>
      <c r="J398" s="114" t="str">
        <f>VLOOKUP(I398,Presupuesto!$B$11:$C$565,2,0)</f>
        <v>AGUINALDO Y DECIMO CUARTO MES</v>
      </c>
      <c r="K398" s="96" t="str">
        <f t="shared" si="12"/>
        <v>Posgrado</v>
      </c>
      <c r="L398" s="96" t="s">
        <v>393</v>
      </c>
    </row>
    <row r="399" spans="3:12" ht="15.75" thickBot="1" x14ac:dyDescent="0.3">
      <c r="C399" s="170" t="s">
        <v>59</v>
      </c>
      <c r="D399" s="161"/>
      <c r="E399" s="152">
        <v>0</v>
      </c>
      <c r="F399" s="115">
        <f>IF(E397&lt;6,"",((E397-6)/12)*(G397/E397))</f>
        <v>0</v>
      </c>
      <c r="G399" s="95">
        <f>F399</f>
        <v>0</v>
      </c>
      <c r="H399" s="162"/>
      <c r="I399" s="99" t="s">
        <v>516</v>
      </c>
      <c r="J399" s="99" t="str">
        <f>VLOOKUP(I399,Presupuesto!$B$11:$C$565,2,0)</f>
        <v>DECIMOCUARTO MES</v>
      </c>
      <c r="K399" s="96" t="str">
        <f t="shared" si="12"/>
        <v>Posgrado</v>
      </c>
      <c r="L399" s="96" t="s">
        <v>393</v>
      </c>
    </row>
    <row r="400" spans="3:12" ht="15.75" thickBot="1" x14ac:dyDescent="0.3">
      <c r="C400" s="135" t="s">
        <v>481</v>
      </c>
      <c r="D400" s="197"/>
      <c r="E400" s="150">
        <v>12</v>
      </c>
      <c r="F400" s="293">
        <f>HLOOKUP($C400,$BZ$2:$CM$3,2,0)</f>
        <v>35733.589999999997</v>
      </c>
      <c r="G400" s="111">
        <f>D400*E400*F400</f>
        <v>0</v>
      </c>
      <c r="H400" s="164"/>
      <c r="I400" s="112" t="s">
        <v>493</v>
      </c>
      <c r="J400" s="112" t="str">
        <f>VLOOKUP(I400,Presupuesto!$B$11:$C$565,2,0)</f>
        <v>SUELDOS Y SALARIOS PERMANENTES</v>
      </c>
      <c r="K400" s="96" t="str">
        <f t="shared" si="12"/>
        <v>Posgrado</v>
      </c>
      <c r="L400" s="96" t="s">
        <v>393</v>
      </c>
    </row>
    <row r="401" spans="3:12" x14ac:dyDescent="0.25">
      <c r="C401" s="169" t="s">
        <v>58</v>
      </c>
      <c r="D401" s="161"/>
      <c r="E401" s="152">
        <v>0</v>
      </c>
      <c r="F401" s="98">
        <f>IF(E400=0,"",(G400/E400)/12*E400)</f>
        <v>0</v>
      </c>
      <c r="G401" s="95">
        <f>F401</f>
        <v>0</v>
      </c>
      <c r="H401" s="162"/>
      <c r="I401" s="114" t="s">
        <v>513</v>
      </c>
      <c r="J401" s="114" t="str">
        <f>VLOOKUP(I401,Presupuesto!$B$11:$C$565,2,0)</f>
        <v>AGUINALDO Y DECIMO CUARTO MES</v>
      </c>
      <c r="K401" s="96" t="str">
        <f t="shared" si="12"/>
        <v>Posgrado</v>
      </c>
      <c r="L401" s="96" t="s">
        <v>393</v>
      </c>
    </row>
    <row r="402" spans="3:12" ht="15.75" thickBot="1" x14ac:dyDescent="0.3">
      <c r="C402" s="170" t="s">
        <v>59</v>
      </c>
      <c r="D402" s="161"/>
      <c r="E402" s="152">
        <v>0</v>
      </c>
      <c r="F402" s="115">
        <f>IF(E400&lt;6,"",((E400-6)/12)*(G400/E400))</f>
        <v>0</v>
      </c>
      <c r="G402" s="95">
        <f>F402</f>
        <v>0</v>
      </c>
      <c r="H402" s="162"/>
      <c r="I402" s="99" t="s">
        <v>516</v>
      </c>
      <c r="J402" s="99" t="str">
        <f>VLOOKUP(I402,Presupuesto!$B$11:$C$565,2,0)</f>
        <v>DECIMOCUARTO MES</v>
      </c>
      <c r="K402" s="96" t="str">
        <f t="shared" si="12"/>
        <v>Posgrado</v>
      </c>
      <c r="L402" s="96" t="s">
        <v>393</v>
      </c>
    </row>
    <row r="403" spans="3:12" ht="15.75" thickBot="1" x14ac:dyDescent="0.3">
      <c r="C403" s="135" t="s">
        <v>482</v>
      </c>
      <c r="D403" s="197"/>
      <c r="E403" s="150">
        <v>12</v>
      </c>
      <c r="F403" s="293">
        <f>HLOOKUP($C403,$BZ$2:$CM$3,2,0)</f>
        <v>31763.19</v>
      </c>
      <c r="G403" s="111">
        <f>D403*E403*F403</f>
        <v>0</v>
      </c>
      <c r="H403" s="164"/>
      <c r="I403" s="112" t="s">
        <v>493</v>
      </c>
      <c r="J403" s="112" t="str">
        <f>VLOOKUP(I403,Presupuesto!$B$11:$C$565,2,0)</f>
        <v>SUELDOS Y SALARIOS PERMANENTES</v>
      </c>
      <c r="K403" s="96" t="str">
        <f t="shared" si="12"/>
        <v>Posgrado</v>
      </c>
      <c r="L403" s="96" t="s">
        <v>393</v>
      </c>
    </row>
    <row r="404" spans="3:12" x14ac:dyDescent="0.25">
      <c r="C404" s="169" t="s">
        <v>58</v>
      </c>
      <c r="D404" s="161"/>
      <c r="E404" s="152">
        <v>0</v>
      </c>
      <c r="F404" s="98">
        <f>IF(E403=0,"",(G403/E403)/12*E403)</f>
        <v>0</v>
      </c>
      <c r="G404" s="95">
        <f>F404</f>
        <v>0</v>
      </c>
      <c r="H404" s="162"/>
      <c r="I404" s="114" t="s">
        <v>513</v>
      </c>
      <c r="J404" s="114" t="str">
        <f>VLOOKUP(I404,Presupuesto!$B$11:$C$565,2,0)</f>
        <v>AGUINALDO Y DECIMO CUARTO MES</v>
      </c>
      <c r="K404" s="96" t="str">
        <f t="shared" si="12"/>
        <v>Posgrado</v>
      </c>
      <c r="L404" s="96" t="s">
        <v>393</v>
      </c>
    </row>
    <row r="405" spans="3:12" ht="15.75" thickBot="1" x14ac:dyDescent="0.3">
      <c r="C405" s="170" t="s">
        <v>59</v>
      </c>
      <c r="D405" s="161"/>
      <c r="E405" s="152">
        <v>0</v>
      </c>
      <c r="F405" s="115">
        <f>IF(E403&lt;6,"",((E403-6)/12)*(G403/E403))</f>
        <v>0</v>
      </c>
      <c r="G405" s="95">
        <f>F405</f>
        <v>0</v>
      </c>
      <c r="H405" s="162"/>
      <c r="I405" s="99" t="s">
        <v>516</v>
      </c>
      <c r="J405" s="99" t="str">
        <f>VLOOKUP(I405,Presupuesto!$B$11:$C$565,2,0)</f>
        <v>DECIMOCUARTO MES</v>
      </c>
      <c r="K405" s="96" t="str">
        <f t="shared" si="12"/>
        <v>Posgrado</v>
      </c>
      <c r="L405" s="96" t="s">
        <v>393</v>
      </c>
    </row>
    <row r="406" spans="3:12" ht="15.75" thickBot="1" x14ac:dyDescent="0.3">
      <c r="C406" s="135" t="s">
        <v>483</v>
      </c>
      <c r="D406" s="197"/>
      <c r="E406" s="150">
        <v>12</v>
      </c>
      <c r="F406" s="293">
        <f>HLOOKUP($C406,$BZ$2:$CM$3,2,0)</f>
        <v>29777.99</v>
      </c>
      <c r="G406" s="111">
        <f>D406*E406*F406</f>
        <v>0</v>
      </c>
      <c r="H406" s="164"/>
      <c r="I406" s="112" t="s">
        <v>493</v>
      </c>
      <c r="J406" s="112" t="str">
        <f>VLOOKUP(I406,Presupuesto!$B$11:$C$565,2,0)</f>
        <v>SUELDOS Y SALARIOS PERMANENTES</v>
      </c>
      <c r="K406" s="96" t="str">
        <f t="shared" si="12"/>
        <v>Posgrado</v>
      </c>
      <c r="L406" s="96" t="s">
        <v>393</v>
      </c>
    </row>
    <row r="407" spans="3:12" x14ac:dyDescent="0.25">
      <c r="C407" s="169" t="s">
        <v>58</v>
      </c>
      <c r="D407" s="161"/>
      <c r="E407" s="152">
        <v>0</v>
      </c>
      <c r="F407" s="98">
        <f>IF(E406=0,"",(G406/E406)/12*E406)</f>
        <v>0</v>
      </c>
      <c r="G407" s="95">
        <f>F407</f>
        <v>0</v>
      </c>
      <c r="H407" s="162"/>
      <c r="I407" s="114" t="s">
        <v>513</v>
      </c>
      <c r="J407" s="114" t="str">
        <f>VLOOKUP(I407,Presupuesto!$B$11:$C$565,2,0)</f>
        <v>AGUINALDO Y DECIMO CUARTO MES</v>
      </c>
      <c r="K407" s="96" t="str">
        <f t="shared" si="12"/>
        <v>Posgrado</v>
      </c>
      <c r="L407" s="96" t="s">
        <v>393</v>
      </c>
    </row>
    <row r="408" spans="3:12" ht="15.75" thickBot="1" x14ac:dyDescent="0.3">
      <c r="C408" s="170" t="s">
        <v>59</v>
      </c>
      <c r="D408" s="161"/>
      <c r="E408" s="152">
        <v>0</v>
      </c>
      <c r="F408" s="115">
        <f>IF(E406&lt;6,"",((E406-6)/12)*(G406/E406))</f>
        <v>0</v>
      </c>
      <c r="G408" s="95">
        <f>F408</f>
        <v>0</v>
      </c>
      <c r="H408" s="162"/>
      <c r="I408" s="99" t="s">
        <v>516</v>
      </c>
      <c r="J408" s="99" t="str">
        <f>VLOOKUP(I408,Presupuesto!$B$11:$C$565,2,0)</f>
        <v>DECIMOCUARTO MES</v>
      </c>
      <c r="K408" s="96" t="str">
        <f t="shared" si="12"/>
        <v>Posgrado</v>
      </c>
      <c r="L408" s="96" t="s">
        <v>393</v>
      </c>
    </row>
    <row r="409" spans="3:12" ht="15.75" thickBot="1" x14ac:dyDescent="0.3">
      <c r="C409" s="135" t="s">
        <v>484</v>
      </c>
      <c r="D409" s="197"/>
      <c r="E409" s="150">
        <v>12</v>
      </c>
      <c r="F409" s="293">
        <f>HLOOKUP($C409,$BZ$2:$CM$3,2,0)</f>
        <v>27792.79</v>
      </c>
      <c r="G409" s="111">
        <f>D409*E409*F409</f>
        <v>0</v>
      </c>
      <c r="H409" s="164"/>
      <c r="I409" s="112" t="s">
        <v>493</v>
      </c>
      <c r="J409" s="112" t="str">
        <f>VLOOKUP(I409,Presupuesto!$B$11:$C$565,2,0)</f>
        <v>SUELDOS Y SALARIOS PERMANENTES</v>
      </c>
      <c r="K409" s="96" t="str">
        <f t="shared" si="12"/>
        <v>Posgrado</v>
      </c>
      <c r="L409" s="96" t="s">
        <v>393</v>
      </c>
    </row>
    <row r="410" spans="3:12" x14ac:dyDescent="0.25">
      <c r="C410" s="169" t="s">
        <v>58</v>
      </c>
      <c r="D410" s="161"/>
      <c r="E410" s="152">
        <v>0</v>
      </c>
      <c r="F410" s="98">
        <f>IF(E409=0,"",(G409/E409)/12*E409)</f>
        <v>0</v>
      </c>
      <c r="G410" s="95">
        <f>F410</f>
        <v>0</v>
      </c>
      <c r="H410" s="162"/>
      <c r="I410" s="114" t="s">
        <v>513</v>
      </c>
      <c r="J410" s="114" t="str">
        <f>VLOOKUP(I410,Presupuesto!$B$11:$C$565,2,0)</f>
        <v>AGUINALDO Y DECIMO CUARTO MES</v>
      </c>
      <c r="K410" s="96" t="str">
        <f t="shared" si="12"/>
        <v>Posgrado</v>
      </c>
      <c r="L410" s="96" t="s">
        <v>393</v>
      </c>
    </row>
    <row r="411" spans="3:12" ht="15.75" thickBot="1" x14ac:dyDescent="0.3">
      <c r="C411" s="170" t="s">
        <v>59</v>
      </c>
      <c r="D411" s="161"/>
      <c r="E411" s="152">
        <v>0</v>
      </c>
      <c r="F411" s="115">
        <f>IF(E409&lt;6,"",((E409-6)/12)*(G409/E409))</f>
        <v>0</v>
      </c>
      <c r="G411" s="95">
        <f>F411</f>
        <v>0</v>
      </c>
      <c r="H411" s="162"/>
      <c r="I411" s="99" t="s">
        <v>516</v>
      </c>
      <c r="J411" s="99" t="str">
        <f>VLOOKUP(I411,Presupuesto!$B$11:$C$565,2,0)</f>
        <v>DECIMOCUARTO MES</v>
      </c>
      <c r="K411" s="96" t="str">
        <f t="shared" si="12"/>
        <v>Posgrado</v>
      </c>
      <c r="L411" s="96" t="s">
        <v>393</v>
      </c>
    </row>
    <row r="412" spans="3:12" ht="15.75" thickBot="1" x14ac:dyDescent="0.3">
      <c r="C412" s="135" t="s">
        <v>485</v>
      </c>
      <c r="D412" s="197"/>
      <c r="E412" s="150">
        <v>12</v>
      </c>
      <c r="F412" s="293">
        <f>HLOOKUP($C412,$BZ$2:$CM$3,2,0)</f>
        <v>18859.39</v>
      </c>
      <c r="G412" s="111">
        <f>D412*E412*F412</f>
        <v>0</v>
      </c>
      <c r="H412" s="164"/>
      <c r="I412" s="112" t="s">
        <v>493</v>
      </c>
      <c r="J412" s="112" t="str">
        <f>VLOOKUP(I412,Presupuesto!$B$11:$C$565,2,0)</f>
        <v>SUELDOS Y SALARIOS PERMANENTES</v>
      </c>
      <c r="K412" s="96" t="str">
        <f t="shared" si="12"/>
        <v>Posgrado</v>
      </c>
      <c r="L412" s="96" t="s">
        <v>393</v>
      </c>
    </row>
    <row r="413" spans="3:12" x14ac:dyDescent="0.25">
      <c r="C413" s="169" t="s">
        <v>58</v>
      </c>
      <c r="D413" s="161"/>
      <c r="E413" s="152">
        <v>0</v>
      </c>
      <c r="F413" s="98">
        <f>IF(E412=0,"",(G412/E412)/12*E412)</f>
        <v>0</v>
      </c>
      <c r="G413" s="95">
        <f>F413</f>
        <v>0</v>
      </c>
      <c r="H413" s="162"/>
      <c r="I413" s="114" t="s">
        <v>513</v>
      </c>
      <c r="J413" s="114" t="str">
        <f>VLOOKUP(I413,Presupuesto!$B$11:$C$565,2,0)</f>
        <v>AGUINALDO Y DECIMO CUARTO MES</v>
      </c>
      <c r="K413" s="96" t="str">
        <f t="shared" si="12"/>
        <v>Posgrado</v>
      </c>
      <c r="L413" s="96" t="s">
        <v>393</v>
      </c>
    </row>
    <row r="414" spans="3:12" ht="15.75" thickBot="1" x14ac:dyDescent="0.3">
      <c r="C414" s="170" t="s">
        <v>59</v>
      </c>
      <c r="D414" s="161"/>
      <c r="E414" s="152">
        <v>0</v>
      </c>
      <c r="F414" s="115">
        <f>IF(E412&lt;6,"",((E412-6)/12)*(G412/E412))</f>
        <v>0</v>
      </c>
      <c r="G414" s="95">
        <f>F414</f>
        <v>0</v>
      </c>
      <c r="H414" s="162"/>
      <c r="I414" s="99" t="s">
        <v>516</v>
      </c>
      <c r="J414" s="99" t="str">
        <f>VLOOKUP(I414,Presupuesto!$B$11:$C$565,2,0)</f>
        <v>DECIMOCUARTO MES</v>
      </c>
      <c r="K414" s="96" t="str">
        <f t="shared" si="12"/>
        <v>Posgrado</v>
      </c>
      <c r="L414" s="96" t="s">
        <v>393</v>
      </c>
    </row>
    <row r="415" spans="3:12" ht="15.75" thickBot="1" x14ac:dyDescent="0.3">
      <c r="C415" s="135" t="s">
        <v>486</v>
      </c>
      <c r="D415" s="197"/>
      <c r="E415" s="150">
        <v>12</v>
      </c>
      <c r="F415" s="293">
        <f>HLOOKUP($C415,$BZ$2:$CM$3,2,0)</f>
        <v>17866.8</v>
      </c>
      <c r="G415" s="111">
        <f>D415*E415*F415</f>
        <v>0</v>
      </c>
      <c r="H415" s="164"/>
      <c r="I415" s="112" t="s">
        <v>493</v>
      </c>
      <c r="J415" s="112" t="str">
        <f>VLOOKUP(I415,Presupuesto!$B$11:$C$565,2,0)</f>
        <v>SUELDOS Y SALARIOS PERMANENTES</v>
      </c>
      <c r="K415" s="96" t="str">
        <f t="shared" si="12"/>
        <v>Posgrado</v>
      </c>
      <c r="L415" s="96" t="s">
        <v>393</v>
      </c>
    </row>
    <row r="416" spans="3:12" x14ac:dyDescent="0.25">
      <c r="C416" s="169" t="s">
        <v>58</v>
      </c>
      <c r="D416" s="161"/>
      <c r="E416" s="152">
        <v>0</v>
      </c>
      <c r="F416" s="98">
        <f>IF(E415=0,"",(G415/E415)/12*E415)</f>
        <v>0</v>
      </c>
      <c r="G416" s="95">
        <f>F416</f>
        <v>0</v>
      </c>
      <c r="H416" s="162"/>
      <c r="I416" s="114" t="s">
        <v>513</v>
      </c>
      <c r="J416" s="114" t="str">
        <f>VLOOKUP(I416,Presupuesto!$B$11:$C$565,2,0)</f>
        <v>AGUINALDO Y DECIMO CUARTO MES</v>
      </c>
      <c r="K416" s="96" t="str">
        <f t="shared" si="12"/>
        <v>Posgrado</v>
      </c>
      <c r="L416" s="96" t="s">
        <v>393</v>
      </c>
    </row>
    <row r="417" spans="3:12" ht="15.75" thickBot="1" x14ac:dyDescent="0.3">
      <c r="C417" s="170" t="s">
        <v>59</v>
      </c>
      <c r="D417" s="161"/>
      <c r="E417" s="152">
        <v>0</v>
      </c>
      <c r="F417" s="115">
        <f>IF(E415&lt;6,"",((E415-6)/12)*(G415/E415))</f>
        <v>0</v>
      </c>
      <c r="G417" s="95">
        <f>F417</f>
        <v>0</v>
      </c>
      <c r="H417" s="162"/>
      <c r="I417" s="99" t="s">
        <v>516</v>
      </c>
      <c r="J417" s="99" t="str">
        <f>VLOOKUP(I417,Presupuesto!$B$11:$C$565,2,0)</f>
        <v>DECIMOCUARTO MES</v>
      </c>
      <c r="K417" s="96" t="str">
        <f t="shared" si="12"/>
        <v>Posgrado</v>
      </c>
      <c r="L417" s="96" t="s">
        <v>393</v>
      </c>
    </row>
    <row r="418" spans="3:12" ht="15.75" thickBot="1" x14ac:dyDescent="0.3">
      <c r="C418" s="135" t="s">
        <v>487</v>
      </c>
      <c r="D418" s="197"/>
      <c r="E418" s="150">
        <v>12</v>
      </c>
      <c r="F418" s="293">
        <f>HLOOKUP($C418,$BZ$2:$CM$3,2,0)</f>
        <v>13896.4</v>
      </c>
      <c r="G418" s="111">
        <f>D418*E418*F418</f>
        <v>0</v>
      </c>
      <c r="H418" s="164"/>
      <c r="I418" s="112" t="s">
        <v>493</v>
      </c>
      <c r="J418" s="112" t="str">
        <f>VLOOKUP(I418,Presupuesto!$B$11:$C$565,2,0)</f>
        <v>SUELDOS Y SALARIOS PERMANENTES</v>
      </c>
      <c r="K418" s="96" t="str">
        <f t="shared" si="12"/>
        <v>Posgrado</v>
      </c>
      <c r="L418" s="96" t="s">
        <v>393</v>
      </c>
    </row>
    <row r="419" spans="3:12" x14ac:dyDescent="0.25">
      <c r="C419" s="169" t="s">
        <v>58</v>
      </c>
      <c r="D419" s="161"/>
      <c r="E419" s="152">
        <v>0</v>
      </c>
      <c r="F419" s="98">
        <f>IF(E418=0,"",(G418/E418)/12*E418)</f>
        <v>0</v>
      </c>
      <c r="G419" s="95">
        <f>F419</f>
        <v>0</v>
      </c>
      <c r="H419" s="162"/>
      <c r="I419" s="114" t="s">
        <v>513</v>
      </c>
      <c r="J419" s="114" t="str">
        <f>VLOOKUP(I419,Presupuesto!$B$11:$C$565,2,0)</f>
        <v>AGUINALDO Y DECIMO CUARTO MES</v>
      </c>
      <c r="K419" s="96" t="str">
        <f t="shared" si="12"/>
        <v>Posgrado</v>
      </c>
      <c r="L419" s="96" t="s">
        <v>393</v>
      </c>
    </row>
    <row r="420" spans="3:12" ht="15.75" thickBot="1" x14ac:dyDescent="0.3">
      <c r="C420" s="170" t="s">
        <v>59</v>
      </c>
      <c r="D420" s="161"/>
      <c r="E420" s="152">
        <v>0</v>
      </c>
      <c r="F420" s="115">
        <f>IF(E418&lt;6,"",((E418-6)/12)*(G418/E418))</f>
        <v>0</v>
      </c>
      <c r="G420" s="95">
        <f>F420</f>
        <v>0</v>
      </c>
      <c r="H420" s="162"/>
      <c r="I420" s="99" t="s">
        <v>516</v>
      </c>
      <c r="J420" s="99" t="str">
        <f>VLOOKUP(I420,Presupuesto!$B$11:$C$565,2,0)</f>
        <v>DECIMOCUARTO MES</v>
      </c>
      <c r="K420" s="96" t="str">
        <f t="shared" si="12"/>
        <v>Posgrado</v>
      </c>
      <c r="L420" s="96" t="s">
        <v>393</v>
      </c>
    </row>
    <row r="421" spans="3:12" ht="15.75" thickBot="1" x14ac:dyDescent="0.3">
      <c r="C421" s="135" t="s">
        <v>488</v>
      </c>
      <c r="D421" s="197"/>
      <c r="E421" s="150">
        <v>12</v>
      </c>
      <c r="F421" s="293">
        <f>HLOOKUP($C421,$BZ$2:$CM$3,2,0)</f>
        <v>15004.09</v>
      </c>
      <c r="G421" s="111">
        <f>D421*E421*F421</f>
        <v>0</v>
      </c>
      <c r="H421" s="164"/>
      <c r="I421" s="112" t="s">
        <v>493</v>
      </c>
      <c r="J421" s="112" t="str">
        <f>VLOOKUP(I421,Presupuesto!$B$11:$C$565,2,0)</f>
        <v>SUELDOS Y SALARIOS PERMANENTES</v>
      </c>
      <c r="K421" s="96" t="str">
        <f t="shared" si="12"/>
        <v>Posgrado</v>
      </c>
      <c r="L421" s="96" t="s">
        <v>393</v>
      </c>
    </row>
    <row r="422" spans="3:12" x14ac:dyDescent="0.25">
      <c r="C422" s="169" t="s">
        <v>58</v>
      </c>
      <c r="D422" s="161"/>
      <c r="E422" s="152">
        <v>0</v>
      </c>
      <c r="F422" s="98">
        <f>IF(E421=0,"",(G421/E421)/12*E421)</f>
        <v>0</v>
      </c>
      <c r="G422" s="95">
        <f>F422</f>
        <v>0</v>
      </c>
      <c r="H422" s="162"/>
      <c r="I422" s="114" t="s">
        <v>513</v>
      </c>
      <c r="J422" s="114" t="str">
        <f>VLOOKUP(I422,Presupuesto!$B$11:$C$565,2,0)</f>
        <v>AGUINALDO Y DECIMO CUARTO MES</v>
      </c>
      <c r="K422" s="96" t="str">
        <f t="shared" si="12"/>
        <v>Posgrado</v>
      </c>
      <c r="L422" s="96" t="s">
        <v>393</v>
      </c>
    </row>
    <row r="423" spans="3:12" ht="15.75" thickBot="1" x14ac:dyDescent="0.3">
      <c r="C423" s="170" t="s">
        <v>59</v>
      </c>
      <c r="D423" s="161"/>
      <c r="E423" s="152">
        <v>0</v>
      </c>
      <c r="F423" s="115">
        <f>IF(E421&lt;6,"",((E421-6)/12)*(G421/E421))</f>
        <v>0</v>
      </c>
      <c r="G423" s="95">
        <f>F423</f>
        <v>0</v>
      </c>
      <c r="H423" s="162"/>
      <c r="I423" s="99" t="s">
        <v>516</v>
      </c>
      <c r="J423" s="99" t="str">
        <f>VLOOKUP(I423,Presupuesto!$B$11:$C$565,2,0)</f>
        <v>DECIMOCUARTO MES</v>
      </c>
      <c r="K423" s="96" t="str">
        <f t="shared" si="12"/>
        <v>Posgrado</v>
      </c>
      <c r="L423" s="96" t="s">
        <v>393</v>
      </c>
    </row>
    <row r="424" spans="3:12" ht="15.75" thickBot="1" x14ac:dyDescent="0.3">
      <c r="C424" s="135" t="s">
        <v>489</v>
      </c>
      <c r="D424" s="197"/>
      <c r="E424" s="150">
        <v>12</v>
      </c>
      <c r="F424" s="293">
        <f>HLOOKUP($C424,$BZ$2:$CM$3,2,0)</f>
        <v>13238.9</v>
      </c>
      <c r="G424" s="111">
        <f>D424*E424*F424</f>
        <v>0</v>
      </c>
      <c r="H424" s="164"/>
      <c r="I424" s="112" t="s">
        <v>493</v>
      </c>
      <c r="J424" s="112" t="str">
        <f>VLOOKUP(I424,Presupuesto!$B$11:$C$565,2,0)</f>
        <v>SUELDOS Y SALARIOS PERMANENTES</v>
      </c>
      <c r="K424" s="96" t="str">
        <f t="shared" si="12"/>
        <v>Posgrado</v>
      </c>
      <c r="L424" s="96" t="s">
        <v>393</v>
      </c>
    </row>
    <row r="425" spans="3:12" x14ac:dyDescent="0.25">
      <c r="C425" s="169" t="s">
        <v>58</v>
      </c>
      <c r="D425" s="161"/>
      <c r="E425" s="152">
        <v>0</v>
      </c>
      <c r="F425" s="98">
        <f>IF(E424=0,"",(G424/E424)/12*E424)</f>
        <v>0</v>
      </c>
      <c r="G425" s="95">
        <f>F425</f>
        <v>0</v>
      </c>
      <c r="H425" s="162"/>
      <c r="I425" s="114" t="s">
        <v>513</v>
      </c>
      <c r="J425" s="114" t="str">
        <f>VLOOKUP(I425,Presupuesto!$B$11:$C$565,2,0)</f>
        <v>AGUINALDO Y DECIMO CUARTO MES</v>
      </c>
      <c r="K425" s="96" t="str">
        <f t="shared" si="12"/>
        <v>Posgrado</v>
      </c>
      <c r="L425" s="96" t="s">
        <v>393</v>
      </c>
    </row>
    <row r="426" spans="3:12" ht="15.75" thickBot="1" x14ac:dyDescent="0.3">
      <c r="C426" s="170" t="s">
        <v>59</v>
      </c>
      <c r="D426" s="161"/>
      <c r="E426" s="152">
        <v>0</v>
      </c>
      <c r="F426" s="115">
        <f>IF(E424&lt;6,"",((E424-6)/12)*(G424/E424))</f>
        <v>0</v>
      </c>
      <c r="G426" s="95">
        <f>F426</f>
        <v>0</v>
      </c>
      <c r="H426" s="162"/>
      <c r="I426" s="99" t="s">
        <v>516</v>
      </c>
      <c r="J426" s="99" t="str">
        <f>VLOOKUP(I426,Presupuesto!$B$11:$C$565,2,0)</f>
        <v>DECIMOCUARTO MES</v>
      </c>
      <c r="K426" s="96" t="str">
        <f t="shared" si="12"/>
        <v>Posgrado</v>
      </c>
      <c r="L426" s="96" t="s">
        <v>393</v>
      </c>
    </row>
    <row r="427" spans="3:12" ht="15.75" thickBot="1" x14ac:dyDescent="0.3">
      <c r="C427" s="135" t="s">
        <v>490</v>
      </c>
      <c r="D427" s="197"/>
      <c r="E427" s="150">
        <v>12</v>
      </c>
      <c r="F427" s="293">
        <f>HLOOKUP($C427,$BZ$2:$CM$3,2,0)</f>
        <v>12356.31</v>
      </c>
      <c r="G427" s="111">
        <f>D427*E427*F427</f>
        <v>0</v>
      </c>
      <c r="H427" s="164"/>
      <c r="I427" s="112" t="s">
        <v>493</v>
      </c>
      <c r="J427" s="112" t="str">
        <f>VLOOKUP(I427,Presupuesto!$B$11:$C$565,2,0)</f>
        <v>SUELDOS Y SALARIOS PERMANENTES</v>
      </c>
      <c r="K427" s="96" t="str">
        <f t="shared" ref="K427:K444" si="13">$K$394</f>
        <v>Posgrado</v>
      </c>
      <c r="L427" s="96" t="s">
        <v>393</v>
      </c>
    </row>
    <row r="428" spans="3:12" x14ac:dyDescent="0.25">
      <c r="C428" s="169" t="s">
        <v>58</v>
      </c>
      <c r="D428" s="161"/>
      <c r="E428" s="152">
        <v>0</v>
      </c>
      <c r="F428" s="98">
        <f>IF(E427=0,"",(G427/E427)/12*E427)</f>
        <v>0</v>
      </c>
      <c r="G428" s="95">
        <f>F428</f>
        <v>0</v>
      </c>
      <c r="H428" s="162"/>
      <c r="I428" s="114" t="s">
        <v>513</v>
      </c>
      <c r="J428" s="114" t="str">
        <f>VLOOKUP(I428,Presupuesto!$B$11:$C$565,2,0)</f>
        <v>AGUINALDO Y DECIMO CUARTO MES</v>
      </c>
      <c r="K428" s="96" t="str">
        <f t="shared" si="13"/>
        <v>Posgrado</v>
      </c>
      <c r="L428" s="96" t="s">
        <v>393</v>
      </c>
    </row>
    <row r="429" spans="3:12" ht="15.75" thickBot="1" x14ac:dyDescent="0.3">
      <c r="C429" s="170" t="s">
        <v>59</v>
      </c>
      <c r="D429" s="161"/>
      <c r="E429" s="152">
        <v>0</v>
      </c>
      <c r="F429" s="115">
        <f>IF(E427&lt;6,"",((E427-6)/12)*(G427/E427))</f>
        <v>0</v>
      </c>
      <c r="G429" s="95">
        <f>F429</f>
        <v>0</v>
      </c>
      <c r="H429" s="162"/>
      <c r="I429" s="99" t="s">
        <v>516</v>
      </c>
      <c r="J429" s="99" t="str">
        <f>VLOOKUP(I429,Presupuesto!$B$11:$C$565,2,0)</f>
        <v>DECIMOCUARTO MES</v>
      </c>
      <c r="K429" s="96" t="str">
        <f t="shared" si="13"/>
        <v>Posgrado</v>
      </c>
      <c r="L429" s="96" t="s">
        <v>393</v>
      </c>
    </row>
    <row r="430" spans="3:12" ht="15.75" thickBot="1" x14ac:dyDescent="0.3">
      <c r="C430" s="135" t="s">
        <v>491</v>
      </c>
      <c r="D430" s="197">
        <v>120</v>
      </c>
      <c r="E430" s="150">
        <v>1</v>
      </c>
      <c r="F430" s="293">
        <f>HLOOKUP($C430,$BZ$2:$CM$3,2,0)</f>
        <v>463.22</v>
      </c>
      <c r="G430" s="111">
        <f>D430*E430*F430</f>
        <v>55586.400000000001</v>
      </c>
      <c r="H430" s="164" t="s">
        <v>1665</v>
      </c>
      <c r="I430" s="112" t="s">
        <v>493</v>
      </c>
      <c r="J430" s="112" t="str">
        <f>VLOOKUP(I430,Presupuesto!$B$11:$C$565,2,0)</f>
        <v>SUELDOS Y SALARIOS PERMANENTES</v>
      </c>
      <c r="K430" s="96" t="s">
        <v>1355</v>
      </c>
      <c r="L430" s="96" t="s">
        <v>393</v>
      </c>
    </row>
    <row r="431" spans="3:12" x14ac:dyDescent="0.25">
      <c r="C431" s="169" t="s">
        <v>58</v>
      </c>
      <c r="D431" s="161"/>
      <c r="E431" s="152">
        <v>0</v>
      </c>
      <c r="F431" s="98">
        <f>IF(E430=0,"",(G430/E430)/12*E430)</f>
        <v>4632.2</v>
      </c>
      <c r="G431" s="95">
        <f>F431</f>
        <v>4632.2</v>
      </c>
      <c r="H431" s="162" t="s">
        <v>1665</v>
      </c>
      <c r="I431" s="114" t="s">
        <v>513</v>
      </c>
      <c r="J431" s="114" t="str">
        <f>VLOOKUP(I431,Presupuesto!$B$11:$C$565,2,0)</f>
        <v>AGUINALDO Y DECIMO CUARTO MES</v>
      </c>
      <c r="K431" s="96" t="s">
        <v>1355</v>
      </c>
      <c r="L431" s="96" t="s">
        <v>393</v>
      </c>
    </row>
    <row r="432" spans="3:12" ht="15.75" thickBot="1" x14ac:dyDescent="0.3">
      <c r="C432" s="170" t="s">
        <v>59</v>
      </c>
      <c r="D432" s="161"/>
      <c r="E432" s="152">
        <v>0</v>
      </c>
      <c r="F432" s="115" t="str">
        <f>IF(E430&lt;6,"",((E430-6)/12)*(G430/E430))</f>
        <v/>
      </c>
      <c r="G432" s="95" t="str">
        <f>F432</f>
        <v/>
      </c>
      <c r="H432" s="162"/>
      <c r="I432" s="99" t="s">
        <v>516</v>
      </c>
      <c r="J432" s="99" t="str">
        <f>VLOOKUP(I432,Presupuesto!$B$11:$C$565,2,0)</f>
        <v>DECIMOCUARTO MES</v>
      </c>
      <c r="K432" s="96" t="str">
        <f t="shared" si="13"/>
        <v>Posgrado</v>
      </c>
      <c r="L432" s="96" t="s">
        <v>393</v>
      </c>
    </row>
    <row r="433" spans="3:12" ht="15.75" thickBot="1" x14ac:dyDescent="0.3">
      <c r="C433" s="135" t="s">
        <v>492</v>
      </c>
      <c r="D433" s="197"/>
      <c r="E433" s="150">
        <v>12</v>
      </c>
      <c r="F433" s="293">
        <f>HLOOKUP($C433,$BZ$2:$CM$3,2,0)</f>
        <v>2007.3</v>
      </c>
      <c r="G433" s="111">
        <f>D433*E433*F433</f>
        <v>0</v>
      </c>
      <c r="H433" s="164"/>
      <c r="I433" s="112" t="s">
        <v>493</v>
      </c>
      <c r="J433" s="112" t="str">
        <f>VLOOKUP(I433,Presupuesto!$B$11:$C$565,2,0)</f>
        <v>SUELDOS Y SALARIOS PERMANENTES</v>
      </c>
      <c r="K433" s="96" t="str">
        <f t="shared" si="13"/>
        <v>Posgrado</v>
      </c>
      <c r="L433" s="96" t="s">
        <v>393</v>
      </c>
    </row>
    <row r="434" spans="3:12" x14ac:dyDescent="0.25">
      <c r="C434" s="169" t="s">
        <v>58</v>
      </c>
      <c r="D434" s="161"/>
      <c r="E434" s="152">
        <v>0</v>
      </c>
      <c r="F434" s="98">
        <f>IF(E433=0,"",(G433/E433)/12*E433)</f>
        <v>0</v>
      </c>
      <c r="G434" s="95">
        <f>F434</f>
        <v>0</v>
      </c>
      <c r="H434" s="162"/>
      <c r="I434" s="114" t="s">
        <v>513</v>
      </c>
      <c r="J434" s="114" t="str">
        <f>VLOOKUP(I434,Presupuesto!$B$11:$C$565,2,0)</f>
        <v>AGUINALDO Y DECIMO CUARTO MES</v>
      </c>
      <c r="K434" s="96" t="str">
        <f t="shared" si="13"/>
        <v>Posgrado</v>
      </c>
      <c r="L434" s="96" t="s">
        <v>393</v>
      </c>
    </row>
    <row r="435" spans="3:12" ht="15.75" thickBot="1" x14ac:dyDescent="0.3">
      <c r="C435" s="170" t="s">
        <v>59</v>
      </c>
      <c r="D435" s="161"/>
      <c r="E435" s="152">
        <v>0</v>
      </c>
      <c r="F435" s="115">
        <f>IF(E433&lt;6,"",((E433-6)/12)*(G433/E433))</f>
        <v>0</v>
      </c>
      <c r="G435" s="95">
        <f>F435</f>
        <v>0</v>
      </c>
      <c r="H435" s="162"/>
      <c r="I435" s="99" t="s">
        <v>516</v>
      </c>
      <c r="J435" s="99" t="str">
        <f>VLOOKUP(I435,Presupuesto!$B$11:$C$565,2,0)</f>
        <v>DECIMOCUARTO MES</v>
      </c>
      <c r="K435" s="96" t="str">
        <f t="shared" si="13"/>
        <v>Posgrado</v>
      </c>
      <c r="L435" s="96" t="s">
        <v>393</v>
      </c>
    </row>
    <row r="436" spans="3:12" ht="15.75" thickBot="1" x14ac:dyDescent="0.3">
      <c r="C436" s="138" t="s">
        <v>83</v>
      </c>
      <c r="D436" s="197"/>
      <c r="E436" s="150">
        <v>12</v>
      </c>
      <c r="F436" s="137">
        <v>30000</v>
      </c>
      <c r="G436" s="111">
        <f>D436*E436*F436</f>
        <v>0</v>
      </c>
      <c r="H436" s="164"/>
      <c r="I436" s="112" t="s">
        <v>561</v>
      </c>
      <c r="J436" s="112" t="str">
        <f>VLOOKUP(I436,Presupuesto!$B$11:$C$565,2,0)</f>
        <v>CONTRATOS ESPECIALES</v>
      </c>
      <c r="K436" s="96" t="str">
        <f t="shared" si="13"/>
        <v>Posgrado</v>
      </c>
      <c r="L436" s="96" t="s">
        <v>393</v>
      </c>
    </row>
    <row r="437" spans="3:12" x14ac:dyDescent="0.25">
      <c r="C437" s="169" t="s">
        <v>58</v>
      </c>
      <c r="D437" s="161"/>
      <c r="E437" s="152">
        <v>0</v>
      </c>
      <c r="F437" s="115">
        <f>IF(E436=0,"",(G436/E436)/12*E436)</f>
        <v>0</v>
      </c>
      <c r="G437" s="95">
        <f>F437</f>
        <v>0</v>
      </c>
      <c r="H437" s="162"/>
      <c r="I437" s="99" t="s">
        <v>561</v>
      </c>
      <c r="J437" s="99" t="str">
        <f>VLOOKUP(I437,Presupuesto!$B$11:$C$565,2,0)</f>
        <v>CONTRATOS ESPECIALES</v>
      </c>
      <c r="K437" s="96" t="str">
        <f t="shared" si="13"/>
        <v>Posgrado</v>
      </c>
      <c r="L437" s="96" t="s">
        <v>392</v>
      </c>
    </row>
    <row r="438" spans="3:12" ht="15.75" thickBot="1" x14ac:dyDescent="0.3">
      <c r="C438" s="170" t="s">
        <v>59</v>
      </c>
      <c r="D438" s="161"/>
      <c r="E438" s="152">
        <v>0</v>
      </c>
      <c r="F438" s="98">
        <f>IF(E436&lt;6,"",((E436-6)/12)*(G436/E436))</f>
        <v>0</v>
      </c>
      <c r="G438" s="95">
        <f>F438</f>
        <v>0</v>
      </c>
      <c r="H438" s="162"/>
      <c r="I438" s="99" t="s">
        <v>561</v>
      </c>
      <c r="J438" s="99" t="str">
        <f>VLOOKUP(I438,Presupuesto!$B$11:$C$565,2,0)</f>
        <v>CONTRATOS ESPECIALES</v>
      </c>
      <c r="K438" s="96" t="str">
        <f t="shared" si="13"/>
        <v>Posgrado</v>
      </c>
      <c r="L438" s="96" t="s">
        <v>397</v>
      </c>
    </row>
    <row r="439" spans="3:12" ht="15.75" thickBot="1" x14ac:dyDescent="0.3">
      <c r="C439" s="138" t="s">
        <v>60</v>
      </c>
      <c r="D439" s="197"/>
      <c r="E439" s="150">
        <v>12</v>
      </c>
      <c r="F439" s="116">
        <v>30000</v>
      </c>
      <c r="G439" s="111">
        <f>D439*E439*F439</f>
        <v>0</v>
      </c>
      <c r="H439" s="164"/>
      <c r="I439" s="112" t="s">
        <v>702</v>
      </c>
      <c r="J439" s="112" t="str">
        <f>VLOOKUP(I439,Presupuesto!$B$11:$C$565,2,0)</f>
        <v>OTROS SERVICIOS TECNICOS Y PROFESIONALES</v>
      </c>
      <c r="K439" s="96" t="str">
        <f t="shared" si="13"/>
        <v>Posgrado</v>
      </c>
      <c r="L439" s="96" t="s">
        <v>392</v>
      </c>
    </row>
    <row r="440" spans="3:12" x14ac:dyDescent="0.25">
      <c r="C440" s="169" t="s">
        <v>58</v>
      </c>
      <c r="D440" s="161"/>
      <c r="E440" s="152">
        <v>0</v>
      </c>
      <c r="F440" s="98">
        <v>0</v>
      </c>
      <c r="G440" s="95">
        <f>F440</f>
        <v>0</v>
      </c>
      <c r="H440" s="162"/>
      <c r="I440" s="99" t="s">
        <v>702</v>
      </c>
      <c r="J440" s="99" t="str">
        <f>VLOOKUP(I440,Presupuesto!$B$11:$C$565,2,0)</f>
        <v>OTROS SERVICIOS TECNICOS Y PROFESIONALES</v>
      </c>
      <c r="K440" s="96" t="str">
        <f t="shared" si="13"/>
        <v>Posgrado</v>
      </c>
      <c r="L440" s="96" t="s">
        <v>392</v>
      </c>
    </row>
    <row r="441" spans="3:12" ht="15.75" thickBot="1" x14ac:dyDescent="0.3">
      <c r="C441" s="170" t="s">
        <v>59</v>
      </c>
      <c r="D441" s="161"/>
      <c r="E441" s="152">
        <v>0</v>
      </c>
      <c r="F441" s="98">
        <v>0</v>
      </c>
      <c r="G441" s="95">
        <f>F441</f>
        <v>0</v>
      </c>
      <c r="H441" s="162"/>
      <c r="I441" s="99" t="s">
        <v>702</v>
      </c>
      <c r="J441" s="99" t="str">
        <f>VLOOKUP(I441,Presupuesto!$B$11:$C$565,2,0)</f>
        <v>OTROS SERVICIOS TECNICOS Y PROFESIONALES</v>
      </c>
      <c r="K441" s="96" t="str">
        <f t="shared" si="13"/>
        <v>Posgrado</v>
      </c>
      <c r="L441" s="96" t="s">
        <v>392</v>
      </c>
    </row>
    <row r="442" spans="3:12" ht="15.75" thickBot="1" x14ac:dyDescent="0.3">
      <c r="C442" s="138" t="s">
        <v>61</v>
      </c>
      <c r="D442" s="197"/>
      <c r="E442" s="150"/>
      <c r="F442" s="116"/>
      <c r="G442" s="111">
        <f>D442*E442*F442</f>
        <v>0</v>
      </c>
      <c r="H442" s="164"/>
      <c r="I442" s="112" t="s">
        <v>493</v>
      </c>
      <c r="J442" s="112" t="str">
        <f>VLOOKUP(I442,Presupuesto!$B$11:$C$565,2,0)</f>
        <v>SUELDOS Y SALARIOS PERMANENTES</v>
      </c>
      <c r="K442" s="96" t="str">
        <f t="shared" si="13"/>
        <v>Posgrado</v>
      </c>
      <c r="L442" s="96" t="s">
        <v>392</v>
      </c>
    </row>
    <row r="443" spans="3:12" x14ac:dyDescent="0.25">
      <c r="C443" s="169" t="s">
        <v>58</v>
      </c>
      <c r="D443" s="167"/>
      <c r="E443" s="129">
        <v>0</v>
      </c>
      <c r="F443" s="117" t="str">
        <f>IF(E442=0,"",(G442/E442)/12*E442)</f>
        <v/>
      </c>
      <c r="G443" s="118" t="str">
        <f>F443</f>
        <v/>
      </c>
      <c r="H443" s="162"/>
      <c r="I443" s="99" t="s">
        <v>513</v>
      </c>
      <c r="J443" s="99" t="str">
        <f>VLOOKUP(I443,Presupuesto!$B$11:$C$565,2,0)</f>
        <v>AGUINALDO Y DECIMO CUARTO MES</v>
      </c>
      <c r="K443" s="96" t="str">
        <f t="shared" si="13"/>
        <v>Posgrado</v>
      </c>
      <c r="L443" s="96" t="s">
        <v>392</v>
      </c>
    </row>
    <row r="444" spans="3:12" ht="15.75" thickBot="1" x14ac:dyDescent="0.3">
      <c r="C444" s="171" t="s">
        <v>59</v>
      </c>
      <c r="D444" s="160"/>
      <c r="E444" s="130">
        <v>0</v>
      </c>
      <c r="F444" s="103" t="str">
        <f>IF(E442&lt;6,"",((E442-6)/12)*(G442/E442))</f>
        <v/>
      </c>
      <c r="G444" s="103" t="str">
        <f>F444</f>
        <v/>
      </c>
      <c r="H444" s="160"/>
      <c r="I444" s="104" t="s">
        <v>516</v>
      </c>
      <c r="J444" s="122" t="str">
        <f>VLOOKUP(I444,Presupuesto!$B$11:$C$565,2,0)</f>
        <v>DECIMOCUARTO MES</v>
      </c>
      <c r="K444" s="104" t="str">
        <f t="shared" si="13"/>
        <v>Posgrado</v>
      </c>
      <c r="L444" s="122" t="s">
        <v>392</v>
      </c>
    </row>
    <row r="446" spans="3:12" ht="15.75" thickBot="1" x14ac:dyDescent="0.3">
      <c r="K446" s="151"/>
    </row>
    <row r="447" spans="3:12" ht="15.75" thickBot="1" x14ac:dyDescent="0.3">
      <c r="C447" s="69" t="s">
        <v>43</v>
      </c>
      <c r="D447" s="30">
        <f>SUM(G454:G504)</f>
        <v>135000</v>
      </c>
      <c r="E447" s="91"/>
      <c r="F447" s="91"/>
      <c r="G447" s="91"/>
      <c r="H447" s="74"/>
      <c r="I447" s="74"/>
      <c r="J447" s="74"/>
      <c r="K447" s="151"/>
    </row>
    <row r="448" spans="3:12" x14ac:dyDescent="0.25">
      <c r="D448" s="31"/>
      <c r="E448" s="91"/>
      <c r="F448" s="91"/>
      <c r="G448" s="91"/>
      <c r="H448" s="74"/>
      <c r="I448" s="74"/>
      <c r="J448" s="74"/>
      <c r="K448" s="151"/>
    </row>
    <row r="449" spans="3:12" x14ac:dyDescent="0.25">
      <c r="D449" s="31"/>
      <c r="E449" s="91"/>
      <c r="F449" s="91"/>
      <c r="G449" s="91"/>
      <c r="H449" s="74"/>
      <c r="I449" s="74"/>
      <c r="J449" s="74"/>
      <c r="K449" s="151"/>
    </row>
    <row r="450" spans="3:12" ht="15.75" x14ac:dyDescent="0.25">
      <c r="C450" s="200" t="s">
        <v>390</v>
      </c>
      <c r="D450" s="347" t="s">
        <v>1891</v>
      </c>
      <c r="E450" s="91"/>
      <c r="F450" s="91"/>
      <c r="G450" s="91"/>
      <c r="H450" s="74"/>
      <c r="I450" s="74"/>
      <c r="J450" s="74"/>
      <c r="K450" s="151"/>
    </row>
    <row r="451" spans="3:12" ht="18.75" x14ac:dyDescent="0.25">
      <c r="C451" s="207" t="str">
        <f>IFERROR(VLOOKUP(D450,'1. Desarrollo e Innov. Curricu.'!$F:$G,2,FALSE),IFERROR(VLOOKUP(D450,'2. Investigación Científica'!$F:$G,2,FALSE),IFERROR(VLOOKUP(D450,'3. Vinculación Univ. Sociedad'!$F:$G,2,FALSE),IFERROR(VLOOKUP(D450,'4. Docencia y Profesorado Univ.'!$F:$G,2,FALSE),IFERROR(VLOOKUP(D450,'5. Estudiantes y Graduados'!$F:$G,2,FALSE),IFERROR(VLOOKUP(D450,'11. Gestion Administrativa'!$F:$G,2,FALSE),IFERROR(VLOOKUP(D450,'13. Gestión Académica'!$F:$G,2,FALSE),IFERROR(VLOOKUP(D450,'9. Asegura. de la Calid. y M'!$F:$G,2,FALSE),IFERROR(VLOOKUP(D450,'6. Gestión del Conocimiento'!$F:$G,2,FALSE),IFERROR(VLOOKUP(D450,'15. Gobernabilidad y Proceso...'!$F:$G,2,FALSE),IFERROR(VLOOKUP(D450,'12. Gestión del Talento Humano'!$F:$G,2,FALSE),IFERROR(VLOOKUP(D450,'14. Internacional... de la E.S.'!$F:$G,2,FALSE),IFERROR(VLOOKUP(D450,'10. Posgrado'!$F:$G,2,FALSE),IFERROR(VLOOKUP(D450,'17. Gestión TIC'!$F:$G,2,FALSE),IFERROR(VLOOKUP(D450,'16. Desa. del Sistema Educ.Sup.'!$F:$G,2,FALSE),IFERROR(VLOOKUP(D450,'8. Cultura de Inno. Insti...'!$F:$G,2,FALSE),VLOOKUP(D450,'7. Lo Esencial de la Reforma U.'!$F:$G,2,0)))))))))))))))))</f>
        <v xml:space="preserve">Gestionar   los nombramientos , contrataciones  del personal docente, administrativo  y de servicio de la FACES.  </v>
      </c>
      <c r="D451" s="31"/>
      <c r="E451" s="91"/>
      <c r="F451" s="91"/>
      <c r="G451" s="91"/>
      <c r="H451" s="74"/>
      <c r="I451" s="74"/>
      <c r="J451" s="74"/>
      <c r="K451" s="151"/>
    </row>
    <row r="452" spans="3:12" ht="15.75" thickBot="1" x14ac:dyDescent="0.3">
      <c r="C452" s="175"/>
      <c r="D452" s="31"/>
      <c r="E452" s="91"/>
      <c r="F452" s="91"/>
      <c r="G452" s="91"/>
      <c r="H452" s="74"/>
      <c r="I452" s="74"/>
      <c r="J452" s="74"/>
      <c r="K452" s="151"/>
    </row>
    <row r="453" spans="3:12" ht="30.75" thickBot="1" x14ac:dyDescent="0.3">
      <c r="C453" s="132" t="s">
        <v>44</v>
      </c>
      <c r="D453" s="136" t="s">
        <v>55</v>
      </c>
      <c r="E453" s="168" t="s">
        <v>56</v>
      </c>
      <c r="F453" s="136" t="s">
        <v>57</v>
      </c>
      <c r="G453" s="133" t="s">
        <v>27</v>
      </c>
      <c r="H453" s="131" t="s">
        <v>129</v>
      </c>
      <c r="I453" s="134" t="s">
        <v>46</v>
      </c>
      <c r="J453" s="134" t="s">
        <v>130</v>
      </c>
      <c r="K453" s="134" t="s">
        <v>408</v>
      </c>
      <c r="L453" s="134" t="s">
        <v>409</v>
      </c>
    </row>
    <row r="454" spans="3:12" ht="15.75" thickBot="1" x14ac:dyDescent="0.3">
      <c r="C454" s="135" t="s">
        <v>479</v>
      </c>
      <c r="D454" s="197"/>
      <c r="E454" s="150">
        <v>12</v>
      </c>
      <c r="F454" s="293">
        <f>HLOOKUP($C454,$BZ$2:$CM$3,2,0)</f>
        <v>43674.39</v>
      </c>
      <c r="G454" s="111">
        <f>D454*E454*F454</f>
        <v>0</v>
      </c>
      <c r="H454" s="164"/>
      <c r="I454" s="112" t="s">
        <v>493</v>
      </c>
      <c r="J454" s="112" t="str">
        <f>VLOOKUP(I454,Presupuesto!$B$11:$C$565,2,0)</f>
        <v>SUELDOS Y SALARIOS PERMANENTES</v>
      </c>
      <c r="K454" s="215" t="s">
        <v>1435</v>
      </c>
      <c r="L454" s="96" t="s">
        <v>392</v>
      </c>
    </row>
    <row r="455" spans="3:12" x14ac:dyDescent="0.25">
      <c r="C455" s="169" t="s">
        <v>58</v>
      </c>
      <c r="D455" s="161"/>
      <c r="E455" s="152">
        <v>0</v>
      </c>
      <c r="F455" s="98">
        <f>IF(E454=0,"",(G454/E454)/12*E454)</f>
        <v>0</v>
      </c>
      <c r="G455" s="95">
        <f>F455</f>
        <v>0</v>
      </c>
      <c r="H455" s="162"/>
      <c r="I455" s="114" t="s">
        <v>513</v>
      </c>
      <c r="J455" s="114" t="str">
        <f>VLOOKUP(I455,Presupuesto!$B$11:$C$565,2,0)</f>
        <v>AGUINALDO Y DECIMO CUARTO MES</v>
      </c>
      <c r="K455" s="96" t="str">
        <f t="shared" ref="K455:K486" si="14">$K$454</f>
        <v>Posgrado</v>
      </c>
      <c r="L455" s="96" t="s">
        <v>410</v>
      </c>
    </row>
    <row r="456" spans="3:12" ht="15.75" thickBot="1" x14ac:dyDescent="0.3">
      <c r="C456" s="170" t="s">
        <v>59</v>
      </c>
      <c r="D456" s="161"/>
      <c r="E456" s="152">
        <v>0</v>
      </c>
      <c r="F456" s="115">
        <f>IF(E454&lt;6,"",((E454-6)/12)*(G454/E454))</f>
        <v>0</v>
      </c>
      <c r="G456" s="95">
        <f>F456</f>
        <v>0</v>
      </c>
      <c r="H456" s="162"/>
      <c r="I456" s="99" t="s">
        <v>516</v>
      </c>
      <c r="J456" s="99" t="str">
        <f>VLOOKUP(I456,Presupuesto!$B$11:$C$565,2,0)</f>
        <v>DECIMOCUARTO MES</v>
      </c>
      <c r="K456" s="96" t="str">
        <f t="shared" si="14"/>
        <v>Posgrado</v>
      </c>
      <c r="L456" s="96" t="s">
        <v>393</v>
      </c>
    </row>
    <row r="457" spans="3:12" ht="15.75" thickBot="1" x14ac:dyDescent="0.3">
      <c r="C457" s="135" t="s">
        <v>480</v>
      </c>
      <c r="D457" s="197"/>
      <c r="E457" s="150">
        <v>12</v>
      </c>
      <c r="F457" s="293">
        <f>HLOOKUP($C457,$BZ$2:$CM$3,2,0)</f>
        <v>39703.99</v>
      </c>
      <c r="G457" s="111">
        <f>D457*E457*F457</f>
        <v>0</v>
      </c>
      <c r="H457" s="164"/>
      <c r="I457" s="112" t="s">
        <v>493</v>
      </c>
      <c r="J457" s="112" t="str">
        <f>VLOOKUP(I457,Presupuesto!$B$11:$C$565,2,0)</f>
        <v>SUELDOS Y SALARIOS PERMANENTES</v>
      </c>
      <c r="K457" s="96" t="str">
        <f t="shared" si="14"/>
        <v>Posgrado</v>
      </c>
      <c r="L457" s="96" t="s">
        <v>393</v>
      </c>
    </row>
    <row r="458" spans="3:12" x14ac:dyDescent="0.25">
      <c r="C458" s="169" t="s">
        <v>58</v>
      </c>
      <c r="D458" s="161"/>
      <c r="E458" s="152">
        <v>0</v>
      </c>
      <c r="F458" s="98">
        <f>IF(E457=0,"",(G457/E457)/12*E457)</f>
        <v>0</v>
      </c>
      <c r="G458" s="95">
        <f>F458</f>
        <v>0</v>
      </c>
      <c r="H458" s="162"/>
      <c r="I458" s="114" t="s">
        <v>513</v>
      </c>
      <c r="J458" s="114" t="str">
        <f>VLOOKUP(I458,Presupuesto!$B$11:$C$565,2,0)</f>
        <v>AGUINALDO Y DECIMO CUARTO MES</v>
      </c>
      <c r="K458" s="96" t="str">
        <f t="shared" si="14"/>
        <v>Posgrado</v>
      </c>
      <c r="L458" s="96" t="s">
        <v>393</v>
      </c>
    </row>
    <row r="459" spans="3:12" ht="15.75" thickBot="1" x14ac:dyDescent="0.3">
      <c r="C459" s="170" t="s">
        <v>59</v>
      </c>
      <c r="D459" s="161"/>
      <c r="E459" s="152">
        <v>0</v>
      </c>
      <c r="F459" s="115">
        <f>IF(E457&lt;6,"",((E457-6)/12)*(G457/E457))</f>
        <v>0</v>
      </c>
      <c r="G459" s="95">
        <f>F459</f>
        <v>0</v>
      </c>
      <c r="H459" s="162"/>
      <c r="I459" s="99" t="s">
        <v>516</v>
      </c>
      <c r="J459" s="99" t="str">
        <f>VLOOKUP(I459,Presupuesto!$B$11:$C$565,2,0)</f>
        <v>DECIMOCUARTO MES</v>
      </c>
      <c r="K459" s="96" t="str">
        <f t="shared" si="14"/>
        <v>Posgrado</v>
      </c>
      <c r="L459" s="96" t="s">
        <v>393</v>
      </c>
    </row>
    <row r="460" spans="3:12" ht="15.75" thickBot="1" x14ac:dyDescent="0.3">
      <c r="C460" s="135" t="s">
        <v>481</v>
      </c>
      <c r="D460" s="197"/>
      <c r="E460" s="150">
        <v>12</v>
      </c>
      <c r="F460" s="293">
        <f>HLOOKUP($C460,$BZ$2:$CM$3,2,0)</f>
        <v>35733.589999999997</v>
      </c>
      <c r="G460" s="111">
        <f>D460*E460*F460</f>
        <v>0</v>
      </c>
      <c r="H460" s="164"/>
      <c r="I460" s="112" t="s">
        <v>493</v>
      </c>
      <c r="J460" s="112" t="str">
        <f>VLOOKUP(I460,Presupuesto!$B$11:$C$565,2,0)</f>
        <v>SUELDOS Y SALARIOS PERMANENTES</v>
      </c>
      <c r="K460" s="96" t="str">
        <f t="shared" si="14"/>
        <v>Posgrado</v>
      </c>
      <c r="L460" s="96" t="s">
        <v>393</v>
      </c>
    </row>
    <row r="461" spans="3:12" x14ac:dyDescent="0.25">
      <c r="C461" s="169" t="s">
        <v>58</v>
      </c>
      <c r="D461" s="161"/>
      <c r="E461" s="152">
        <v>0</v>
      </c>
      <c r="F461" s="98">
        <f>IF(E460=0,"",(G460/E460)/12*E460)</f>
        <v>0</v>
      </c>
      <c r="G461" s="95">
        <f>F461</f>
        <v>0</v>
      </c>
      <c r="H461" s="162"/>
      <c r="I461" s="114" t="s">
        <v>513</v>
      </c>
      <c r="J461" s="114" t="str">
        <f>VLOOKUP(I461,Presupuesto!$B$11:$C$565,2,0)</f>
        <v>AGUINALDO Y DECIMO CUARTO MES</v>
      </c>
      <c r="K461" s="96" t="str">
        <f t="shared" si="14"/>
        <v>Posgrado</v>
      </c>
      <c r="L461" s="96" t="s">
        <v>393</v>
      </c>
    </row>
    <row r="462" spans="3:12" ht="15.75" thickBot="1" x14ac:dyDescent="0.3">
      <c r="C462" s="170" t="s">
        <v>59</v>
      </c>
      <c r="D462" s="161"/>
      <c r="E462" s="152">
        <v>0</v>
      </c>
      <c r="F462" s="115">
        <f>IF(E460&lt;6,"",((E460-6)/12)*(G460/E460))</f>
        <v>0</v>
      </c>
      <c r="G462" s="95">
        <f>F462</f>
        <v>0</v>
      </c>
      <c r="H462" s="162"/>
      <c r="I462" s="99" t="s">
        <v>516</v>
      </c>
      <c r="J462" s="99" t="str">
        <f>VLOOKUP(I462,Presupuesto!$B$11:$C$565,2,0)</f>
        <v>DECIMOCUARTO MES</v>
      </c>
      <c r="K462" s="96" t="str">
        <f t="shared" si="14"/>
        <v>Posgrado</v>
      </c>
      <c r="L462" s="96" t="s">
        <v>393</v>
      </c>
    </row>
    <row r="463" spans="3:12" ht="15.75" thickBot="1" x14ac:dyDescent="0.3">
      <c r="C463" s="135" t="s">
        <v>482</v>
      </c>
      <c r="D463" s="197"/>
      <c r="E463" s="150">
        <v>12</v>
      </c>
      <c r="F463" s="293">
        <f>HLOOKUP($C463,$BZ$2:$CM$3,2,0)</f>
        <v>31763.19</v>
      </c>
      <c r="G463" s="111">
        <f>D463*E463*F463</f>
        <v>0</v>
      </c>
      <c r="H463" s="164"/>
      <c r="I463" s="112" t="s">
        <v>493</v>
      </c>
      <c r="J463" s="112" t="str">
        <f>VLOOKUP(I463,Presupuesto!$B$11:$C$565,2,0)</f>
        <v>SUELDOS Y SALARIOS PERMANENTES</v>
      </c>
      <c r="K463" s="96" t="str">
        <f t="shared" si="14"/>
        <v>Posgrado</v>
      </c>
      <c r="L463" s="96" t="s">
        <v>393</v>
      </c>
    </row>
    <row r="464" spans="3:12" x14ac:dyDescent="0.25">
      <c r="C464" s="169" t="s">
        <v>58</v>
      </c>
      <c r="D464" s="161"/>
      <c r="E464" s="152">
        <v>0</v>
      </c>
      <c r="F464" s="98">
        <f>IF(E463=0,"",(G463/E463)/12*E463)</f>
        <v>0</v>
      </c>
      <c r="G464" s="95">
        <f>F464</f>
        <v>0</v>
      </c>
      <c r="H464" s="162"/>
      <c r="I464" s="114" t="s">
        <v>513</v>
      </c>
      <c r="J464" s="114" t="str">
        <f>VLOOKUP(I464,Presupuesto!$B$11:$C$565,2,0)</f>
        <v>AGUINALDO Y DECIMO CUARTO MES</v>
      </c>
      <c r="K464" s="96" t="str">
        <f t="shared" si="14"/>
        <v>Posgrado</v>
      </c>
      <c r="L464" s="96" t="s">
        <v>393</v>
      </c>
    </row>
    <row r="465" spans="3:12" ht="15.75" thickBot="1" x14ac:dyDescent="0.3">
      <c r="C465" s="170" t="s">
        <v>59</v>
      </c>
      <c r="D465" s="161"/>
      <c r="E465" s="152">
        <v>0</v>
      </c>
      <c r="F465" s="115">
        <f>IF(E463&lt;6,"",((E463-6)/12)*(G463/E463))</f>
        <v>0</v>
      </c>
      <c r="G465" s="95">
        <f>F465</f>
        <v>0</v>
      </c>
      <c r="H465" s="162"/>
      <c r="I465" s="99" t="s">
        <v>516</v>
      </c>
      <c r="J465" s="99" t="str">
        <f>VLOOKUP(I465,Presupuesto!$B$11:$C$565,2,0)</f>
        <v>DECIMOCUARTO MES</v>
      </c>
      <c r="K465" s="96" t="str">
        <f t="shared" si="14"/>
        <v>Posgrado</v>
      </c>
      <c r="L465" s="96" t="s">
        <v>393</v>
      </c>
    </row>
    <row r="466" spans="3:12" ht="15.75" thickBot="1" x14ac:dyDescent="0.3">
      <c r="C466" s="135" t="s">
        <v>483</v>
      </c>
      <c r="D466" s="197"/>
      <c r="E466" s="150">
        <v>12</v>
      </c>
      <c r="F466" s="293">
        <f>HLOOKUP($C466,$BZ$2:$CM$3,2,0)</f>
        <v>29777.99</v>
      </c>
      <c r="G466" s="111">
        <f>D466*E466*F466</f>
        <v>0</v>
      </c>
      <c r="H466" s="164"/>
      <c r="I466" s="112" t="s">
        <v>493</v>
      </c>
      <c r="J466" s="112" t="str">
        <f>VLOOKUP(I466,Presupuesto!$B$11:$C$565,2,0)</f>
        <v>SUELDOS Y SALARIOS PERMANENTES</v>
      </c>
      <c r="K466" s="96" t="str">
        <f t="shared" si="14"/>
        <v>Posgrado</v>
      </c>
      <c r="L466" s="96" t="s">
        <v>393</v>
      </c>
    </row>
    <row r="467" spans="3:12" x14ac:dyDescent="0.25">
      <c r="C467" s="169" t="s">
        <v>58</v>
      </c>
      <c r="D467" s="161"/>
      <c r="E467" s="152">
        <v>0</v>
      </c>
      <c r="F467" s="98">
        <f>IF(E466=0,"",(G466/E466)/12*E466)</f>
        <v>0</v>
      </c>
      <c r="G467" s="95">
        <f>F467</f>
        <v>0</v>
      </c>
      <c r="H467" s="162"/>
      <c r="I467" s="114" t="s">
        <v>513</v>
      </c>
      <c r="J467" s="114" t="str">
        <f>VLOOKUP(I467,Presupuesto!$B$11:$C$565,2,0)</f>
        <v>AGUINALDO Y DECIMO CUARTO MES</v>
      </c>
      <c r="K467" s="96" t="str">
        <f t="shared" si="14"/>
        <v>Posgrado</v>
      </c>
      <c r="L467" s="96" t="s">
        <v>393</v>
      </c>
    </row>
    <row r="468" spans="3:12" ht="15.75" thickBot="1" x14ac:dyDescent="0.3">
      <c r="C468" s="170" t="s">
        <v>59</v>
      </c>
      <c r="D468" s="161"/>
      <c r="E468" s="152">
        <v>0</v>
      </c>
      <c r="F468" s="115">
        <f>IF(E466&lt;6,"",((E466-6)/12)*(G466/E466))</f>
        <v>0</v>
      </c>
      <c r="G468" s="95">
        <f>F468</f>
        <v>0</v>
      </c>
      <c r="H468" s="162"/>
      <c r="I468" s="99" t="s">
        <v>516</v>
      </c>
      <c r="J468" s="99" t="str">
        <f>VLOOKUP(I468,Presupuesto!$B$11:$C$565,2,0)</f>
        <v>DECIMOCUARTO MES</v>
      </c>
      <c r="K468" s="96" t="str">
        <f t="shared" si="14"/>
        <v>Posgrado</v>
      </c>
      <c r="L468" s="96" t="s">
        <v>393</v>
      </c>
    </row>
    <row r="469" spans="3:12" ht="15.75" thickBot="1" x14ac:dyDescent="0.3">
      <c r="C469" s="135" t="s">
        <v>484</v>
      </c>
      <c r="D469" s="197"/>
      <c r="E469" s="150">
        <v>12</v>
      </c>
      <c r="F469" s="293">
        <f>HLOOKUP($C469,$BZ$2:$CM$3,2,0)</f>
        <v>27792.79</v>
      </c>
      <c r="G469" s="111">
        <f>D469*E469*F469</f>
        <v>0</v>
      </c>
      <c r="H469" s="164"/>
      <c r="I469" s="112" t="s">
        <v>493</v>
      </c>
      <c r="J469" s="112" t="str">
        <f>VLOOKUP(I469,Presupuesto!$B$11:$C$565,2,0)</f>
        <v>SUELDOS Y SALARIOS PERMANENTES</v>
      </c>
      <c r="K469" s="96" t="str">
        <f t="shared" si="14"/>
        <v>Posgrado</v>
      </c>
      <c r="L469" s="96" t="s">
        <v>393</v>
      </c>
    </row>
    <row r="470" spans="3:12" x14ac:dyDescent="0.25">
      <c r="C470" s="169" t="s">
        <v>58</v>
      </c>
      <c r="D470" s="161"/>
      <c r="E470" s="152">
        <v>0</v>
      </c>
      <c r="F470" s="98">
        <f>IF(E469=0,"",(G469/E469)/12*E469)</f>
        <v>0</v>
      </c>
      <c r="G470" s="95">
        <f>F470</f>
        <v>0</v>
      </c>
      <c r="H470" s="162"/>
      <c r="I470" s="114" t="s">
        <v>513</v>
      </c>
      <c r="J470" s="114" t="str">
        <f>VLOOKUP(I470,Presupuesto!$B$11:$C$565,2,0)</f>
        <v>AGUINALDO Y DECIMO CUARTO MES</v>
      </c>
      <c r="K470" s="96" t="str">
        <f t="shared" si="14"/>
        <v>Posgrado</v>
      </c>
      <c r="L470" s="96" t="s">
        <v>393</v>
      </c>
    </row>
    <row r="471" spans="3:12" ht="15.75" thickBot="1" x14ac:dyDescent="0.3">
      <c r="C471" s="170" t="s">
        <v>59</v>
      </c>
      <c r="D471" s="161"/>
      <c r="E471" s="152">
        <v>0</v>
      </c>
      <c r="F471" s="115">
        <f>IF(E469&lt;6,"",((E469-6)/12)*(G469/E469))</f>
        <v>0</v>
      </c>
      <c r="G471" s="95">
        <f>F471</f>
        <v>0</v>
      </c>
      <c r="H471" s="162"/>
      <c r="I471" s="99" t="s">
        <v>516</v>
      </c>
      <c r="J471" s="99" t="str">
        <f>VLOOKUP(I471,Presupuesto!$B$11:$C$565,2,0)</f>
        <v>DECIMOCUARTO MES</v>
      </c>
      <c r="K471" s="96" t="str">
        <f t="shared" si="14"/>
        <v>Posgrado</v>
      </c>
      <c r="L471" s="96" t="s">
        <v>393</v>
      </c>
    </row>
    <row r="472" spans="3:12" ht="15.75" thickBot="1" x14ac:dyDescent="0.3">
      <c r="C472" s="135" t="s">
        <v>485</v>
      </c>
      <c r="D472" s="197"/>
      <c r="E472" s="150">
        <v>12</v>
      </c>
      <c r="F472" s="293">
        <f>HLOOKUP($C472,$BZ$2:$CM$3,2,0)</f>
        <v>18859.39</v>
      </c>
      <c r="G472" s="111">
        <f>D472*E472*F472</f>
        <v>0</v>
      </c>
      <c r="H472" s="164"/>
      <c r="I472" s="112" t="s">
        <v>493</v>
      </c>
      <c r="J472" s="112" t="str">
        <f>VLOOKUP(I472,Presupuesto!$B$11:$C$565,2,0)</f>
        <v>SUELDOS Y SALARIOS PERMANENTES</v>
      </c>
      <c r="K472" s="96" t="str">
        <f t="shared" si="14"/>
        <v>Posgrado</v>
      </c>
      <c r="L472" s="96" t="s">
        <v>393</v>
      </c>
    </row>
    <row r="473" spans="3:12" x14ac:dyDescent="0.25">
      <c r="C473" s="169" t="s">
        <v>58</v>
      </c>
      <c r="D473" s="161"/>
      <c r="E473" s="152">
        <v>0</v>
      </c>
      <c r="F473" s="98">
        <f>IF(E472=0,"",(G472/E472)/12*E472)</f>
        <v>0</v>
      </c>
      <c r="G473" s="95">
        <f>F473</f>
        <v>0</v>
      </c>
      <c r="H473" s="162"/>
      <c r="I473" s="114" t="s">
        <v>513</v>
      </c>
      <c r="J473" s="114" t="str">
        <f>VLOOKUP(I473,Presupuesto!$B$11:$C$565,2,0)</f>
        <v>AGUINALDO Y DECIMO CUARTO MES</v>
      </c>
      <c r="K473" s="96" t="str">
        <f t="shared" si="14"/>
        <v>Posgrado</v>
      </c>
      <c r="L473" s="96" t="s">
        <v>393</v>
      </c>
    </row>
    <row r="474" spans="3:12" ht="15.75" thickBot="1" x14ac:dyDescent="0.3">
      <c r="C474" s="170" t="s">
        <v>59</v>
      </c>
      <c r="D474" s="161"/>
      <c r="E474" s="152">
        <v>0</v>
      </c>
      <c r="F474" s="115">
        <f>IF(E472&lt;6,"",((E472-6)/12)*(G472/E472))</f>
        <v>0</v>
      </c>
      <c r="G474" s="95">
        <f>F474</f>
        <v>0</v>
      </c>
      <c r="H474" s="162"/>
      <c r="I474" s="99" t="s">
        <v>516</v>
      </c>
      <c r="J474" s="99" t="str">
        <f>VLOOKUP(I474,Presupuesto!$B$11:$C$565,2,0)</f>
        <v>DECIMOCUARTO MES</v>
      </c>
      <c r="K474" s="96" t="str">
        <f t="shared" si="14"/>
        <v>Posgrado</v>
      </c>
      <c r="L474" s="96" t="s">
        <v>393</v>
      </c>
    </row>
    <row r="475" spans="3:12" ht="15.75" thickBot="1" x14ac:dyDescent="0.3">
      <c r="C475" s="135" t="s">
        <v>486</v>
      </c>
      <c r="D475" s="197"/>
      <c r="E475" s="150">
        <v>12</v>
      </c>
      <c r="F475" s="293">
        <f>HLOOKUP($C475,$BZ$2:$CM$3,2,0)</f>
        <v>17866.8</v>
      </c>
      <c r="G475" s="111">
        <f>D475*E475*F475</f>
        <v>0</v>
      </c>
      <c r="H475" s="164"/>
      <c r="I475" s="112" t="s">
        <v>493</v>
      </c>
      <c r="J475" s="112" t="str">
        <f>VLOOKUP(I475,Presupuesto!$B$11:$C$565,2,0)</f>
        <v>SUELDOS Y SALARIOS PERMANENTES</v>
      </c>
      <c r="K475" s="96" t="str">
        <f t="shared" si="14"/>
        <v>Posgrado</v>
      </c>
      <c r="L475" s="96" t="s">
        <v>393</v>
      </c>
    </row>
    <row r="476" spans="3:12" x14ac:dyDescent="0.25">
      <c r="C476" s="169" t="s">
        <v>58</v>
      </c>
      <c r="D476" s="161"/>
      <c r="E476" s="152">
        <v>0</v>
      </c>
      <c r="F476" s="98">
        <f>IF(E475=0,"",(G475/E475)/12*E475)</f>
        <v>0</v>
      </c>
      <c r="G476" s="95">
        <f>F476</f>
        <v>0</v>
      </c>
      <c r="H476" s="162"/>
      <c r="I476" s="114" t="s">
        <v>513</v>
      </c>
      <c r="J476" s="114" t="str">
        <f>VLOOKUP(I476,Presupuesto!$B$11:$C$565,2,0)</f>
        <v>AGUINALDO Y DECIMO CUARTO MES</v>
      </c>
      <c r="K476" s="96" t="str">
        <f t="shared" si="14"/>
        <v>Posgrado</v>
      </c>
      <c r="L476" s="96" t="s">
        <v>393</v>
      </c>
    </row>
    <row r="477" spans="3:12" ht="15.75" thickBot="1" x14ac:dyDescent="0.3">
      <c r="C477" s="170" t="s">
        <v>59</v>
      </c>
      <c r="D477" s="161"/>
      <c r="E477" s="152">
        <v>0</v>
      </c>
      <c r="F477" s="115">
        <f>IF(E475&lt;6,"",((E475-6)/12)*(G475/E475))</f>
        <v>0</v>
      </c>
      <c r="G477" s="95">
        <f>F477</f>
        <v>0</v>
      </c>
      <c r="H477" s="162"/>
      <c r="I477" s="99" t="s">
        <v>516</v>
      </c>
      <c r="J477" s="99" t="str">
        <f>VLOOKUP(I477,Presupuesto!$B$11:$C$565,2,0)</f>
        <v>DECIMOCUARTO MES</v>
      </c>
      <c r="K477" s="96" t="str">
        <f t="shared" si="14"/>
        <v>Posgrado</v>
      </c>
      <c r="L477" s="96" t="s">
        <v>393</v>
      </c>
    </row>
    <row r="478" spans="3:12" ht="15.75" thickBot="1" x14ac:dyDescent="0.3">
      <c r="C478" s="135" t="s">
        <v>487</v>
      </c>
      <c r="D478" s="197"/>
      <c r="E478" s="150">
        <v>12</v>
      </c>
      <c r="F478" s="293">
        <f>HLOOKUP($C478,$BZ$2:$CM$3,2,0)</f>
        <v>13896.4</v>
      </c>
      <c r="G478" s="111">
        <f>D478*E478*F478</f>
        <v>0</v>
      </c>
      <c r="H478" s="164"/>
      <c r="I478" s="112" t="s">
        <v>493</v>
      </c>
      <c r="J478" s="112" t="str">
        <f>VLOOKUP(I478,Presupuesto!$B$11:$C$565,2,0)</f>
        <v>SUELDOS Y SALARIOS PERMANENTES</v>
      </c>
      <c r="K478" s="96" t="str">
        <f t="shared" si="14"/>
        <v>Posgrado</v>
      </c>
      <c r="L478" s="96" t="s">
        <v>393</v>
      </c>
    </row>
    <row r="479" spans="3:12" x14ac:dyDescent="0.25">
      <c r="C479" s="169" t="s">
        <v>58</v>
      </c>
      <c r="D479" s="161"/>
      <c r="E479" s="152">
        <v>0</v>
      </c>
      <c r="F479" s="98">
        <f>IF(E478=0,"",(G478/E478)/12*E478)</f>
        <v>0</v>
      </c>
      <c r="G479" s="95">
        <f>F479</f>
        <v>0</v>
      </c>
      <c r="H479" s="162"/>
      <c r="I479" s="114" t="s">
        <v>513</v>
      </c>
      <c r="J479" s="114" t="str">
        <f>VLOOKUP(I479,Presupuesto!$B$11:$C$565,2,0)</f>
        <v>AGUINALDO Y DECIMO CUARTO MES</v>
      </c>
      <c r="K479" s="96" t="str">
        <f t="shared" si="14"/>
        <v>Posgrado</v>
      </c>
      <c r="L479" s="96" t="s">
        <v>393</v>
      </c>
    </row>
    <row r="480" spans="3:12" ht="15.75" thickBot="1" x14ac:dyDescent="0.3">
      <c r="C480" s="170" t="s">
        <v>59</v>
      </c>
      <c r="D480" s="161"/>
      <c r="E480" s="152">
        <v>0</v>
      </c>
      <c r="F480" s="115">
        <f>IF(E478&lt;6,"",((E478-6)/12)*(G478/E478))</f>
        <v>0</v>
      </c>
      <c r="G480" s="95">
        <f>F480</f>
        <v>0</v>
      </c>
      <c r="H480" s="162"/>
      <c r="I480" s="99" t="s">
        <v>516</v>
      </c>
      <c r="J480" s="99" t="str">
        <f>VLOOKUP(I480,Presupuesto!$B$11:$C$565,2,0)</f>
        <v>DECIMOCUARTO MES</v>
      </c>
      <c r="K480" s="96" t="str">
        <f t="shared" si="14"/>
        <v>Posgrado</v>
      </c>
      <c r="L480" s="96" t="s">
        <v>393</v>
      </c>
    </row>
    <row r="481" spans="3:12" ht="15.75" thickBot="1" x14ac:dyDescent="0.3">
      <c r="C481" s="135" t="s">
        <v>488</v>
      </c>
      <c r="D481" s="197"/>
      <c r="E481" s="150">
        <v>12</v>
      </c>
      <c r="F481" s="293">
        <f>HLOOKUP($C481,$BZ$2:$CM$3,2,0)</f>
        <v>15004.09</v>
      </c>
      <c r="G481" s="111">
        <f>D481*E481*F481</f>
        <v>0</v>
      </c>
      <c r="H481" s="164"/>
      <c r="I481" s="112" t="s">
        <v>493</v>
      </c>
      <c r="J481" s="112" t="str">
        <f>VLOOKUP(I481,Presupuesto!$B$11:$C$565,2,0)</f>
        <v>SUELDOS Y SALARIOS PERMANENTES</v>
      </c>
      <c r="K481" s="96" t="str">
        <f t="shared" si="14"/>
        <v>Posgrado</v>
      </c>
      <c r="L481" s="96" t="s">
        <v>393</v>
      </c>
    </row>
    <row r="482" spans="3:12" x14ac:dyDescent="0.25">
      <c r="C482" s="169" t="s">
        <v>58</v>
      </c>
      <c r="D482" s="161"/>
      <c r="E482" s="152">
        <v>0</v>
      </c>
      <c r="F482" s="98">
        <f>IF(E481=0,"",(G481/E481)/12*E481)</f>
        <v>0</v>
      </c>
      <c r="G482" s="95">
        <f>F482</f>
        <v>0</v>
      </c>
      <c r="H482" s="162"/>
      <c r="I482" s="114" t="s">
        <v>513</v>
      </c>
      <c r="J482" s="114" t="str">
        <f>VLOOKUP(I482,Presupuesto!$B$11:$C$565,2,0)</f>
        <v>AGUINALDO Y DECIMO CUARTO MES</v>
      </c>
      <c r="K482" s="96" t="str">
        <f t="shared" si="14"/>
        <v>Posgrado</v>
      </c>
      <c r="L482" s="96" t="s">
        <v>393</v>
      </c>
    </row>
    <row r="483" spans="3:12" ht="15.75" thickBot="1" x14ac:dyDescent="0.3">
      <c r="C483" s="170" t="s">
        <v>59</v>
      </c>
      <c r="D483" s="161"/>
      <c r="E483" s="152">
        <v>0</v>
      </c>
      <c r="F483" s="115">
        <f>IF(E481&lt;6,"",((E481-6)/12)*(G481/E481))</f>
        <v>0</v>
      </c>
      <c r="G483" s="95">
        <f>F483</f>
        <v>0</v>
      </c>
      <c r="H483" s="162"/>
      <c r="I483" s="99" t="s">
        <v>516</v>
      </c>
      <c r="J483" s="99" t="str">
        <f>VLOOKUP(I483,Presupuesto!$B$11:$C$565,2,0)</f>
        <v>DECIMOCUARTO MES</v>
      </c>
      <c r="K483" s="96" t="str">
        <f t="shared" si="14"/>
        <v>Posgrado</v>
      </c>
      <c r="L483" s="96" t="s">
        <v>393</v>
      </c>
    </row>
    <row r="484" spans="3:12" ht="15.75" thickBot="1" x14ac:dyDescent="0.3">
      <c r="C484" s="135" t="s">
        <v>489</v>
      </c>
      <c r="D484" s="197"/>
      <c r="E484" s="150">
        <v>12</v>
      </c>
      <c r="F484" s="293">
        <f>HLOOKUP($C484,$BZ$2:$CM$3,2,0)</f>
        <v>13238.9</v>
      </c>
      <c r="G484" s="111">
        <f>D484*E484*F484</f>
        <v>0</v>
      </c>
      <c r="H484" s="164"/>
      <c r="I484" s="112" t="s">
        <v>493</v>
      </c>
      <c r="J484" s="112" t="str">
        <f>VLOOKUP(I484,Presupuesto!$B$11:$C$565,2,0)</f>
        <v>SUELDOS Y SALARIOS PERMANENTES</v>
      </c>
      <c r="K484" s="96" t="str">
        <f t="shared" si="14"/>
        <v>Posgrado</v>
      </c>
      <c r="L484" s="96" t="s">
        <v>393</v>
      </c>
    </row>
    <row r="485" spans="3:12" x14ac:dyDescent="0.25">
      <c r="C485" s="169" t="s">
        <v>58</v>
      </c>
      <c r="D485" s="161"/>
      <c r="E485" s="152">
        <v>0</v>
      </c>
      <c r="F485" s="98">
        <f>IF(E484=0,"",(G484/E484)/12*E484)</f>
        <v>0</v>
      </c>
      <c r="G485" s="95">
        <f>F485</f>
        <v>0</v>
      </c>
      <c r="H485" s="162"/>
      <c r="I485" s="114" t="s">
        <v>513</v>
      </c>
      <c r="J485" s="114" t="str">
        <f>VLOOKUP(I485,Presupuesto!$B$11:$C$565,2,0)</f>
        <v>AGUINALDO Y DECIMO CUARTO MES</v>
      </c>
      <c r="K485" s="96" t="str">
        <f t="shared" si="14"/>
        <v>Posgrado</v>
      </c>
      <c r="L485" s="96" t="s">
        <v>393</v>
      </c>
    </row>
    <row r="486" spans="3:12" ht="15.75" thickBot="1" x14ac:dyDescent="0.3">
      <c r="C486" s="170" t="s">
        <v>59</v>
      </c>
      <c r="D486" s="161"/>
      <c r="E486" s="152">
        <v>0</v>
      </c>
      <c r="F486" s="115">
        <f>IF(E484&lt;6,"",((E484-6)/12)*(G484/E484))</f>
        <v>0</v>
      </c>
      <c r="G486" s="95">
        <f>F486</f>
        <v>0</v>
      </c>
      <c r="H486" s="162"/>
      <c r="I486" s="99" t="s">
        <v>516</v>
      </c>
      <c r="J486" s="99" t="str">
        <f>VLOOKUP(I486,Presupuesto!$B$11:$C$565,2,0)</f>
        <v>DECIMOCUARTO MES</v>
      </c>
      <c r="K486" s="96" t="str">
        <f t="shared" si="14"/>
        <v>Posgrado</v>
      </c>
      <c r="L486" s="96" t="s">
        <v>393</v>
      </c>
    </row>
    <row r="487" spans="3:12" ht="15.75" thickBot="1" x14ac:dyDescent="0.3">
      <c r="C487" s="135" t="s">
        <v>490</v>
      </c>
      <c r="D487" s="197"/>
      <c r="E487" s="150">
        <v>12</v>
      </c>
      <c r="F487" s="293">
        <f>HLOOKUP($C487,$BZ$2:$CM$3,2,0)</f>
        <v>12356.31</v>
      </c>
      <c r="G487" s="111">
        <f>D487*E487*F487</f>
        <v>0</v>
      </c>
      <c r="H487" s="164"/>
      <c r="I487" s="112" t="s">
        <v>493</v>
      </c>
      <c r="J487" s="112" t="str">
        <f>VLOOKUP(I487,Presupuesto!$B$11:$C$565,2,0)</f>
        <v>SUELDOS Y SALARIOS PERMANENTES</v>
      </c>
      <c r="K487" s="96" t="str">
        <f t="shared" ref="K487:K504" si="15">$K$454</f>
        <v>Posgrado</v>
      </c>
      <c r="L487" s="96" t="s">
        <v>393</v>
      </c>
    </row>
    <row r="488" spans="3:12" x14ac:dyDescent="0.25">
      <c r="C488" s="169" t="s">
        <v>58</v>
      </c>
      <c r="D488" s="161"/>
      <c r="E488" s="152">
        <v>0</v>
      </c>
      <c r="F488" s="98">
        <f>IF(E487=0,"",(G487/E487)/12*E487)</f>
        <v>0</v>
      </c>
      <c r="G488" s="95">
        <f>F488</f>
        <v>0</v>
      </c>
      <c r="H488" s="162"/>
      <c r="I488" s="114" t="s">
        <v>513</v>
      </c>
      <c r="J488" s="114" t="str">
        <f>VLOOKUP(I488,Presupuesto!$B$11:$C$565,2,0)</f>
        <v>AGUINALDO Y DECIMO CUARTO MES</v>
      </c>
      <c r="K488" s="96" t="str">
        <f t="shared" si="15"/>
        <v>Posgrado</v>
      </c>
      <c r="L488" s="96" t="s">
        <v>393</v>
      </c>
    </row>
    <row r="489" spans="3:12" ht="15.75" thickBot="1" x14ac:dyDescent="0.3">
      <c r="C489" s="170" t="s">
        <v>59</v>
      </c>
      <c r="D489" s="161"/>
      <c r="E489" s="152">
        <v>0</v>
      </c>
      <c r="F489" s="115">
        <f>IF(E487&lt;6,"",((E487-6)/12)*(G487/E487))</f>
        <v>0</v>
      </c>
      <c r="G489" s="95">
        <f>F489</f>
        <v>0</v>
      </c>
      <c r="H489" s="162"/>
      <c r="I489" s="99" t="s">
        <v>516</v>
      </c>
      <c r="J489" s="99" t="str">
        <f>VLOOKUP(I489,Presupuesto!$B$11:$C$565,2,0)</f>
        <v>DECIMOCUARTO MES</v>
      </c>
      <c r="K489" s="96" t="str">
        <f t="shared" si="15"/>
        <v>Posgrado</v>
      </c>
      <c r="L489" s="96" t="s">
        <v>393</v>
      </c>
    </row>
    <row r="490" spans="3:12" ht="15.75" thickBot="1" x14ac:dyDescent="0.3">
      <c r="C490" s="135" t="s">
        <v>491</v>
      </c>
      <c r="D490" s="197"/>
      <c r="E490" s="150">
        <v>12</v>
      </c>
      <c r="F490" s="293">
        <f>HLOOKUP($C490,$BZ$2:$CM$3,2,0)</f>
        <v>463.22</v>
      </c>
      <c r="G490" s="111">
        <f>D490*E490*F490</f>
        <v>0</v>
      </c>
      <c r="H490" s="164"/>
      <c r="I490" s="112" t="s">
        <v>493</v>
      </c>
      <c r="J490" s="112" t="str">
        <f>VLOOKUP(I490,Presupuesto!$B$11:$C$565,2,0)</f>
        <v>SUELDOS Y SALARIOS PERMANENTES</v>
      </c>
      <c r="K490" s="96" t="str">
        <f t="shared" si="15"/>
        <v>Posgrado</v>
      </c>
      <c r="L490" s="96" t="s">
        <v>393</v>
      </c>
    </row>
    <row r="491" spans="3:12" x14ac:dyDescent="0.25">
      <c r="C491" s="169" t="s">
        <v>58</v>
      </c>
      <c r="D491" s="161"/>
      <c r="E491" s="152">
        <v>0</v>
      </c>
      <c r="F491" s="98">
        <f>IF(E490=0,"",(G490/E490)/12*E490)</f>
        <v>0</v>
      </c>
      <c r="G491" s="95">
        <f>F491</f>
        <v>0</v>
      </c>
      <c r="H491" s="162"/>
      <c r="I491" s="114" t="s">
        <v>513</v>
      </c>
      <c r="J491" s="114" t="str">
        <f>VLOOKUP(I491,Presupuesto!$B$11:$C$565,2,0)</f>
        <v>AGUINALDO Y DECIMO CUARTO MES</v>
      </c>
      <c r="K491" s="96" t="str">
        <f t="shared" si="15"/>
        <v>Posgrado</v>
      </c>
      <c r="L491" s="96" t="s">
        <v>393</v>
      </c>
    </row>
    <row r="492" spans="3:12" ht="15.75" thickBot="1" x14ac:dyDescent="0.3">
      <c r="C492" s="170" t="s">
        <v>59</v>
      </c>
      <c r="D492" s="161"/>
      <c r="E492" s="152">
        <v>0</v>
      </c>
      <c r="F492" s="115">
        <f>IF(E490&lt;6,"",((E490-6)/12)*(G490/E490))</f>
        <v>0</v>
      </c>
      <c r="G492" s="95">
        <f>F492</f>
        <v>0</v>
      </c>
      <c r="H492" s="162"/>
      <c r="I492" s="99" t="s">
        <v>516</v>
      </c>
      <c r="J492" s="99" t="str">
        <f>VLOOKUP(I492,Presupuesto!$B$11:$C$565,2,0)</f>
        <v>DECIMOCUARTO MES</v>
      </c>
      <c r="K492" s="96" t="str">
        <f t="shared" si="15"/>
        <v>Posgrado</v>
      </c>
      <c r="L492" s="96" t="s">
        <v>393</v>
      </c>
    </row>
    <row r="493" spans="3:12" ht="15.75" thickBot="1" x14ac:dyDescent="0.3">
      <c r="C493" s="135" t="s">
        <v>492</v>
      </c>
      <c r="D493" s="197"/>
      <c r="E493" s="150">
        <v>12</v>
      </c>
      <c r="F493" s="293">
        <f>HLOOKUP($C493,$BZ$2:$CM$3,2,0)</f>
        <v>2007.3</v>
      </c>
      <c r="G493" s="111">
        <f>D493*E493*F493</f>
        <v>0</v>
      </c>
      <c r="H493" s="164"/>
      <c r="I493" s="112" t="s">
        <v>493</v>
      </c>
      <c r="J493" s="112" t="str">
        <f>VLOOKUP(I493,Presupuesto!$B$11:$C$565,2,0)</f>
        <v>SUELDOS Y SALARIOS PERMANENTES</v>
      </c>
      <c r="K493" s="96" t="str">
        <f t="shared" si="15"/>
        <v>Posgrado</v>
      </c>
      <c r="L493" s="96" t="s">
        <v>393</v>
      </c>
    </row>
    <row r="494" spans="3:12" x14ac:dyDescent="0.25">
      <c r="C494" s="169" t="s">
        <v>58</v>
      </c>
      <c r="D494" s="161"/>
      <c r="E494" s="152">
        <v>0</v>
      </c>
      <c r="F494" s="98">
        <f>IF(E493=0,"",(G493/E493)/12*E493)</f>
        <v>0</v>
      </c>
      <c r="G494" s="95">
        <f>F494</f>
        <v>0</v>
      </c>
      <c r="H494" s="162"/>
      <c r="I494" s="114" t="s">
        <v>513</v>
      </c>
      <c r="J494" s="114" t="str">
        <f>VLOOKUP(I494,Presupuesto!$B$11:$C$565,2,0)</f>
        <v>AGUINALDO Y DECIMO CUARTO MES</v>
      </c>
      <c r="K494" s="96" t="str">
        <f t="shared" si="15"/>
        <v>Posgrado</v>
      </c>
      <c r="L494" s="96" t="s">
        <v>393</v>
      </c>
    </row>
    <row r="495" spans="3:12" ht="15.75" thickBot="1" x14ac:dyDescent="0.3">
      <c r="C495" s="170" t="s">
        <v>59</v>
      </c>
      <c r="D495" s="161"/>
      <c r="E495" s="152">
        <v>0</v>
      </c>
      <c r="F495" s="115">
        <f>IF(E493&lt;6,"",((E493-6)/12)*(G493/E493))</f>
        <v>0</v>
      </c>
      <c r="G495" s="95">
        <f>F495</f>
        <v>0</v>
      </c>
      <c r="H495" s="162"/>
      <c r="I495" s="99" t="s">
        <v>516</v>
      </c>
      <c r="J495" s="99" t="str">
        <f>VLOOKUP(I495,Presupuesto!$B$11:$C$565,2,0)</f>
        <v>DECIMOCUARTO MES</v>
      </c>
      <c r="K495" s="96" t="str">
        <f t="shared" si="15"/>
        <v>Posgrado</v>
      </c>
      <c r="L495" s="96" t="s">
        <v>393</v>
      </c>
    </row>
    <row r="496" spans="3:12" ht="15.75" thickBot="1" x14ac:dyDescent="0.3">
      <c r="C496" s="138" t="s">
        <v>83</v>
      </c>
      <c r="D496" s="197">
        <v>1</v>
      </c>
      <c r="E496" s="150">
        <v>12</v>
      </c>
      <c r="F496" s="137">
        <v>10000</v>
      </c>
      <c r="G496" s="111">
        <f>D496*E496*F496</f>
        <v>120000</v>
      </c>
      <c r="H496" s="164" t="s">
        <v>1665</v>
      </c>
      <c r="I496" s="112" t="s">
        <v>561</v>
      </c>
      <c r="J496" s="112" t="str">
        <f>VLOOKUP(I496,Presupuesto!$B$11:$C$565,2,0)</f>
        <v>CONTRATOS ESPECIALES</v>
      </c>
      <c r="K496" s="96" t="s">
        <v>1361</v>
      </c>
      <c r="L496" s="96" t="s">
        <v>392</v>
      </c>
    </row>
    <row r="497" spans="3:12" x14ac:dyDescent="0.25">
      <c r="C497" s="169" t="s">
        <v>58</v>
      </c>
      <c r="D497" s="161"/>
      <c r="E497" s="152">
        <v>0</v>
      </c>
      <c r="F497" s="115">
        <f>IF(E496=0,"",(G496/E496)/12*E496)</f>
        <v>10000</v>
      </c>
      <c r="G497" s="95">
        <f>F497</f>
        <v>10000</v>
      </c>
      <c r="H497" s="162" t="s">
        <v>1665</v>
      </c>
      <c r="I497" s="99" t="s">
        <v>561</v>
      </c>
      <c r="J497" s="99" t="str">
        <f>VLOOKUP(I497,Presupuesto!$B$11:$C$565,2,0)</f>
        <v>CONTRATOS ESPECIALES</v>
      </c>
      <c r="K497" s="96" t="s">
        <v>1361</v>
      </c>
      <c r="L497" s="96" t="s">
        <v>392</v>
      </c>
    </row>
    <row r="498" spans="3:12" ht="15.75" thickBot="1" x14ac:dyDescent="0.3">
      <c r="C498" s="170" t="s">
        <v>59</v>
      </c>
      <c r="D498" s="161"/>
      <c r="E498" s="152">
        <v>0</v>
      </c>
      <c r="F498" s="98">
        <f>IF(E496&lt;6,"",((E496-6)/12)*(G496/E496))</f>
        <v>5000</v>
      </c>
      <c r="G498" s="95">
        <f>F498</f>
        <v>5000</v>
      </c>
      <c r="H498" s="162" t="s">
        <v>1665</v>
      </c>
      <c r="I498" s="99" t="s">
        <v>561</v>
      </c>
      <c r="J498" s="99" t="str">
        <f>VLOOKUP(I498,Presupuesto!$B$11:$C$565,2,0)</f>
        <v>CONTRATOS ESPECIALES</v>
      </c>
      <c r="K498" s="96" t="s">
        <v>1361</v>
      </c>
      <c r="L498" s="96" t="s">
        <v>392</v>
      </c>
    </row>
    <row r="499" spans="3:12" ht="15.75" thickBot="1" x14ac:dyDescent="0.3">
      <c r="C499" s="138" t="s">
        <v>60</v>
      </c>
      <c r="D499" s="197"/>
      <c r="E499" s="150">
        <v>12</v>
      </c>
      <c r="F499" s="116">
        <v>30000</v>
      </c>
      <c r="G499" s="111">
        <f>D499*E499*F499</f>
        <v>0</v>
      </c>
      <c r="H499" s="164"/>
      <c r="I499" s="112" t="s">
        <v>702</v>
      </c>
      <c r="J499" s="112" t="str">
        <f>VLOOKUP(I499,Presupuesto!$B$11:$C$565,2,0)</f>
        <v>OTROS SERVICIOS TECNICOS Y PROFESIONALES</v>
      </c>
      <c r="K499" s="96" t="str">
        <f t="shared" si="15"/>
        <v>Posgrado</v>
      </c>
      <c r="L499" s="96" t="s">
        <v>392</v>
      </c>
    </row>
    <row r="500" spans="3:12" x14ac:dyDescent="0.25">
      <c r="C500" s="169" t="s">
        <v>58</v>
      </c>
      <c r="D500" s="161"/>
      <c r="E500" s="152">
        <v>0</v>
      </c>
      <c r="F500" s="98">
        <v>0</v>
      </c>
      <c r="G500" s="95">
        <f>F500</f>
        <v>0</v>
      </c>
      <c r="H500" s="162"/>
      <c r="I500" s="99" t="s">
        <v>702</v>
      </c>
      <c r="J500" s="99" t="str">
        <f>VLOOKUP(I500,Presupuesto!$B$11:$C$565,2,0)</f>
        <v>OTROS SERVICIOS TECNICOS Y PROFESIONALES</v>
      </c>
      <c r="K500" s="96" t="str">
        <f t="shared" si="15"/>
        <v>Posgrado</v>
      </c>
      <c r="L500" s="96" t="s">
        <v>392</v>
      </c>
    </row>
    <row r="501" spans="3:12" ht="15.75" thickBot="1" x14ac:dyDescent="0.3">
      <c r="C501" s="170" t="s">
        <v>59</v>
      </c>
      <c r="D501" s="161"/>
      <c r="E501" s="152">
        <v>0</v>
      </c>
      <c r="F501" s="98">
        <v>0</v>
      </c>
      <c r="G501" s="95">
        <f>F501</f>
        <v>0</v>
      </c>
      <c r="H501" s="162"/>
      <c r="I501" s="99" t="s">
        <v>702</v>
      </c>
      <c r="J501" s="99" t="str">
        <f>VLOOKUP(I501,Presupuesto!$B$11:$C$565,2,0)</f>
        <v>OTROS SERVICIOS TECNICOS Y PROFESIONALES</v>
      </c>
      <c r="K501" s="96" t="str">
        <f t="shared" si="15"/>
        <v>Posgrado</v>
      </c>
      <c r="L501" s="96" t="s">
        <v>392</v>
      </c>
    </row>
    <row r="502" spans="3:12" ht="15.75" thickBot="1" x14ac:dyDescent="0.3">
      <c r="C502" s="138" t="s">
        <v>61</v>
      </c>
      <c r="D502" s="197"/>
      <c r="E502" s="150">
        <v>12</v>
      </c>
      <c r="F502" s="116">
        <v>30000</v>
      </c>
      <c r="G502" s="111">
        <f>D502*E502*F502</f>
        <v>0</v>
      </c>
      <c r="H502" s="164"/>
      <c r="I502" s="112" t="s">
        <v>493</v>
      </c>
      <c r="J502" s="112" t="str">
        <f>VLOOKUP(I502,Presupuesto!$B$11:$C$565,2,0)</f>
        <v>SUELDOS Y SALARIOS PERMANENTES</v>
      </c>
      <c r="K502" s="96" t="str">
        <f t="shared" si="15"/>
        <v>Posgrado</v>
      </c>
      <c r="L502" s="96" t="s">
        <v>392</v>
      </c>
    </row>
    <row r="503" spans="3:12" x14ac:dyDescent="0.25">
      <c r="C503" s="169" t="s">
        <v>58</v>
      </c>
      <c r="D503" s="167"/>
      <c r="E503" s="129">
        <v>0</v>
      </c>
      <c r="F503" s="117">
        <f>IF(E502=0,"",(G502/E502)/12*E502)</f>
        <v>0</v>
      </c>
      <c r="G503" s="118">
        <f>F503</f>
        <v>0</v>
      </c>
      <c r="H503" s="162"/>
      <c r="I503" s="99" t="s">
        <v>513</v>
      </c>
      <c r="J503" s="99" t="str">
        <f>VLOOKUP(I503,Presupuesto!$B$11:$C$565,2,0)</f>
        <v>AGUINALDO Y DECIMO CUARTO MES</v>
      </c>
      <c r="K503" s="96" t="str">
        <f t="shared" si="15"/>
        <v>Posgrado</v>
      </c>
      <c r="L503" s="96" t="s">
        <v>392</v>
      </c>
    </row>
    <row r="504" spans="3:12" ht="15.75" thickBot="1" x14ac:dyDescent="0.3">
      <c r="C504" s="171" t="s">
        <v>59</v>
      </c>
      <c r="D504" s="160"/>
      <c r="E504" s="130">
        <v>0</v>
      </c>
      <c r="F504" s="103">
        <f>IF(E502&lt;6,"",((E502-6)/12)*(G502/E502))</f>
        <v>0</v>
      </c>
      <c r="G504" s="103">
        <f>F504</f>
        <v>0</v>
      </c>
      <c r="H504" s="160"/>
      <c r="I504" s="104" t="s">
        <v>516</v>
      </c>
      <c r="J504" s="122" t="str">
        <f>VLOOKUP(I504,Presupuesto!$B$11:$C$565,2,0)</f>
        <v>DECIMOCUARTO MES</v>
      </c>
      <c r="K504" s="104" t="str">
        <f t="shared" si="15"/>
        <v>Posgrado</v>
      </c>
      <c r="L504" s="122" t="s">
        <v>392</v>
      </c>
    </row>
    <row r="506" spans="3:12" x14ac:dyDescent="0.25">
      <c r="K506" s="151"/>
    </row>
  </sheetData>
  <mergeCells count="10">
    <mergeCell ref="C271:L271"/>
    <mergeCell ref="C331:L331"/>
    <mergeCell ref="C391:L391"/>
    <mergeCell ref="C11:L11"/>
    <mergeCell ref="C77:L77"/>
    <mergeCell ref="C139:L139"/>
    <mergeCell ref="C202:L202"/>
    <mergeCell ref="C265:L265"/>
    <mergeCell ref="C83:L83"/>
    <mergeCell ref="C209:L209"/>
  </mergeCells>
  <conditionalFormatting sqref="E59">
    <cfRule type="cellIs" dxfId="9" priority="18" operator="greaterThan">
      <formula>12</formula>
    </cfRule>
  </conditionalFormatting>
  <conditionalFormatting sqref="E125">
    <cfRule type="cellIs" dxfId="8" priority="16" operator="greaterThan">
      <formula>12</formula>
    </cfRule>
  </conditionalFormatting>
  <conditionalFormatting sqref="E187">
    <cfRule type="cellIs" dxfId="7" priority="15" operator="greaterThan">
      <formula>12</formula>
    </cfRule>
  </conditionalFormatting>
  <conditionalFormatting sqref="E251">
    <cfRule type="cellIs" dxfId="6" priority="14" operator="greaterThan">
      <formula>12</formula>
    </cfRule>
  </conditionalFormatting>
  <conditionalFormatting sqref="E313">
    <cfRule type="cellIs" dxfId="5" priority="13" operator="greaterThan">
      <formula>12</formula>
    </cfRule>
  </conditionalFormatting>
  <conditionalFormatting sqref="E373">
    <cfRule type="cellIs" dxfId="4" priority="12" operator="greaterThan">
      <formula>12</formula>
    </cfRule>
  </conditionalFormatting>
  <conditionalFormatting sqref="E433">
    <cfRule type="cellIs" dxfId="3" priority="11" operator="greaterThan">
      <formula>12</formula>
    </cfRule>
  </conditionalFormatting>
  <conditionalFormatting sqref="E493">
    <cfRule type="cellIs" dxfId="2" priority="10" operator="greaterThan">
      <formula>12</formula>
    </cfRule>
  </conditionalFormatting>
  <dataValidations xWindow="541" yWindow="628" count="6">
    <dataValidation type="list" allowBlank="1" showInputMessage="1" showErrorMessage="1" errorTitle="¡Ingreso no Válido!" error="Por favor seleccione una opción de la lista" promptTitle="Tipo de Presupuesto" prompt="Seleccione una opción de la lista." sqref="H86:H136 H20:H74 H212:H262 H274:H324 H334:H384 H394:H444 H454:H504 H148:H199">
      <formula1>$R$2:$S$2</formula1>
    </dataValidation>
    <dataValidation type="list" allowBlank="1" showInputMessage="1" showErrorMessage="1" errorTitle="¡Ingreso Inválido!" error="Seleccione una opción de la lista" promptTitle="Mes Requerido" prompt="Seleccione el mes en el que requiere el recurso." sqref="L86:L136 L20:L74 L212:L262 L274:L324 L334:L384 L394:L444 L454:L504 L148:L199">
      <formula1>$U$2:$AF$2</formula1>
    </dataValidation>
    <dataValidation type="list" allowBlank="1" showInputMessage="1" showErrorMessage="1" sqref="C20 C23 C26 C29 C32 C35 C38 C41 C44 C47 C50 C53 C56 C59 C86 C89 C92 C95 C98 C101 C104 C107 C110 C113 C116 C119 C122 C125 C148 C151 C154 C157 C160 C163 C166 C169 C172 C175 C178 C181 C184 C187 C212 C215 C218 C221 C224 C227 C230 C233 C236 C239 C242 C245 C248 C251 C274 C277 C280 C283 C286 C289 C292 C295 C298 C301 C304 C307 C310 C313 C334 C337 C340 C343 C346 C349 C352 C355 C358 C361 C364 C367 C370 C373 C394 C397 C400 C403 C406 C409 C412 C415 C418 C421 C424 C427 C430 C433 C454 C457 C460 C463 C466 C469 C472 C475 C478 C481 C484 C487 C490 C493">
      <formula1>$BZ$2:$CM$2</formula1>
    </dataValidation>
    <dataValidation type="list" allowBlank="1" showInputMessage="1" showErrorMessage="1" errorTitle="¡Ingreso Inválido!" error="Verifique el valor ingresado." sqref="I86:I136 I20:I74 I212:I262 I274:I324 I334:I384 I394:I444 I454:I504 I148:I199">
      <formula1>$A$1:$UI$1</formula1>
    </dataValidation>
    <dataValidation type="list" allowBlank="1" showInputMessage="1" showErrorMessage="1" errorTitle="¡Ingreso Inválido!" error="Seleccione una opción de la lista." promptTitle="Dimensión Estratégica" prompt="Seleccione una opción de la lista." sqref="K87:K136 K21:K74 K213:K262 K275:K324 K335:K384 K395:K444 K455:K504 K149:K199">
      <formula1>$A$2:$P$2</formula1>
    </dataValidation>
    <dataValidation type="list" allowBlank="1" showInputMessage="1" showErrorMessage="1" errorTitle="¡Ingreso Inválido!" error="Seleccione una opción de la lista." promptTitle="Dimensión Estratégica" prompt="Seleccione una opción de la lista." sqref="K20 K86 K148 K212 K274 K334 K394 K454">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41"/>
  <sheetViews>
    <sheetView showGridLines="0" topLeftCell="A4" zoomScale="70" zoomScaleNormal="70" workbookViewId="0">
      <selection activeCell="G35" sqref="G35"/>
    </sheetView>
  </sheetViews>
  <sheetFormatPr baseColWidth="10" defaultColWidth="11.5703125" defaultRowHeight="15" x14ac:dyDescent="0.25"/>
  <cols>
    <col min="1" max="1" width="1.85546875" style="84" customWidth="1"/>
    <col min="2" max="2" width="6.7109375" style="84" customWidth="1"/>
    <col min="3" max="3" width="41.7109375" style="84" customWidth="1"/>
    <col min="4" max="4" width="24.5703125" style="84" customWidth="1"/>
    <col min="5" max="5" width="13.85546875" style="84" hidden="1" customWidth="1"/>
    <col min="6" max="6" width="13.85546875" style="84" customWidth="1"/>
    <col min="7" max="7" width="29.42578125" style="75" customWidth="1"/>
    <col min="8" max="8" width="16.85546875" style="84" customWidth="1"/>
    <col min="9" max="9" width="35.42578125" style="84" bestFit="1" customWidth="1"/>
    <col min="10" max="10" width="22.28515625" style="84" bestFit="1" customWidth="1"/>
    <col min="11" max="11" width="13.42578125" style="84" bestFit="1" customWidth="1"/>
    <col min="12" max="16384" width="11.5703125" style="84"/>
  </cols>
  <sheetData>
    <row r="1" spans="1:555" ht="26.25" hidden="1" x14ac:dyDescent="0.25">
      <c r="A1" s="185" t="s">
        <v>249</v>
      </c>
      <c r="B1" s="188" t="s">
        <v>250</v>
      </c>
      <c r="C1" s="179" t="s">
        <v>251</v>
      </c>
      <c r="D1" s="179" t="s">
        <v>493</v>
      </c>
      <c r="E1" s="179" t="s">
        <v>495</v>
      </c>
      <c r="F1" s="179" t="s">
        <v>497</v>
      </c>
      <c r="G1" s="179" t="s">
        <v>499</v>
      </c>
      <c r="H1" s="179" t="s">
        <v>501</v>
      </c>
      <c r="I1" s="179" t="s">
        <v>503</v>
      </c>
      <c r="J1" s="179" t="s">
        <v>252</v>
      </c>
      <c r="K1" s="179" t="s">
        <v>506</v>
      </c>
      <c r="L1" s="179" t="s">
        <v>253</v>
      </c>
      <c r="M1" s="179" t="s">
        <v>508</v>
      </c>
      <c r="N1" s="179" t="s">
        <v>510</v>
      </c>
      <c r="O1" s="179" t="s">
        <v>512</v>
      </c>
      <c r="P1" s="179" t="s">
        <v>254</v>
      </c>
      <c r="Q1" s="179" t="s">
        <v>513</v>
      </c>
      <c r="R1" s="179" t="s">
        <v>516</v>
      </c>
      <c r="S1" s="179" t="s">
        <v>255</v>
      </c>
      <c r="T1" s="179" t="s">
        <v>518</v>
      </c>
      <c r="U1" s="179" t="s">
        <v>256</v>
      </c>
      <c r="V1" s="179" t="s">
        <v>519</v>
      </c>
      <c r="W1" s="179" t="s">
        <v>520</v>
      </c>
      <c r="X1" s="179" t="s">
        <v>524</v>
      </c>
      <c r="Y1" s="179" t="s">
        <v>272</v>
      </c>
      <c r="Z1" s="179" t="s">
        <v>525</v>
      </c>
      <c r="AA1" s="179" t="s">
        <v>527</v>
      </c>
      <c r="AB1" s="179" t="s">
        <v>529</v>
      </c>
      <c r="AC1" s="179" t="s">
        <v>273</v>
      </c>
      <c r="AD1" s="179" t="s">
        <v>531</v>
      </c>
      <c r="AE1" s="179" t="s">
        <v>533</v>
      </c>
      <c r="AF1" s="179" t="s">
        <v>535</v>
      </c>
      <c r="AG1" s="179" t="s">
        <v>537</v>
      </c>
      <c r="AH1" s="179" t="s">
        <v>248</v>
      </c>
      <c r="AI1" s="179" t="s">
        <v>539</v>
      </c>
      <c r="AJ1" s="188" t="s">
        <v>257</v>
      </c>
      <c r="AK1" s="179" t="s">
        <v>541</v>
      </c>
      <c r="AL1" s="179" t="s">
        <v>258</v>
      </c>
      <c r="AM1" s="179" t="s">
        <v>543</v>
      </c>
      <c r="AN1" s="179" t="s">
        <v>545</v>
      </c>
      <c r="AO1" s="179" t="s">
        <v>259</v>
      </c>
      <c r="AP1" s="179" t="s">
        <v>547</v>
      </c>
      <c r="AQ1" s="179" t="s">
        <v>549</v>
      </c>
      <c r="AR1" s="179" t="s">
        <v>260</v>
      </c>
      <c r="AS1" s="179" t="s">
        <v>550</v>
      </c>
      <c r="AT1" s="179" t="s">
        <v>552</v>
      </c>
      <c r="AU1" s="179" t="s">
        <v>553</v>
      </c>
      <c r="AV1" s="179" t="s">
        <v>554</v>
      </c>
      <c r="AW1" s="179" t="s">
        <v>556</v>
      </c>
      <c r="AX1" s="179" t="s">
        <v>558</v>
      </c>
      <c r="AY1" s="179" t="s">
        <v>559</v>
      </c>
      <c r="AZ1" s="179" t="s">
        <v>261</v>
      </c>
      <c r="BA1" s="179" t="s">
        <v>561</v>
      </c>
      <c r="BB1" s="179" t="s">
        <v>563</v>
      </c>
      <c r="BC1" s="179" t="s">
        <v>565</v>
      </c>
      <c r="BD1" s="179" t="s">
        <v>567</v>
      </c>
      <c r="BE1" s="179" t="s">
        <v>569</v>
      </c>
      <c r="BF1" s="179" t="s">
        <v>571</v>
      </c>
      <c r="BG1" s="179" t="s">
        <v>573</v>
      </c>
      <c r="BH1" s="179" t="s">
        <v>575</v>
      </c>
      <c r="BI1" s="179" t="s">
        <v>274</v>
      </c>
      <c r="BJ1" s="179" t="s">
        <v>577</v>
      </c>
      <c r="BK1" s="179" t="s">
        <v>579</v>
      </c>
      <c r="BL1" s="179" t="s">
        <v>581</v>
      </c>
      <c r="BM1" s="179" t="s">
        <v>583</v>
      </c>
      <c r="BN1" s="179" t="s">
        <v>585</v>
      </c>
      <c r="BO1" s="179" t="s">
        <v>587</v>
      </c>
      <c r="BP1" s="179" t="s">
        <v>589</v>
      </c>
      <c r="BQ1" s="179" t="s">
        <v>591</v>
      </c>
      <c r="BR1" s="179" t="s">
        <v>593</v>
      </c>
      <c r="BS1" s="179" t="s">
        <v>595</v>
      </c>
      <c r="BT1" s="188" t="s">
        <v>262</v>
      </c>
      <c r="BU1" s="179" t="s">
        <v>263</v>
      </c>
      <c r="BV1" s="179" t="s">
        <v>597</v>
      </c>
      <c r="BW1" s="179" t="s">
        <v>264</v>
      </c>
      <c r="BX1" s="179" t="s">
        <v>599</v>
      </c>
      <c r="BY1" s="179" t="s">
        <v>601</v>
      </c>
      <c r="BZ1" s="188" t="s">
        <v>265</v>
      </c>
      <c r="CA1" s="179" t="s">
        <v>266</v>
      </c>
      <c r="CB1" s="179" t="s">
        <v>603</v>
      </c>
      <c r="CC1" s="179" t="s">
        <v>267</v>
      </c>
      <c r="CD1" s="179" t="s">
        <v>605</v>
      </c>
      <c r="CE1" s="179" t="s">
        <v>607</v>
      </c>
      <c r="CF1" s="179" t="s">
        <v>609</v>
      </c>
      <c r="CG1" s="188" t="s">
        <v>268</v>
      </c>
      <c r="CH1" s="179" t="s">
        <v>615</v>
      </c>
      <c r="CI1" s="179" t="s">
        <v>617</v>
      </c>
      <c r="CJ1" s="179" t="s">
        <v>269</v>
      </c>
      <c r="CK1" s="179" t="s">
        <v>611</v>
      </c>
      <c r="CL1" s="179" t="s">
        <v>613</v>
      </c>
      <c r="CM1" s="179" t="s">
        <v>270</v>
      </c>
      <c r="CN1" s="179" t="s">
        <v>619</v>
      </c>
      <c r="CO1" s="179" t="s">
        <v>271</v>
      </c>
      <c r="CP1" s="179" t="s">
        <v>620</v>
      </c>
      <c r="CQ1" s="176" t="s">
        <v>275</v>
      </c>
      <c r="CR1" s="188" t="s">
        <v>276</v>
      </c>
      <c r="CS1" s="179" t="s">
        <v>621</v>
      </c>
      <c r="CT1" s="179" t="s">
        <v>622</v>
      </c>
      <c r="CU1" s="179" t="s">
        <v>624</v>
      </c>
      <c r="CV1" s="179" t="s">
        <v>277</v>
      </c>
      <c r="CW1" s="179" t="s">
        <v>626</v>
      </c>
      <c r="CX1" s="179" t="s">
        <v>628</v>
      </c>
      <c r="CY1" s="179" t="s">
        <v>630</v>
      </c>
      <c r="CZ1" s="179" t="s">
        <v>632</v>
      </c>
      <c r="DA1" s="179" t="s">
        <v>634</v>
      </c>
      <c r="DB1" s="179" t="s">
        <v>636</v>
      </c>
      <c r="DC1" s="188" t="s">
        <v>278</v>
      </c>
      <c r="DD1" s="179" t="s">
        <v>279</v>
      </c>
      <c r="DE1" s="179" t="s">
        <v>638</v>
      </c>
      <c r="DF1" s="179" t="s">
        <v>280</v>
      </c>
      <c r="DG1" s="179" t="s">
        <v>640</v>
      </c>
      <c r="DH1" s="179" t="s">
        <v>642</v>
      </c>
      <c r="DI1" s="179" t="s">
        <v>644</v>
      </c>
      <c r="DJ1" s="179" t="s">
        <v>646</v>
      </c>
      <c r="DK1" s="179" t="s">
        <v>648</v>
      </c>
      <c r="DL1" s="179" t="s">
        <v>650</v>
      </c>
      <c r="DM1" s="179" t="s">
        <v>652</v>
      </c>
      <c r="DN1" s="179" t="s">
        <v>281</v>
      </c>
      <c r="DO1" s="179" t="s">
        <v>654</v>
      </c>
      <c r="DP1" s="179" t="s">
        <v>656</v>
      </c>
      <c r="DQ1" s="179" t="s">
        <v>658</v>
      </c>
      <c r="DR1" s="188" t="s">
        <v>282</v>
      </c>
      <c r="DS1" s="179" t="s">
        <v>660</v>
      </c>
      <c r="DT1" s="179" t="s">
        <v>283</v>
      </c>
      <c r="DU1" s="179" t="s">
        <v>662</v>
      </c>
      <c r="DV1" s="179" t="s">
        <v>284</v>
      </c>
      <c r="DW1" s="179" t="s">
        <v>664</v>
      </c>
      <c r="DX1" s="179" t="s">
        <v>666</v>
      </c>
      <c r="DY1" s="179" t="s">
        <v>668</v>
      </c>
      <c r="DZ1" s="179" t="s">
        <v>670</v>
      </c>
      <c r="EA1" s="179" t="s">
        <v>672</v>
      </c>
      <c r="EB1" s="179" t="s">
        <v>674</v>
      </c>
      <c r="EC1" s="179" t="s">
        <v>676</v>
      </c>
      <c r="ED1" s="179" t="s">
        <v>678</v>
      </c>
      <c r="EE1" s="179" t="s">
        <v>680</v>
      </c>
      <c r="EF1" s="179" t="s">
        <v>682</v>
      </c>
      <c r="EG1" s="179" t="s">
        <v>684</v>
      </c>
      <c r="EH1" s="188" t="s">
        <v>285</v>
      </c>
      <c r="EI1" s="179" t="s">
        <v>686</v>
      </c>
      <c r="EJ1" s="179" t="s">
        <v>286</v>
      </c>
      <c r="EK1" s="179" t="s">
        <v>688</v>
      </c>
      <c r="EL1" s="179" t="s">
        <v>690</v>
      </c>
      <c r="EM1" s="179" t="s">
        <v>287</v>
      </c>
      <c r="EN1" s="179" t="s">
        <v>692</v>
      </c>
      <c r="EO1" s="179" t="s">
        <v>694</v>
      </c>
      <c r="EP1" s="179" t="s">
        <v>288</v>
      </c>
      <c r="EQ1" s="179" t="s">
        <v>696</v>
      </c>
      <c r="ER1" s="179" t="s">
        <v>698</v>
      </c>
      <c r="ES1" s="179" t="s">
        <v>700</v>
      </c>
      <c r="ET1" s="179" t="s">
        <v>289</v>
      </c>
      <c r="EU1" s="179" t="s">
        <v>702</v>
      </c>
      <c r="EV1" s="179" t="s">
        <v>704</v>
      </c>
      <c r="EW1" s="188" t="s">
        <v>290</v>
      </c>
      <c r="EX1" s="179" t="s">
        <v>291</v>
      </c>
      <c r="EY1" s="179" t="s">
        <v>706</v>
      </c>
      <c r="EZ1" s="179" t="s">
        <v>708</v>
      </c>
      <c r="FA1" s="179" t="s">
        <v>710</v>
      </c>
      <c r="FB1" s="179" t="s">
        <v>712</v>
      </c>
      <c r="FC1" s="179" t="s">
        <v>292</v>
      </c>
      <c r="FD1" s="179" t="s">
        <v>714</v>
      </c>
      <c r="FE1" s="179" t="s">
        <v>716</v>
      </c>
      <c r="FF1" s="179" t="s">
        <v>718</v>
      </c>
      <c r="FG1" s="179" t="s">
        <v>720</v>
      </c>
      <c r="FH1" s="179" t="s">
        <v>722</v>
      </c>
      <c r="FI1" s="179" t="s">
        <v>293</v>
      </c>
      <c r="FJ1" s="179" t="s">
        <v>725</v>
      </c>
      <c r="FK1" s="179" t="s">
        <v>294</v>
      </c>
      <c r="FL1" s="179" t="s">
        <v>728</v>
      </c>
      <c r="FM1" s="179" t="s">
        <v>729</v>
      </c>
      <c r="FN1" s="179" t="s">
        <v>731</v>
      </c>
      <c r="FO1" s="179" t="s">
        <v>295</v>
      </c>
      <c r="FP1" s="179" t="s">
        <v>734</v>
      </c>
      <c r="FQ1" s="179" t="s">
        <v>735</v>
      </c>
      <c r="FR1" s="179" t="s">
        <v>737</v>
      </c>
      <c r="FS1" s="179" t="s">
        <v>296</v>
      </c>
      <c r="FT1" s="179" t="s">
        <v>740</v>
      </c>
      <c r="FU1" s="179" t="s">
        <v>742</v>
      </c>
      <c r="FV1" s="179" t="s">
        <v>744</v>
      </c>
      <c r="FW1" s="188" t="s">
        <v>297</v>
      </c>
      <c r="FX1" s="188" t="s">
        <v>298</v>
      </c>
      <c r="FY1" s="179" t="s">
        <v>304</v>
      </c>
      <c r="FZ1" s="179" t="s">
        <v>746</v>
      </c>
      <c r="GA1" s="179" t="s">
        <v>748</v>
      </c>
      <c r="GB1" s="179" t="s">
        <v>750</v>
      </c>
      <c r="GC1" s="179" t="s">
        <v>752</v>
      </c>
      <c r="GD1" s="179" t="s">
        <v>754</v>
      </c>
      <c r="GE1" s="179" t="s">
        <v>756</v>
      </c>
      <c r="GF1" s="188" t="s">
        <v>299</v>
      </c>
      <c r="GG1" s="179" t="s">
        <v>305</v>
      </c>
      <c r="GH1" s="179" t="s">
        <v>758</v>
      </c>
      <c r="GI1" s="179" t="s">
        <v>760</v>
      </c>
      <c r="GJ1" s="179" t="s">
        <v>761</v>
      </c>
      <c r="GK1" s="179" t="s">
        <v>306</v>
      </c>
      <c r="GL1" s="179" t="s">
        <v>764</v>
      </c>
      <c r="GM1" s="179" t="s">
        <v>765</v>
      </c>
      <c r="GN1" s="188" t="s">
        <v>300</v>
      </c>
      <c r="GO1" s="179" t="s">
        <v>301</v>
      </c>
      <c r="GP1" s="179" t="s">
        <v>767</v>
      </c>
      <c r="GQ1" s="179" t="s">
        <v>769</v>
      </c>
      <c r="GR1" s="179" t="s">
        <v>771</v>
      </c>
      <c r="GS1" s="179" t="s">
        <v>773</v>
      </c>
      <c r="GT1" s="179" t="s">
        <v>775</v>
      </c>
      <c r="GU1" s="188" t="s">
        <v>302</v>
      </c>
      <c r="GV1" s="179" t="s">
        <v>303</v>
      </c>
      <c r="GW1" s="179" t="s">
        <v>777</v>
      </c>
      <c r="GX1" s="179" t="s">
        <v>779</v>
      </c>
      <c r="GY1" s="179" t="s">
        <v>781</v>
      </c>
      <c r="GZ1" s="179" t="s">
        <v>783</v>
      </c>
      <c r="HA1" s="179" t="s">
        <v>785</v>
      </c>
      <c r="HB1" s="179" t="s">
        <v>787</v>
      </c>
      <c r="HC1" s="176" t="s">
        <v>307</v>
      </c>
      <c r="HD1" s="188" t="s">
        <v>308</v>
      </c>
      <c r="HE1" s="179" t="s">
        <v>309</v>
      </c>
      <c r="HF1" s="179" t="s">
        <v>789</v>
      </c>
      <c r="HG1" s="179" t="s">
        <v>791</v>
      </c>
      <c r="HH1" s="179" t="s">
        <v>793</v>
      </c>
      <c r="HI1" s="179" t="s">
        <v>795</v>
      </c>
      <c r="HJ1" s="179" t="s">
        <v>310</v>
      </c>
      <c r="HK1" s="179" t="s">
        <v>798</v>
      </c>
      <c r="HL1" s="179" t="s">
        <v>327</v>
      </c>
      <c r="HM1" s="179" t="s">
        <v>836</v>
      </c>
      <c r="HN1" s="179" t="s">
        <v>838</v>
      </c>
      <c r="HO1" s="179" t="s">
        <v>840</v>
      </c>
      <c r="HP1" s="188" t="s">
        <v>311</v>
      </c>
      <c r="HQ1" s="179" t="s">
        <v>800</v>
      </c>
      <c r="HR1" s="179" t="s">
        <v>802</v>
      </c>
      <c r="HS1" s="179" t="s">
        <v>312</v>
      </c>
      <c r="HT1" s="179" t="s">
        <v>805</v>
      </c>
      <c r="HU1" s="179" t="s">
        <v>807</v>
      </c>
      <c r="HV1" s="179" t="s">
        <v>808</v>
      </c>
      <c r="HW1" s="179" t="s">
        <v>810</v>
      </c>
      <c r="HX1" s="188" t="s">
        <v>313</v>
      </c>
      <c r="HY1" s="179" t="s">
        <v>812</v>
      </c>
      <c r="HZ1" s="179" t="s">
        <v>814</v>
      </c>
      <c r="IA1" s="179" t="s">
        <v>816</v>
      </c>
      <c r="IB1" s="179" t="s">
        <v>314</v>
      </c>
      <c r="IC1" s="179" t="s">
        <v>818</v>
      </c>
      <c r="ID1" s="179" t="s">
        <v>820</v>
      </c>
      <c r="IE1" s="179" t="s">
        <v>315</v>
      </c>
      <c r="IF1" s="179" t="s">
        <v>822</v>
      </c>
      <c r="IG1" s="179" t="s">
        <v>824</v>
      </c>
      <c r="IH1" s="179" t="s">
        <v>316</v>
      </c>
      <c r="II1" s="179" t="s">
        <v>826</v>
      </c>
      <c r="IJ1" s="179" t="s">
        <v>828</v>
      </c>
      <c r="IK1" s="179" t="s">
        <v>830</v>
      </c>
      <c r="IL1" s="179" t="s">
        <v>832</v>
      </c>
      <c r="IM1" s="179" t="s">
        <v>317</v>
      </c>
      <c r="IN1" s="179" t="s">
        <v>834</v>
      </c>
      <c r="IO1" s="188" t="s">
        <v>318</v>
      </c>
      <c r="IP1" s="179" t="s">
        <v>842</v>
      </c>
      <c r="IQ1" s="179" t="s">
        <v>844</v>
      </c>
      <c r="IR1" s="179" t="s">
        <v>319</v>
      </c>
      <c r="IS1" s="179" t="s">
        <v>846</v>
      </c>
      <c r="IT1" s="179" t="s">
        <v>848</v>
      </c>
      <c r="IU1" s="179" t="s">
        <v>850</v>
      </c>
      <c r="IV1" s="188" t="s">
        <v>320</v>
      </c>
      <c r="IW1" s="179" t="s">
        <v>852</v>
      </c>
      <c r="IX1" s="179" t="s">
        <v>321</v>
      </c>
      <c r="IY1" s="179" t="s">
        <v>855</v>
      </c>
      <c r="IZ1" s="179" t="s">
        <v>857</v>
      </c>
      <c r="JA1" s="179" t="s">
        <v>859</v>
      </c>
      <c r="JB1" s="179" t="s">
        <v>861</v>
      </c>
      <c r="JC1" s="179" t="s">
        <v>863</v>
      </c>
      <c r="JD1" s="179" t="s">
        <v>865</v>
      </c>
      <c r="JE1" s="179" t="s">
        <v>322</v>
      </c>
      <c r="JF1" s="179" t="s">
        <v>868</v>
      </c>
      <c r="JG1" s="179" t="s">
        <v>870</v>
      </c>
      <c r="JH1" s="179" t="s">
        <v>872</v>
      </c>
      <c r="JI1" s="179" t="s">
        <v>874</v>
      </c>
      <c r="JJ1" s="179" t="s">
        <v>876</v>
      </c>
      <c r="JK1" s="179" t="s">
        <v>878</v>
      </c>
      <c r="JL1" s="179" t="s">
        <v>880</v>
      </c>
      <c r="JM1" s="179" t="s">
        <v>882</v>
      </c>
      <c r="JN1" s="179" t="s">
        <v>323</v>
      </c>
      <c r="JO1" s="179" t="s">
        <v>885</v>
      </c>
      <c r="JP1" s="179" t="s">
        <v>887</v>
      </c>
      <c r="JQ1" s="179" t="s">
        <v>889</v>
      </c>
      <c r="JR1" s="179" t="s">
        <v>891</v>
      </c>
      <c r="JS1" s="179" t="s">
        <v>892</v>
      </c>
      <c r="JT1" s="179" t="s">
        <v>894</v>
      </c>
      <c r="JU1" s="179" t="s">
        <v>896</v>
      </c>
      <c r="JV1" s="179" t="s">
        <v>898</v>
      </c>
      <c r="JW1" s="179" t="s">
        <v>900</v>
      </c>
      <c r="JX1" s="179" t="s">
        <v>902</v>
      </c>
      <c r="JY1" s="179" t="s">
        <v>904</v>
      </c>
      <c r="JZ1" s="179" t="s">
        <v>906</v>
      </c>
      <c r="KA1" s="179" t="s">
        <v>908</v>
      </c>
      <c r="KB1" s="179" t="s">
        <v>910</v>
      </c>
      <c r="KC1" s="179" t="s">
        <v>912</v>
      </c>
      <c r="KD1" s="179" t="s">
        <v>914</v>
      </c>
      <c r="KE1" s="179" t="s">
        <v>916</v>
      </c>
      <c r="KF1" s="179" t="s">
        <v>918</v>
      </c>
      <c r="KG1" s="179" t="s">
        <v>920</v>
      </c>
      <c r="KH1" s="179" t="s">
        <v>922</v>
      </c>
      <c r="KI1" s="179" t="s">
        <v>924</v>
      </c>
      <c r="KJ1" s="179" t="s">
        <v>926</v>
      </c>
      <c r="KK1" s="179" t="s">
        <v>928</v>
      </c>
      <c r="KL1" s="179" t="s">
        <v>930</v>
      </c>
      <c r="KM1" s="179" t="s">
        <v>932</v>
      </c>
      <c r="KN1" s="179" t="s">
        <v>934</v>
      </c>
      <c r="KO1" s="188" t="s">
        <v>324</v>
      </c>
      <c r="KP1" s="179" t="s">
        <v>936</v>
      </c>
      <c r="KQ1" s="179" t="s">
        <v>325</v>
      </c>
      <c r="KR1" s="179" t="s">
        <v>939</v>
      </c>
      <c r="KS1" s="179" t="s">
        <v>941</v>
      </c>
      <c r="KT1" s="179" t="s">
        <v>943</v>
      </c>
      <c r="KU1" s="179" t="s">
        <v>945</v>
      </c>
      <c r="KV1" s="179" t="s">
        <v>326</v>
      </c>
      <c r="KW1" s="179" t="s">
        <v>948</v>
      </c>
      <c r="KX1" s="179" t="s">
        <v>950</v>
      </c>
      <c r="KY1" s="179" t="s">
        <v>952</v>
      </c>
      <c r="KZ1" s="179" t="s">
        <v>954</v>
      </c>
      <c r="LA1" s="179" t="s">
        <v>956</v>
      </c>
      <c r="LB1" s="179" t="s">
        <v>958</v>
      </c>
      <c r="LC1" s="179" t="s">
        <v>960</v>
      </c>
      <c r="LD1" s="176" t="s">
        <v>328</v>
      </c>
      <c r="LE1" s="188" t="s">
        <v>329</v>
      </c>
      <c r="LF1" s="179" t="s">
        <v>330</v>
      </c>
      <c r="LG1" s="179" t="s">
        <v>344</v>
      </c>
      <c r="LH1" s="179" t="s">
        <v>962</v>
      </c>
      <c r="LI1" s="179" t="s">
        <v>964</v>
      </c>
      <c r="LJ1" s="179" t="s">
        <v>966</v>
      </c>
      <c r="LK1" s="179" t="s">
        <v>968</v>
      </c>
      <c r="LL1" s="179" t="s">
        <v>345</v>
      </c>
      <c r="LM1" s="179" t="s">
        <v>970</v>
      </c>
      <c r="LN1" s="179" t="s">
        <v>346</v>
      </c>
      <c r="LO1" s="179" t="s">
        <v>972</v>
      </c>
      <c r="LP1" s="179" t="s">
        <v>331</v>
      </c>
      <c r="LQ1" s="179" t="s">
        <v>974</v>
      </c>
      <c r="LR1" s="179" t="s">
        <v>347</v>
      </c>
      <c r="LS1" s="179" t="s">
        <v>976</v>
      </c>
      <c r="LT1" s="179" t="s">
        <v>978</v>
      </c>
      <c r="LU1" s="179" t="s">
        <v>348</v>
      </c>
      <c r="LV1" s="188" t="s">
        <v>332</v>
      </c>
      <c r="LW1" s="179" t="s">
        <v>333</v>
      </c>
      <c r="LX1" s="179" t="s">
        <v>980</v>
      </c>
      <c r="LY1" s="179" t="s">
        <v>982</v>
      </c>
      <c r="LZ1" s="179" t="s">
        <v>983</v>
      </c>
      <c r="MA1" s="179" t="s">
        <v>985</v>
      </c>
      <c r="MB1" s="179" t="s">
        <v>986</v>
      </c>
      <c r="MC1" s="179" t="s">
        <v>988</v>
      </c>
      <c r="MD1" s="179" t="s">
        <v>990</v>
      </c>
      <c r="ME1" s="179" t="s">
        <v>992</v>
      </c>
      <c r="MF1" s="179" t="s">
        <v>994</v>
      </c>
      <c r="MG1" s="179" t="s">
        <v>334</v>
      </c>
      <c r="MH1" s="179" t="s">
        <v>997</v>
      </c>
      <c r="MI1" s="179" t="s">
        <v>998</v>
      </c>
      <c r="MJ1" s="179" t="s">
        <v>1000</v>
      </c>
      <c r="MK1" s="179" t="s">
        <v>335</v>
      </c>
      <c r="ML1" s="179" t="s">
        <v>1003</v>
      </c>
      <c r="MM1" s="179" t="s">
        <v>1004</v>
      </c>
      <c r="MN1" s="179" t="s">
        <v>1006</v>
      </c>
      <c r="MO1" s="179" t="s">
        <v>1008</v>
      </c>
      <c r="MP1" s="179" t="s">
        <v>336</v>
      </c>
      <c r="MQ1" s="179" t="s">
        <v>1011</v>
      </c>
      <c r="MR1" s="179" t="s">
        <v>1013</v>
      </c>
      <c r="MS1" s="179" t="s">
        <v>1015</v>
      </c>
      <c r="MT1" s="179" t="s">
        <v>1017</v>
      </c>
      <c r="MU1" s="179" t="s">
        <v>337</v>
      </c>
      <c r="MV1" s="179" t="s">
        <v>1020</v>
      </c>
      <c r="MW1" s="179" t="s">
        <v>1022</v>
      </c>
      <c r="MX1" s="179" t="s">
        <v>1024</v>
      </c>
      <c r="MY1" s="179" t="s">
        <v>1026</v>
      </c>
      <c r="MZ1" s="179" t="s">
        <v>1028</v>
      </c>
      <c r="NA1" s="179" t="s">
        <v>1030</v>
      </c>
      <c r="NB1" s="179" t="s">
        <v>1032</v>
      </c>
      <c r="NC1" s="179" t="s">
        <v>1034</v>
      </c>
      <c r="ND1" s="179" t="s">
        <v>1036</v>
      </c>
      <c r="NE1" s="179" t="s">
        <v>1038</v>
      </c>
      <c r="NF1" s="179" t="s">
        <v>1040</v>
      </c>
      <c r="NG1" s="179" t="s">
        <v>1041</v>
      </c>
      <c r="NH1" s="188" t="s">
        <v>338</v>
      </c>
      <c r="NI1" s="179" t="s">
        <v>339</v>
      </c>
      <c r="NJ1" s="179" t="s">
        <v>1043</v>
      </c>
      <c r="NK1" s="179" t="s">
        <v>1045</v>
      </c>
      <c r="NL1" s="179" t="s">
        <v>1047</v>
      </c>
      <c r="NM1" s="179" t="s">
        <v>1049</v>
      </c>
      <c r="NN1" s="188" t="s">
        <v>340</v>
      </c>
      <c r="NO1" s="179" t="s">
        <v>341</v>
      </c>
      <c r="NP1" s="179" t="s">
        <v>1050</v>
      </c>
      <c r="NQ1" s="179" t="s">
        <v>342</v>
      </c>
      <c r="NR1" s="179" t="s">
        <v>1052</v>
      </c>
      <c r="NS1" s="179" t="s">
        <v>1054</v>
      </c>
      <c r="NT1" s="179" t="s">
        <v>343</v>
      </c>
      <c r="NU1" s="179" t="s">
        <v>1056</v>
      </c>
      <c r="NV1" s="176" t="s">
        <v>349</v>
      </c>
      <c r="NW1" s="188" t="s">
        <v>350</v>
      </c>
      <c r="NX1" s="179" t="s">
        <v>351</v>
      </c>
      <c r="NY1" s="179" t="s">
        <v>1059</v>
      </c>
      <c r="NZ1" s="179" t="s">
        <v>1061</v>
      </c>
      <c r="OA1" s="179" t="s">
        <v>352</v>
      </c>
      <c r="OB1" s="179" t="s">
        <v>362</v>
      </c>
      <c r="OC1" s="179" t="s">
        <v>1063</v>
      </c>
      <c r="OD1" s="179" t="s">
        <v>1065</v>
      </c>
      <c r="OE1" s="179" t="s">
        <v>1067</v>
      </c>
      <c r="OF1" s="179" t="s">
        <v>1069</v>
      </c>
      <c r="OG1" s="179" t="s">
        <v>1071</v>
      </c>
      <c r="OH1" s="179" t="s">
        <v>1073</v>
      </c>
      <c r="OI1" s="179" t="s">
        <v>1075</v>
      </c>
      <c r="OJ1" s="179" t="s">
        <v>1077</v>
      </c>
      <c r="OK1" s="179" t="s">
        <v>1079</v>
      </c>
      <c r="OL1" s="179" t="s">
        <v>1081</v>
      </c>
      <c r="OM1" s="179" t="s">
        <v>1083</v>
      </c>
      <c r="ON1" s="179" t="s">
        <v>1085</v>
      </c>
      <c r="OO1" s="179" t="s">
        <v>1087</v>
      </c>
      <c r="OP1" s="179" t="s">
        <v>1089</v>
      </c>
      <c r="OQ1" s="179" t="s">
        <v>1091</v>
      </c>
      <c r="OR1" s="179" t="s">
        <v>1093</v>
      </c>
      <c r="OS1" s="179" t="s">
        <v>1095</v>
      </c>
      <c r="OT1" s="179" t="s">
        <v>1097</v>
      </c>
      <c r="OU1" s="179" t="s">
        <v>1099</v>
      </c>
      <c r="OV1" s="179" t="s">
        <v>1101</v>
      </c>
      <c r="OW1" s="179" t="s">
        <v>1103</v>
      </c>
      <c r="OX1" s="179" t="s">
        <v>1105</v>
      </c>
      <c r="OY1" s="179" t="s">
        <v>363</v>
      </c>
      <c r="OZ1" s="179" t="s">
        <v>1108</v>
      </c>
      <c r="PA1" s="179" t="s">
        <v>1110</v>
      </c>
      <c r="PB1" s="179" t="s">
        <v>1111</v>
      </c>
      <c r="PC1" s="179" t="s">
        <v>1113</v>
      </c>
      <c r="PD1" s="179" t="s">
        <v>1115</v>
      </c>
      <c r="PE1" s="179" t="s">
        <v>1117</v>
      </c>
      <c r="PF1" s="179" t="s">
        <v>1119</v>
      </c>
      <c r="PG1" s="179" t="s">
        <v>1121</v>
      </c>
      <c r="PH1" s="179" t="s">
        <v>1123</v>
      </c>
      <c r="PI1" s="179" t="s">
        <v>1125</v>
      </c>
      <c r="PJ1" s="179" t="s">
        <v>1127</v>
      </c>
      <c r="PK1" s="179" t="s">
        <v>1129</v>
      </c>
      <c r="PL1" s="179" t="s">
        <v>1131</v>
      </c>
      <c r="PM1" s="179" t="s">
        <v>1133</v>
      </c>
      <c r="PN1" s="179" t="s">
        <v>1135</v>
      </c>
      <c r="PO1" s="179" t="s">
        <v>1137</v>
      </c>
      <c r="PP1" s="179" t="s">
        <v>1139</v>
      </c>
      <c r="PQ1" s="179" t="s">
        <v>1141</v>
      </c>
      <c r="PR1" s="179" t="s">
        <v>1143</v>
      </c>
      <c r="PS1" s="179" t="s">
        <v>1145</v>
      </c>
      <c r="PT1" s="179" t="s">
        <v>1147</v>
      </c>
      <c r="PU1" s="179" t="s">
        <v>1149</v>
      </c>
      <c r="PV1" s="179" t="s">
        <v>1151</v>
      </c>
      <c r="PW1" s="179" t="s">
        <v>1153</v>
      </c>
      <c r="PX1" s="179" t="s">
        <v>1155</v>
      </c>
      <c r="PY1" s="179" t="s">
        <v>1157</v>
      </c>
      <c r="PZ1" s="179" t="s">
        <v>353</v>
      </c>
      <c r="QA1" s="179" t="s">
        <v>1159</v>
      </c>
      <c r="QB1" s="179" t="s">
        <v>1161</v>
      </c>
      <c r="QC1" s="179" t="s">
        <v>1163</v>
      </c>
      <c r="QD1" s="179" t="s">
        <v>1165</v>
      </c>
      <c r="QE1" s="179" t="s">
        <v>1167</v>
      </c>
      <c r="QF1" s="188" t="s">
        <v>354</v>
      </c>
      <c r="QG1" s="179" t="s">
        <v>355</v>
      </c>
      <c r="QH1" s="179" t="s">
        <v>1169</v>
      </c>
      <c r="QI1" s="179" t="s">
        <v>1171</v>
      </c>
      <c r="QJ1" s="179" t="s">
        <v>1173</v>
      </c>
      <c r="QK1" s="179" t="s">
        <v>1175</v>
      </c>
      <c r="QL1" s="179" t="s">
        <v>1177</v>
      </c>
      <c r="QM1" s="179" t="s">
        <v>1179</v>
      </c>
      <c r="QN1" s="188" t="s">
        <v>356</v>
      </c>
      <c r="QO1" s="179" t="s">
        <v>1181</v>
      </c>
      <c r="QP1" s="179" t="s">
        <v>357</v>
      </c>
      <c r="QQ1" s="179" t="s">
        <v>364</v>
      </c>
      <c r="QR1" s="179" t="s">
        <v>1183</v>
      </c>
      <c r="QS1" s="179" t="s">
        <v>1185</v>
      </c>
      <c r="QT1" s="179" t="s">
        <v>1187</v>
      </c>
      <c r="QU1" s="179" t="s">
        <v>1189</v>
      </c>
      <c r="QV1" s="179" t="s">
        <v>1191</v>
      </c>
      <c r="QW1" s="179" t="s">
        <v>1193</v>
      </c>
      <c r="QX1" s="179" t="s">
        <v>1195</v>
      </c>
      <c r="QY1" s="179" t="s">
        <v>1197</v>
      </c>
      <c r="QZ1" s="179" t="s">
        <v>1199</v>
      </c>
      <c r="RA1" s="179" t="s">
        <v>1201</v>
      </c>
      <c r="RB1" s="179" t="s">
        <v>1203</v>
      </c>
      <c r="RC1" s="179" t="s">
        <v>1205</v>
      </c>
      <c r="RD1" s="179" t="s">
        <v>1207</v>
      </c>
      <c r="RE1" s="179" t="s">
        <v>1209</v>
      </c>
      <c r="RF1" s="188" t="s">
        <v>358</v>
      </c>
      <c r="RG1" s="179" t="s">
        <v>359</v>
      </c>
      <c r="RH1" s="179" t="s">
        <v>1211</v>
      </c>
      <c r="RI1" s="179" t="s">
        <v>1213</v>
      </c>
      <c r="RJ1" s="188" t="s">
        <v>360</v>
      </c>
      <c r="RK1" s="179" t="s">
        <v>361</v>
      </c>
      <c r="RL1" s="179" t="s">
        <v>1215</v>
      </c>
      <c r="RM1" s="179" t="s">
        <v>1216</v>
      </c>
      <c r="RN1" s="179" t="s">
        <v>1217</v>
      </c>
      <c r="RO1" s="179" t="s">
        <v>1218</v>
      </c>
      <c r="RP1" s="179" t="s">
        <v>1220</v>
      </c>
      <c r="RQ1" s="179" t="s">
        <v>1221</v>
      </c>
      <c r="RR1" s="179" t="s">
        <v>1223</v>
      </c>
      <c r="RS1" s="179" t="s">
        <v>1224</v>
      </c>
      <c r="RT1" s="176" t="s">
        <v>365</v>
      </c>
      <c r="RU1" s="188" t="s">
        <v>366</v>
      </c>
      <c r="RV1" s="179" t="s">
        <v>367</v>
      </c>
      <c r="RW1" s="179" t="s">
        <v>1226</v>
      </c>
      <c r="RX1" s="179" t="s">
        <v>1228</v>
      </c>
      <c r="RY1" s="179" t="s">
        <v>368</v>
      </c>
      <c r="RZ1" s="179" t="s">
        <v>1230</v>
      </c>
      <c r="SA1" s="179" t="s">
        <v>1232</v>
      </c>
      <c r="SB1" s="179" t="s">
        <v>1234</v>
      </c>
      <c r="SC1" s="179" t="s">
        <v>1236</v>
      </c>
      <c r="SD1" s="188" t="s">
        <v>369</v>
      </c>
      <c r="SE1" s="179" t="s">
        <v>370</v>
      </c>
      <c r="SF1" s="179" t="s">
        <v>1238</v>
      </c>
      <c r="SG1" s="179" t="s">
        <v>1240</v>
      </c>
      <c r="SH1" s="179" t="s">
        <v>1242</v>
      </c>
      <c r="SI1" s="179" t="s">
        <v>1244</v>
      </c>
      <c r="SJ1" s="179" t="s">
        <v>1246</v>
      </c>
      <c r="SK1" s="179" t="s">
        <v>1248</v>
      </c>
      <c r="SL1" s="179" t="s">
        <v>1250</v>
      </c>
      <c r="SM1" s="179" t="s">
        <v>1252</v>
      </c>
      <c r="SN1" s="179" t="s">
        <v>1254</v>
      </c>
      <c r="SO1" s="179" t="s">
        <v>1256</v>
      </c>
      <c r="SP1" s="179" t="s">
        <v>1258</v>
      </c>
      <c r="SQ1" s="179" t="s">
        <v>1260</v>
      </c>
      <c r="SR1" s="179" t="s">
        <v>1262</v>
      </c>
      <c r="SS1" s="179" t="s">
        <v>1264</v>
      </c>
      <c r="ST1" s="179" t="s">
        <v>1266</v>
      </c>
      <c r="SU1" s="176" t="s">
        <v>371</v>
      </c>
      <c r="SV1" s="188" t="s">
        <v>372</v>
      </c>
      <c r="SW1" s="179" t="s">
        <v>373</v>
      </c>
      <c r="SX1" s="179" t="s">
        <v>1268</v>
      </c>
      <c r="SY1" s="179" t="s">
        <v>1270</v>
      </c>
      <c r="SZ1" s="179" t="s">
        <v>1272</v>
      </c>
      <c r="TA1" s="179" t="s">
        <v>1274</v>
      </c>
      <c r="TB1" s="179" t="s">
        <v>1276</v>
      </c>
      <c r="TC1" s="179" t="s">
        <v>374</v>
      </c>
      <c r="TD1" s="179" t="s">
        <v>1278</v>
      </c>
      <c r="TE1" s="179" t="s">
        <v>1280</v>
      </c>
      <c r="TF1" s="179" t="s">
        <v>1282</v>
      </c>
      <c r="TG1" s="179" t="s">
        <v>1284</v>
      </c>
      <c r="TH1" s="179" t="s">
        <v>1286</v>
      </c>
      <c r="TI1" s="179" t="s">
        <v>1288</v>
      </c>
      <c r="TJ1" s="188" t="s">
        <v>375</v>
      </c>
      <c r="TK1" s="179" t="s">
        <v>376</v>
      </c>
      <c r="TL1" s="179" t="s">
        <v>377</v>
      </c>
      <c r="TM1" s="179" t="s">
        <v>1290</v>
      </c>
      <c r="TN1" s="179" t="s">
        <v>1292</v>
      </c>
      <c r="TO1" s="179" t="s">
        <v>1293</v>
      </c>
      <c r="TP1" s="179" t="s">
        <v>1295</v>
      </c>
      <c r="TQ1" s="179" t="s">
        <v>1297</v>
      </c>
      <c r="TR1" s="179" t="s">
        <v>1299</v>
      </c>
      <c r="TS1" s="179" t="s">
        <v>1301</v>
      </c>
      <c r="TT1" s="179" t="s">
        <v>1303</v>
      </c>
      <c r="TU1" s="179" t="s">
        <v>1305</v>
      </c>
      <c r="TV1" s="179" t="s">
        <v>1307</v>
      </c>
      <c r="TW1" s="179" t="s">
        <v>1309</v>
      </c>
      <c r="TX1" s="179" t="s">
        <v>1311</v>
      </c>
      <c r="TY1" s="179" t="s">
        <v>1313</v>
      </c>
      <c r="TZ1" s="179" t="s">
        <v>1315</v>
      </c>
      <c r="UA1" s="179" t="s">
        <v>1317</v>
      </c>
      <c r="UB1" s="179" t="s">
        <v>1319</v>
      </c>
      <c r="UC1" s="176" t="s">
        <v>1321</v>
      </c>
      <c r="UD1" s="179" t="s">
        <v>1323</v>
      </c>
      <c r="UE1" s="179" t="s">
        <v>1325</v>
      </c>
      <c r="UF1" s="179" t="s">
        <v>1327</v>
      </c>
      <c r="UG1" s="179" t="s">
        <v>1329</v>
      </c>
      <c r="UH1" s="179" t="s">
        <v>1331</v>
      </c>
      <c r="UI1" s="182"/>
    </row>
    <row r="2" spans="1:555" s="120" customFormat="1" hidden="1" x14ac:dyDescent="0.25">
      <c r="A2" s="120" t="s">
        <v>1354</v>
      </c>
      <c r="B2" s="120" t="s">
        <v>1356</v>
      </c>
      <c r="C2" s="120" t="s">
        <v>469</v>
      </c>
      <c r="D2" s="120" t="s">
        <v>1355</v>
      </c>
      <c r="E2" s="120" t="s">
        <v>1357</v>
      </c>
      <c r="F2" s="120" t="s">
        <v>470</v>
      </c>
      <c r="G2" s="158" t="s">
        <v>1358</v>
      </c>
      <c r="H2" s="120" t="s">
        <v>1359</v>
      </c>
      <c r="I2" s="120" t="s">
        <v>1360</v>
      </c>
      <c r="J2" s="120" t="s">
        <v>1435</v>
      </c>
      <c r="K2" s="120" t="s">
        <v>1361</v>
      </c>
      <c r="L2" s="120" t="s">
        <v>1362</v>
      </c>
      <c r="M2" s="120" t="s">
        <v>1363</v>
      </c>
      <c r="N2" s="120" t="s">
        <v>1364</v>
      </c>
      <c r="O2" s="120" t="s">
        <v>1365</v>
      </c>
      <c r="P2" s="120" t="s">
        <v>1448</v>
      </c>
      <c r="Q2" s="120" t="s">
        <v>1482</v>
      </c>
      <c r="R2" s="430" t="str">
        <f>+Presupuesto!D11</f>
        <v>Recurrente</v>
      </c>
      <c r="S2" s="430" t="str">
        <f>+Presupuesto!E11</f>
        <v>Programa / Proyecto 2017</v>
      </c>
      <c r="U2" s="120" t="s">
        <v>392</v>
      </c>
      <c r="V2" s="120" t="s">
        <v>410</v>
      </c>
      <c r="W2" s="120" t="s">
        <v>393</v>
      </c>
      <c r="X2" s="120" t="s">
        <v>394</v>
      </c>
      <c r="Y2" s="120" t="s">
        <v>395</v>
      </c>
      <c r="Z2" s="120" t="s">
        <v>396</v>
      </c>
      <c r="AA2" s="120" t="s">
        <v>397</v>
      </c>
      <c r="AB2" s="120" t="s">
        <v>398</v>
      </c>
      <c r="AC2" s="120" t="s">
        <v>399</v>
      </c>
      <c r="AD2" s="120" t="s">
        <v>400</v>
      </c>
      <c r="AE2" s="120" t="s">
        <v>401</v>
      </c>
      <c r="AF2" s="120" t="s">
        <v>402</v>
      </c>
      <c r="AH2" s="210" t="s">
        <v>418</v>
      </c>
      <c r="AI2" s="210" t="s">
        <v>419</v>
      </c>
      <c r="AJ2" s="210" t="s">
        <v>420</v>
      </c>
      <c r="AK2" s="210" t="s">
        <v>421</v>
      </c>
      <c r="AL2" s="210" t="s">
        <v>422</v>
      </c>
      <c r="AM2" s="210" t="s">
        <v>425</v>
      </c>
      <c r="AN2" s="210" t="s">
        <v>423</v>
      </c>
      <c r="AO2" s="210" t="s">
        <v>424</v>
      </c>
      <c r="AP2" s="210" t="s">
        <v>426</v>
      </c>
      <c r="AQ2" s="210" t="s">
        <v>427</v>
      </c>
      <c r="AR2" s="210" t="s">
        <v>428</v>
      </c>
      <c r="AS2" s="210" t="s">
        <v>429</v>
      </c>
      <c r="AT2" s="210" t="s">
        <v>430</v>
      </c>
      <c r="AU2" s="210" t="s">
        <v>431</v>
      </c>
      <c r="AV2" s="210" t="s">
        <v>432</v>
      </c>
      <c r="AW2" s="210" t="s">
        <v>433</v>
      </c>
      <c r="AX2" s="210" t="s">
        <v>434</v>
      </c>
      <c r="AY2" s="210" t="s">
        <v>435</v>
      </c>
      <c r="AZ2" s="210" t="s">
        <v>436</v>
      </c>
      <c r="BA2" s="210" t="s">
        <v>437</v>
      </c>
      <c r="BB2" s="210" t="s">
        <v>438</v>
      </c>
      <c r="BC2" s="210" t="s">
        <v>439</v>
      </c>
      <c r="BD2" s="210" t="s">
        <v>440</v>
      </c>
      <c r="BE2" s="210" t="s">
        <v>441</v>
      </c>
      <c r="BF2" s="210" t="s">
        <v>442</v>
      </c>
      <c r="BG2" s="210" t="s">
        <v>443</v>
      </c>
      <c r="BH2" s="210" t="s">
        <v>444</v>
      </c>
      <c r="BI2" s="210" t="s">
        <v>445</v>
      </c>
      <c r="BJ2" s="210" t="s">
        <v>446</v>
      </c>
      <c r="BK2" s="210" t="s">
        <v>447</v>
      </c>
      <c r="BL2" s="210" t="s">
        <v>448</v>
      </c>
      <c r="BM2" s="210" t="s">
        <v>449</v>
      </c>
      <c r="BN2" s="210" t="s">
        <v>450</v>
      </c>
      <c r="BO2" s="210" t="s">
        <v>451</v>
      </c>
      <c r="BP2" s="210" t="s">
        <v>452</v>
      </c>
      <c r="BQ2" s="210" t="s">
        <v>453</v>
      </c>
      <c r="BR2" s="210" t="s">
        <v>454</v>
      </c>
      <c r="BS2" s="210" t="s">
        <v>455</v>
      </c>
      <c r="BT2" s="210" t="s">
        <v>456</v>
      </c>
      <c r="BU2" s="210" t="s">
        <v>457</v>
      </c>
    </row>
    <row r="3" spans="1:555" hidden="1" x14ac:dyDescent="0.25">
      <c r="AH3" s="211">
        <v>2500</v>
      </c>
      <c r="AI3" s="211">
        <v>1900</v>
      </c>
      <c r="AJ3" s="211">
        <v>1650</v>
      </c>
      <c r="AK3" s="211">
        <v>1580</v>
      </c>
      <c r="AL3" s="211">
        <v>2250</v>
      </c>
      <c r="AM3" s="211">
        <v>1650</v>
      </c>
      <c r="AN3" s="211">
        <v>1400</v>
      </c>
      <c r="AO3" s="212">
        <v>1340</v>
      </c>
      <c r="AP3" s="212">
        <v>2000</v>
      </c>
      <c r="AQ3" s="212">
        <v>1400</v>
      </c>
      <c r="AR3" s="212">
        <v>1150</v>
      </c>
      <c r="AS3" s="212">
        <v>1100</v>
      </c>
      <c r="AT3" s="212">
        <v>1750</v>
      </c>
      <c r="AU3" s="212">
        <v>1150</v>
      </c>
      <c r="AV3" s="212">
        <v>900</v>
      </c>
      <c r="AW3" s="212">
        <v>860</v>
      </c>
      <c r="AX3" s="212">
        <v>1200</v>
      </c>
      <c r="AY3" s="120">
        <v>900</v>
      </c>
      <c r="AZ3" s="120">
        <v>650</v>
      </c>
      <c r="BA3" s="120">
        <v>620</v>
      </c>
      <c r="BB3" s="211">
        <f>+'Cuadro Resumen'!C213</f>
        <v>5759.1495000000004</v>
      </c>
      <c r="BC3" s="211">
        <f>+'Cuadro Resumen'!D213</f>
        <v>5307.4515000000001</v>
      </c>
      <c r="BD3" s="211">
        <f>+'Cuadro Resumen'!E213</f>
        <v>6775.47</v>
      </c>
      <c r="BE3" s="211">
        <f>+'Cuadro Resumen'!F213</f>
        <v>6323.7719999999999</v>
      </c>
      <c r="BF3" s="211">
        <f>+'Cuadro Resumen'!C214</f>
        <v>5081.6025</v>
      </c>
      <c r="BG3" s="211">
        <f>+'Cuadro Resumen'!D214</f>
        <v>4629.9045000000006</v>
      </c>
      <c r="BH3" s="211">
        <f>+'Cuadro Resumen'!E214</f>
        <v>6097.9230000000007</v>
      </c>
      <c r="BI3" s="211">
        <f>+'Cuadro Resumen'!F214</f>
        <v>5646.2250000000004</v>
      </c>
      <c r="BJ3" s="212">
        <f>+'Cuadro Resumen'!C215</f>
        <v>4404.0555000000004</v>
      </c>
      <c r="BK3" s="212">
        <f>+'Cuadro Resumen'!D215</f>
        <v>4065.2820000000002</v>
      </c>
      <c r="BL3" s="212">
        <f>+'Cuadro Resumen'!E215</f>
        <v>5420.3760000000002</v>
      </c>
      <c r="BM3" s="212">
        <f>+'Cuadro Resumen'!F215</f>
        <v>4968.6779999999999</v>
      </c>
      <c r="BN3" s="212">
        <f>+'Cuadro Resumen'!C216</f>
        <v>3726.5085000000004</v>
      </c>
      <c r="BO3" s="212">
        <f>+'Cuadro Resumen'!D216</f>
        <v>3387.7350000000001</v>
      </c>
      <c r="BP3" s="212">
        <f>+'Cuadro Resumen'!E216</f>
        <v>4742.8290000000006</v>
      </c>
      <c r="BQ3" s="212">
        <f>+'Cuadro Resumen'!F216</f>
        <v>4404.0555000000004</v>
      </c>
      <c r="BR3" s="212">
        <f>+'Cuadro Resumen'!C217</f>
        <v>3274.8105</v>
      </c>
      <c r="BS3" s="212">
        <f>+'Cuadro Resumen'!D217</f>
        <v>3048.9615000000003</v>
      </c>
      <c r="BT3" s="212">
        <f>+'Cuadro Resumen'!E217</f>
        <v>4178.2065000000002</v>
      </c>
      <c r="BU3" s="212">
        <f>+'Cuadro Resumen'!F217</f>
        <v>3839.433</v>
      </c>
    </row>
    <row r="5" spans="1:555" ht="52.5" x14ac:dyDescent="0.25">
      <c r="C5" s="85" t="s">
        <v>382</v>
      </c>
      <c r="D5" s="429">
        <f>SUMIF($C:$C,$C$11,D:D)</f>
        <v>911800</v>
      </c>
    </row>
    <row r="8" spans="1:555" ht="15.75" thickBot="1" x14ac:dyDescent="0.3">
      <c r="C8" s="70" t="s">
        <v>62</v>
      </c>
      <c r="D8" s="70"/>
      <c r="E8" s="70"/>
      <c r="F8" s="70"/>
      <c r="G8" s="77"/>
      <c r="H8" s="70"/>
      <c r="I8" s="70"/>
    </row>
    <row r="9" spans="1:555" s="434" customFormat="1" ht="19.5" thickBot="1" x14ac:dyDescent="0.3">
      <c r="C9" s="742" t="s">
        <v>1994</v>
      </c>
      <c r="D9" s="743"/>
      <c r="E9" s="743"/>
      <c r="F9" s="743"/>
      <c r="G9" s="743"/>
      <c r="H9" s="743"/>
      <c r="I9" s="743"/>
      <c r="J9" s="743"/>
      <c r="K9" s="744"/>
    </row>
    <row r="10" spans="1:555" ht="15.75" thickBot="1" x14ac:dyDescent="0.3">
      <c r="C10" s="70"/>
      <c r="D10" s="70"/>
      <c r="E10" s="70"/>
      <c r="F10" s="70"/>
      <c r="G10" s="77"/>
      <c r="H10" s="70"/>
      <c r="I10" s="70"/>
    </row>
    <row r="11" spans="1:555" ht="15.75" thickBot="1" x14ac:dyDescent="0.3">
      <c r="C11" s="29" t="s">
        <v>43</v>
      </c>
      <c r="D11" s="30">
        <f>SUM(F18:F27)</f>
        <v>121600</v>
      </c>
      <c r="E11" s="92"/>
      <c r="F11" s="92"/>
      <c r="G11" s="77"/>
      <c r="H11" s="92"/>
      <c r="I11" s="119"/>
    </row>
    <row r="12" spans="1:555" x14ac:dyDescent="0.25">
      <c r="B12" s="91"/>
      <c r="C12" s="70"/>
      <c r="D12" s="31"/>
      <c r="E12" s="91"/>
      <c r="F12" s="91"/>
      <c r="G12" s="91"/>
      <c r="H12" s="74"/>
      <c r="I12" s="74"/>
      <c r="J12" s="74"/>
      <c r="K12" s="110"/>
    </row>
    <row r="13" spans="1:555" x14ac:dyDescent="0.25">
      <c r="B13" s="91"/>
      <c r="C13" s="70"/>
      <c r="D13" s="31"/>
      <c r="E13" s="91"/>
      <c r="F13" s="91"/>
      <c r="G13" s="91"/>
      <c r="H13" s="74"/>
      <c r="I13" s="74"/>
      <c r="J13" s="74"/>
      <c r="K13" s="110"/>
    </row>
    <row r="14" spans="1:555" ht="15.75" x14ac:dyDescent="0.25">
      <c r="B14" s="91"/>
      <c r="C14" s="200" t="s">
        <v>390</v>
      </c>
      <c r="D14" s="347" t="s">
        <v>2003</v>
      </c>
      <c r="E14" s="91"/>
      <c r="F14" s="91"/>
      <c r="G14" s="91"/>
      <c r="H14" s="74"/>
      <c r="I14" s="74"/>
      <c r="J14" s="74"/>
      <c r="K14" s="110"/>
    </row>
    <row r="15" spans="1:555" ht="48.75" customHeight="1" x14ac:dyDescent="0.25">
      <c r="B15" s="91"/>
      <c r="C15" s="739" t="str">
        <f>IFERROR(VLOOKUP(D14,'1. Desarrollo e Innov. Curricu.'!$F:$G,2,FALSE),IFERROR(VLOOKUP(D14,'2. Investigación Científica'!$F:$G,2,FALSE),IFERROR(VLOOKUP(D14,'3. Vinculación Univ. Sociedad'!$F:$G,2,FALSE),IFERROR(VLOOKUP(D14,'4. Docencia y Profesorado Univ.'!$F:$G,2,FALSE),IFERROR(VLOOKUP(D14,'5. Estudiantes y Graduados'!$F:$G,2,FALSE),IFERROR(VLOOKUP(D14,'11. Gestion Administrativa'!$F:$G,2,FALSE),IFERROR(VLOOKUP(D14,'13. Gestión Académica'!$F:$G,2,FALSE),IFERROR(VLOOKUP(D14,'9. Asegura. de la Calid. y M'!$F:$G,2,FALSE),IFERROR(VLOOKUP(D14,'6. Gestión del Conocimiento'!$F:$G,2,FALSE),IFERROR(VLOOKUP(D14,'15. Gobernabilidad y Proceso...'!$F:$G,2,FALSE),IFERROR(VLOOKUP(D14,'12. Gestión del Talento Humano'!$F:$G,2,FALSE),IFERROR(VLOOKUP(D14,'14. Internacional... de la E.S.'!$F:$G,2,FALSE),IFERROR(VLOOKUP(D14,'10. Posgrado'!$F:$G,2,FALSE),IFERROR(VLOOKUP(D14,'17. Gestión TIC'!$F:$G,2,FALSE),IFERROR(VLOOKUP(D14,'16. Desa. del Sistema Educ.Sup.'!$F:$G,2,FALSE),IFERROR(VLOOKUP(D14,'8. Cultura de Inno. Insti...'!$F:$G,2,FALSE),VLOOKUP(D14,'7. Lo Esencial de la Reforma U.'!$F:$G,2,0)))))))))))))))))</f>
        <v>Remodelar el Observatorio Astronómico Centroamericano de Suyapa, gestionar la construcción del Planetario de Suyapa, y mejorar el espacio físico de aulas, laboratorios, salones de conferencias y oficinas que utilizan estudiantes,  personal de la FACES   y público en general que participa en las actividades académicas  desarollada.</v>
      </c>
      <c r="D15" s="739"/>
      <c r="E15" s="739"/>
      <c r="F15" s="739"/>
      <c r="G15" s="739"/>
      <c r="H15" s="739"/>
      <c r="I15" s="739"/>
      <c r="J15" s="739"/>
      <c r="K15" s="739"/>
    </row>
    <row r="16" spans="1:555" ht="15.75" thickBot="1" x14ac:dyDescent="0.3">
      <c r="B16" s="91"/>
      <c r="C16" s="70"/>
      <c r="D16" s="31"/>
      <c r="E16" s="91"/>
      <c r="F16" s="91"/>
      <c r="G16" s="91"/>
      <c r="H16" s="74"/>
      <c r="I16" s="74"/>
      <c r="J16" s="74"/>
      <c r="K16" s="110"/>
    </row>
    <row r="17" spans="2:11" ht="15.75" thickBot="1" x14ac:dyDescent="0.3">
      <c r="B17" s="91"/>
      <c r="C17" s="124" t="s">
        <v>44</v>
      </c>
      <c r="D17" s="126" t="s">
        <v>55</v>
      </c>
      <c r="E17" s="126" t="s">
        <v>57</v>
      </c>
      <c r="F17" s="125" t="s">
        <v>27</v>
      </c>
      <c r="G17" s="131" t="s">
        <v>129</v>
      </c>
      <c r="H17" s="126" t="s">
        <v>46</v>
      </c>
      <c r="I17" s="126" t="s">
        <v>130</v>
      </c>
      <c r="J17" s="126" t="s">
        <v>408</v>
      </c>
      <c r="K17" s="126" t="s">
        <v>409</v>
      </c>
    </row>
    <row r="18" spans="2:11" x14ac:dyDescent="0.25">
      <c r="B18" s="91"/>
      <c r="C18" s="93" t="s">
        <v>63</v>
      </c>
      <c r="D18" s="156">
        <v>12</v>
      </c>
      <c r="E18" s="94">
        <v>2800</v>
      </c>
      <c r="F18" s="95">
        <f>D18*E18</f>
        <v>33600</v>
      </c>
      <c r="G18" s="610" t="s">
        <v>1665</v>
      </c>
      <c r="H18" s="96" t="s">
        <v>982</v>
      </c>
      <c r="I18" s="96" t="str">
        <f>VLOOKUP(H18,Presupuesto!$B$11:$C$565,2,0)</f>
        <v>MUEBLES VARIOS DE OFICINA</v>
      </c>
      <c r="J18" s="215" t="s">
        <v>1361</v>
      </c>
      <c r="K18" s="96" t="s">
        <v>402</v>
      </c>
    </row>
    <row r="19" spans="2:11" ht="32.25" customHeight="1" x14ac:dyDescent="0.25">
      <c r="B19" s="91"/>
      <c r="C19" s="97" t="s">
        <v>64</v>
      </c>
      <c r="D19" s="149">
        <v>5</v>
      </c>
      <c r="E19" s="98">
        <v>2400</v>
      </c>
      <c r="F19" s="95">
        <f>D19*E19</f>
        <v>12000</v>
      </c>
      <c r="G19" s="162" t="s">
        <v>1665</v>
      </c>
      <c r="H19" s="99" t="s">
        <v>982</v>
      </c>
      <c r="I19" s="96" t="str">
        <f>VLOOKUP(H19,Presupuesto!$B$11:$C$565,2,0)</f>
        <v>MUEBLES VARIOS DE OFICINA</v>
      </c>
      <c r="J19" s="96" t="str">
        <f t="shared" ref="J19:J27" si="0">$J$18</f>
        <v>Gestión Administrativa y  financiera en apoyo al Desarrollo Académico</v>
      </c>
      <c r="K19" s="96" t="s">
        <v>410</v>
      </c>
    </row>
    <row r="20" spans="2:11" x14ac:dyDescent="0.25">
      <c r="B20" s="91"/>
      <c r="C20" s="97" t="s">
        <v>65</v>
      </c>
      <c r="D20" s="149">
        <v>10</v>
      </c>
      <c r="E20" s="98">
        <v>1000</v>
      </c>
      <c r="F20" s="95">
        <f t="shared" ref="F20:F27" si="1">D20*E20</f>
        <v>10000</v>
      </c>
      <c r="G20" s="162" t="s">
        <v>1665</v>
      </c>
      <c r="H20" s="99" t="s">
        <v>982</v>
      </c>
      <c r="I20" s="96" t="str">
        <f>VLOOKUP(H20,Presupuesto!$B$11:$C$565,2,0)</f>
        <v>MUEBLES VARIOS DE OFICINA</v>
      </c>
      <c r="J20" s="96" t="str">
        <f t="shared" si="0"/>
        <v>Gestión Administrativa y  financiera en apoyo al Desarrollo Académico</v>
      </c>
      <c r="K20" s="96" t="s">
        <v>393</v>
      </c>
    </row>
    <row r="21" spans="2:11" x14ac:dyDescent="0.25">
      <c r="B21" s="91"/>
      <c r="C21" s="97" t="s">
        <v>66</v>
      </c>
      <c r="D21" s="149">
        <v>1</v>
      </c>
      <c r="E21" s="98">
        <v>6000</v>
      </c>
      <c r="F21" s="95">
        <f t="shared" si="1"/>
        <v>6000</v>
      </c>
      <c r="G21" s="162" t="s">
        <v>1665</v>
      </c>
      <c r="H21" s="99" t="s">
        <v>982</v>
      </c>
      <c r="I21" s="96" t="str">
        <f>VLOOKUP(H21,Presupuesto!$B$11:$C$565,2,0)</f>
        <v>MUEBLES VARIOS DE OFICINA</v>
      </c>
      <c r="J21" s="96" t="str">
        <f t="shared" si="0"/>
        <v>Gestión Administrativa y  financiera en apoyo al Desarrollo Académico</v>
      </c>
      <c r="K21" s="96" t="s">
        <v>393</v>
      </c>
    </row>
    <row r="22" spans="2:11" x14ac:dyDescent="0.25">
      <c r="B22" s="91"/>
      <c r="C22" s="97" t="s">
        <v>67</v>
      </c>
      <c r="D22" s="149">
        <v>5</v>
      </c>
      <c r="E22" s="98">
        <v>3000</v>
      </c>
      <c r="F22" s="95">
        <f t="shared" si="1"/>
        <v>15000</v>
      </c>
      <c r="G22" s="162" t="s">
        <v>1665</v>
      </c>
      <c r="H22" s="99" t="s">
        <v>982</v>
      </c>
      <c r="I22" s="96" t="str">
        <f>VLOOKUP(H22,Presupuesto!$B$11:$C$565,2,0)</f>
        <v>MUEBLES VARIOS DE OFICINA</v>
      </c>
      <c r="J22" s="96" t="str">
        <f t="shared" si="0"/>
        <v>Gestión Administrativa y  financiera en apoyo al Desarrollo Académico</v>
      </c>
      <c r="K22" s="96" t="s">
        <v>393</v>
      </c>
    </row>
    <row r="23" spans="2:11" x14ac:dyDescent="0.25">
      <c r="B23" s="91"/>
      <c r="C23" s="97" t="s">
        <v>68</v>
      </c>
      <c r="D23" s="149"/>
      <c r="E23" s="98">
        <v>10000</v>
      </c>
      <c r="F23" s="95">
        <f t="shared" si="1"/>
        <v>0</v>
      </c>
      <c r="G23" s="162"/>
      <c r="H23" s="99" t="s">
        <v>982</v>
      </c>
      <c r="I23" s="96" t="str">
        <f>VLOOKUP(H23,Presupuesto!$B$11:$C$565,2,0)</f>
        <v>MUEBLES VARIOS DE OFICINA</v>
      </c>
      <c r="J23" s="96" t="str">
        <f t="shared" si="0"/>
        <v>Gestión Administrativa y  financiera en apoyo al Desarrollo Académico</v>
      </c>
      <c r="K23" s="96" t="s">
        <v>393</v>
      </c>
    </row>
    <row r="24" spans="2:11" x14ac:dyDescent="0.25">
      <c r="B24" s="91"/>
      <c r="C24" s="97" t="s">
        <v>69</v>
      </c>
      <c r="D24" s="149">
        <v>5</v>
      </c>
      <c r="E24" s="98">
        <v>8000</v>
      </c>
      <c r="F24" s="95">
        <f t="shared" si="1"/>
        <v>40000</v>
      </c>
      <c r="G24" s="162" t="s">
        <v>1665</v>
      </c>
      <c r="H24" s="99" t="s">
        <v>985</v>
      </c>
      <c r="I24" s="96" t="str">
        <f>VLOOKUP(H24,Presupuesto!$B$11:$C$565,2,0)</f>
        <v>EQUIPOS VARIOS DE OFICINA</v>
      </c>
      <c r="J24" s="96" t="str">
        <f t="shared" si="0"/>
        <v>Gestión Administrativa y  financiera en apoyo al Desarrollo Académico</v>
      </c>
      <c r="K24" s="96" t="s">
        <v>393</v>
      </c>
    </row>
    <row r="25" spans="2:11" x14ac:dyDescent="0.25">
      <c r="B25" s="91"/>
      <c r="C25" s="97" t="s">
        <v>70</v>
      </c>
      <c r="D25" s="149"/>
      <c r="E25" s="98">
        <v>2000</v>
      </c>
      <c r="F25" s="95">
        <f t="shared" si="1"/>
        <v>0</v>
      </c>
      <c r="G25" s="162"/>
      <c r="H25" s="99" t="s">
        <v>985</v>
      </c>
      <c r="I25" s="96" t="str">
        <f>VLOOKUP(H25,Presupuesto!$B$11:$C$565,2,0)</f>
        <v>EQUIPOS VARIOS DE OFICINA</v>
      </c>
      <c r="J25" s="96" t="str">
        <f t="shared" si="0"/>
        <v>Gestión Administrativa y  financiera en apoyo al Desarrollo Académico</v>
      </c>
      <c r="K25" s="96" t="s">
        <v>401</v>
      </c>
    </row>
    <row r="26" spans="2:11" x14ac:dyDescent="0.25">
      <c r="B26" s="91"/>
      <c r="C26" s="97" t="s">
        <v>71</v>
      </c>
      <c r="D26" s="149">
        <v>1</v>
      </c>
      <c r="E26" s="98">
        <v>5000</v>
      </c>
      <c r="F26" s="95">
        <f t="shared" si="1"/>
        <v>5000</v>
      </c>
      <c r="G26" s="162" t="s">
        <v>1665</v>
      </c>
      <c r="H26" s="99" t="s">
        <v>985</v>
      </c>
      <c r="I26" s="96" t="str">
        <f>VLOOKUP(H26,Presupuesto!$B$11:$C$565,2,0)</f>
        <v>EQUIPOS VARIOS DE OFICINA</v>
      </c>
      <c r="J26" s="96" t="str">
        <f t="shared" si="0"/>
        <v>Gestión Administrativa y  financiera en apoyo al Desarrollo Académico</v>
      </c>
      <c r="K26" s="96" t="s">
        <v>397</v>
      </c>
    </row>
    <row r="27" spans="2:11" ht="15.75" thickBot="1" x14ac:dyDescent="0.3">
      <c r="B27" s="91"/>
      <c r="C27" s="100" t="s">
        <v>72</v>
      </c>
      <c r="D27" s="157"/>
      <c r="E27" s="102">
        <v>100000</v>
      </c>
      <c r="F27" s="103">
        <f t="shared" si="1"/>
        <v>0</v>
      </c>
      <c r="G27" s="160"/>
      <c r="H27" s="104" t="s">
        <v>985</v>
      </c>
      <c r="I27" s="104" t="str">
        <f>VLOOKUP(H27,Presupuesto!$B$11:$C$565,2,0)</f>
        <v>EQUIPOS VARIOS DE OFICINA</v>
      </c>
      <c r="J27" s="104" t="str">
        <f t="shared" si="0"/>
        <v>Gestión Administrativa y  financiera en apoyo al Desarrollo Académico</v>
      </c>
      <c r="K27" s="122" t="s">
        <v>392</v>
      </c>
    </row>
    <row r="28" spans="2:11" x14ac:dyDescent="0.25">
      <c r="B28" s="91"/>
    </row>
    <row r="30" spans="2:11" s="434" customFormat="1" ht="15.75" thickBot="1" x14ac:dyDescent="0.3">
      <c r="G30" s="421"/>
    </row>
    <row r="31" spans="2:11" s="434" customFormat="1" ht="19.5" thickBot="1" x14ac:dyDescent="0.3">
      <c r="C31" s="742" t="s">
        <v>2004</v>
      </c>
      <c r="D31" s="743"/>
      <c r="E31" s="743"/>
      <c r="F31" s="743"/>
      <c r="G31" s="743"/>
      <c r="H31" s="743"/>
      <c r="I31" s="743"/>
      <c r="J31" s="743"/>
      <c r="K31" s="744"/>
    </row>
    <row r="32" spans="2:11" ht="15.75" thickBot="1" x14ac:dyDescent="0.3">
      <c r="C32" s="322"/>
      <c r="D32" s="323"/>
      <c r="E32" s="324"/>
      <c r="F32" s="324"/>
      <c r="G32" s="325"/>
      <c r="H32" s="324"/>
      <c r="I32" s="324"/>
      <c r="J32" s="153"/>
      <c r="K32" s="153"/>
    </row>
    <row r="33" spans="3:11" ht="15.75" thickBot="1" x14ac:dyDescent="0.3">
      <c r="C33" s="29" t="s">
        <v>43</v>
      </c>
      <c r="D33" s="30">
        <f>SUM(F40:F49)</f>
        <v>137000</v>
      </c>
      <c r="E33" s="175"/>
      <c r="F33" s="175"/>
      <c r="G33" s="77"/>
      <c r="H33" s="175"/>
      <c r="I33" s="175"/>
    </row>
    <row r="34" spans="3:11" x14ac:dyDescent="0.25">
      <c r="C34" s="70"/>
      <c r="D34" s="31"/>
      <c r="E34" s="91"/>
      <c r="F34" s="91"/>
      <c r="G34" s="91"/>
      <c r="H34" s="74"/>
      <c r="I34" s="74"/>
      <c r="J34" s="74"/>
      <c r="K34" s="110"/>
    </row>
    <row r="35" spans="3:11" x14ac:dyDescent="0.25">
      <c r="C35" s="70"/>
      <c r="D35" s="31"/>
      <c r="E35" s="91"/>
      <c r="F35" s="91"/>
      <c r="G35" s="91"/>
      <c r="H35" s="74"/>
      <c r="I35" s="74"/>
      <c r="J35" s="74"/>
      <c r="K35" s="110"/>
    </row>
    <row r="36" spans="3:11" ht="15.75" x14ac:dyDescent="0.25">
      <c r="C36" s="200" t="s">
        <v>390</v>
      </c>
      <c r="D36" s="347" t="s">
        <v>2003</v>
      </c>
      <c r="E36" s="91"/>
      <c r="F36" s="91"/>
      <c r="G36" s="91"/>
      <c r="H36" s="74"/>
      <c r="I36" s="74"/>
      <c r="J36" s="74"/>
      <c r="K36" s="110"/>
    </row>
    <row r="37" spans="3:11" ht="45.75" customHeight="1" x14ac:dyDescent="0.25">
      <c r="C37" s="738" t="str">
        <f>IFERROR(VLOOKUP(D36,'1. Desarrollo e Innov. Curricu.'!$F:$G,2,FALSE),IFERROR(VLOOKUP(D36,'2. Investigación Científica'!$F:$G,2,FALSE),IFERROR(VLOOKUP(D36,'3. Vinculación Univ. Sociedad'!$F:$G,2,FALSE),IFERROR(VLOOKUP(D36,'4. Docencia y Profesorado Univ.'!$F:$G,2,FALSE),IFERROR(VLOOKUP(D36,'5. Estudiantes y Graduados'!$F:$G,2,FALSE),IFERROR(VLOOKUP(D36,'11. Gestion Administrativa'!$F:$G,2,FALSE),IFERROR(VLOOKUP(D36,'13. Gestión Académica'!$F:$G,2,FALSE),IFERROR(VLOOKUP(D36,'9. Asegura. de la Calid. y M'!$F:$G,2,FALSE),IFERROR(VLOOKUP(D36,'6. Gestión del Conocimiento'!$F:$G,2,FALSE),IFERROR(VLOOKUP(D36,'15. Gobernabilidad y Proceso...'!$F:$G,2,FALSE),IFERROR(VLOOKUP(D36,'12. Gestión del Talento Humano'!$F:$G,2,FALSE),IFERROR(VLOOKUP(D36,'14. Internacional... de la E.S.'!$F:$G,2,FALSE),IFERROR(VLOOKUP(D36,'10. Posgrado'!$F:$G,2,FALSE),IFERROR(VLOOKUP(D36,'17. Gestión TIC'!$F:$G,2,FALSE),IFERROR(VLOOKUP(D36,'16. Desa. del Sistema Educ.Sup.'!$F:$G,2,FALSE),IFERROR(VLOOKUP(D36,'8. Cultura de Inno. Insti...'!$F:$G,2,FALSE),VLOOKUP(D36,'7. Lo Esencial de la Reforma U.'!$F:$G,2,0)))))))))))))))))</f>
        <v>Remodelar el Observatorio Astronómico Centroamericano de Suyapa, gestionar la construcción del Planetario de Suyapa, y mejorar el espacio físico de aulas, laboratorios, salones de conferencias y oficinas que utilizan estudiantes,  personal de la FACES   y público en general que participa en las actividades académicas  desarollada.</v>
      </c>
      <c r="D37" s="738"/>
      <c r="E37" s="738"/>
      <c r="F37" s="738"/>
      <c r="G37" s="738"/>
      <c r="H37" s="738"/>
      <c r="I37" s="738"/>
      <c r="J37" s="738"/>
      <c r="K37" s="738"/>
    </row>
    <row r="38" spans="3:11" ht="15.75" thickBot="1" x14ac:dyDescent="0.3">
      <c r="C38" s="70"/>
      <c r="D38" s="31"/>
      <c r="E38" s="91"/>
      <c r="F38" s="91"/>
      <c r="G38" s="91"/>
      <c r="H38" s="74"/>
      <c r="I38" s="74"/>
      <c r="J38" s="74"/>
      <c r="K38" s="110"/>
    </row>
    <row r="39" spans="3:11" ht="15.75" thickBot="1" x14ac:dyDescent="0.3">
      <c r="C39" s="124" t="s">
        <v>44</v>
      </c>
      <c r="D39" s="126" t="s">
        <v>55</v>
      </c>
      <c r="E39" s="126" t="s">
        <v>57</v>
      </c>
      <c r="F39" s="125" t="s">
        <v>27</v>
      </c>
      <c r="G39" s="131" t="s">
        <v>129</v>
      </c>
      <c r="H39" s="126" t="s">
        <v>46</v>
      </c>
      <c r="I39" s="126" t="s">
        <v>130</v>
      </c>
      <c r="J39" s="126" t="s">
        <v>408</v>
      </c>
      <c r="K39" s="126" t="s">
        <v>409</v>
      </c>
    </row>
    <row r="40" spans="3:11" x14ac:dyDescent="0.25">
      <c r="C40" s="93" t="s">
        <v>63</v>
      </c>
      <c r="D40" s="156">
        <v>10</v>
      </c>
      <c r="E40" s="94">
        <v>2800</v>
      </c>
      <c r="F40" s="95">
        <f>D40*E40</f>
        <v>28000</v>
      </c>
      <c r="G40" s="159" t="s">
        <v>1665</v>
      </c>
      <c r="H40" s="96" t="s">
        <v>982</v>
      </c>
      <c r="I40" s="96" t="str">
        <f>VLOOKUP(H40,Presupuesto!$B$11:$C$565,2,0)</f>
        <v>MUEBLES VARIOS DE OFICINA</v>
      </c>
      <c r="J40" s="215" t="s">
        <v>1361</v>
      </c>
      <c r="K40" s="96" t="s">
        <v>402</v>
      </c>
    </row>
    <row r="41" spans="3:11" x14ac:dyDescent="0.25">
      <c r="C41" s="97" t="s">
        <v>64</v>
      </c>
      <c r="D41" s="149">
        <v>10</v>
      </c>
      <c r="E41" s="98">
        <v>2400</v>
      </c>
      <c r="F41" s="95">
        <f>D41*E41</f>
        <v>24000</v>
      </c>
      <c r="G41" s="159" t="s">
        <v>1665</v>
      </c>
      <c r="H41" s="99" t="s">
        <v>982</v>
      </c>
      <c r="I41" s="96" t="str">
        <f>VLOOKUP(H41,Presupuesto!$B$11:$C$565,2,0)</f>
        <v>MUEBLES VARIOS DE OFICINA</v>
      </c>
      <c r="J41" s="96" t="str">
        <f>$J$40</f>
        <v>Gestión Administrativa y  financiera en apoyo al Desarrollo Académico</v>
      </c>
      <c r="K41" s="96" t="s">
        <v>410</v>
      </c>
    </row>
    <row r="42" spans="3:11" x14ac:dyDescent="0.25">
      <c r="C42" s="97" t="s">
        <v>65</v>
      </c>
      <c r="D42" s="149">
        <v>4</v>
      </c>
      <c r="E42" s="98">
        <v>1000</v>
      </c>
      <c r="F42" s="95">
        <f t="shared" ref="F42:F49" si="2">D42*E42</f>
        <v>4000</v>
      </c>
      <c r="G42" s="159" t="s">
        <v>1665</v>
      </c>
      <c r="H42" s="99" t="s">
        <v>982</v>
      </c>
      <c r="I42" s="96" t="str">
        <f>VLOOKUP(H42,Presupuesto!$B$11:$C$565,2,0)</f>
        <v>MUEBLES VARIOS DE OFICINA</v>
      </c>
      <c r="J42" s="96" t="str">
        <f t="shared" ref="J42:J49" si="3">$J$40</f>
        <v>Gestión Administrativa y  financiera en apoyo al Desarrollo Académico</v>
      </c>
      <c r="K42" s="96" t="s">
        <v>393</v>
      </c>
    </row>
    <row r="43" spans="3:11" x14ac:dyDescent="0.25">
      <c r="C43" s="97" t="s">
        <v>66</v>
      </c>
      <c r="D43" s="149">
        <v>2</v>
      </c>
      <c r="E43" s="98">
        <v>6000</v>
      </c>
      <c r="F43" s="95">
        <f t="shared" si="2"/>
        <v>12000</v>
      </c>
      <c r="G43" s="159" t="s">
        <v>1665</v>
      </c>
      <c r="H43" s="99" t="s">
        <v>982</v>
      </c>
      <c r="I43" s="96" t="str">
        <f>VLOOKUP(H43,Presupuesto!$B$11:$C$565,2,0)</f>
        <v>MUEBLES VARIOS DE OFICINA</v>
      </c>
      <c r="J43" s="96" t="str">
        <f t="shared" si="3"/>
        <v>Gestión Administrativa y  financiera en apoyo al Desarrollo Académico</v>
      </c>
      <c r="K43" s="96" t="s">
        <v>393</v>
      </c>
    </row>
    <row r="44" spans="3:11" x14ac:dyDescent="0.25">
      <c r="C44" s="97" t="s">
        <v>67</v>
      </c>
      <c r="D44" s="149">
        <v>8</v>
      </c>
      <c r="E44" s="98">
        <v>3000</v>
      </c>
      <c r="F44" s="95">
        <f t="shared" si="2"/>
        <v>24000</v>
      </c>
      <c r="G44" s="159" t="s">
        <v>1665</v>
      </c>
      <c r="H44" s="99" t="s">
        <v>982</v>
      </c>
      <c r="I44" s="96" t="str">
        <f>VLOOKUP(H44,Presupuesto!$B$11:$C$565,2,0)</f>
        <v>MUEBLES VARIOS DE OFICINA</v>
      </c>
      <c r="J44" s="96" t="str">
        <f t="shared" si="3"/>
        <v>Gestión Administrativa y  financiera en apoyo al Desarrollo Académico</v>
      </c>
      <c r="K44" s="96" t="s">
        <v>393</v>
      </c>
    </row>
    <row r="45" spans="3:11" x14ac:dyDescent="0.25">
      <c r="C45" s="97" t="s">
        <v>68</v>
      </c>
      <c r="D45" s="149"/>
      <c r="E45" s="98">
        <v>10000</v>
      </c>
      <c r="F45" s="95">
        <f t="shared" si="2"/>
        <v>0</v>
      </c>
      <c r="G45" s="159"/>
      <c r="H45" s="99" t="s">
        <v>982</v>
      </c>
      <c r="I45" s="96" t="str">
        <f>VLOOKUP(H45,Presupuesto!$B$11:$C$565,2,0)</f>
        <v>MUEBLES VARIOS DE OFICINA</v>
      </c>
      <c r="J45" s="96" t="str">
        <f t="shared" si="3"/>
        <v>Gestión Administrativa y  financiera en apoyo al Desarrollo Académico</v>
      </c>
      <c r="K45" s="96" t="s">
        <v>393</v>
      </c>
    </row>
    <row r="46" spans="3:11" x14ac:dyDescent="0.25">
      <c r="C46" s="97" t="s">
        <v>69</v>
      </c>
      <c r="D46" s="149">
        <v>5</v>
      </c>
      <c r="E46" s="98">
        <v>8000</v>
      </c>
      <c r="F46" s="95">
        <f t="shared" si="2"/>
        <v>40000</v>
      </c>
      <c r="G46" s="159" t="s">
        <v>1665</v>
      </c>
      <c r="H46" s="99" t="s">
        <v>985</v>
      </c>
      <c r="I46" s="96" t="str">
        <f>VLOOKUP(H46,Presupuesto!$B$11:$C$565,2,0)</f>
        <v>EQUIPOS VARIOS DE OFICINA</v>
      </c>
      <c r="J46" s="96" t="str">
        <f t="shared" si="3"/>
        <v>Gestión Administrativa y  financiera en apoyo al Desarrollo Académico</v>
      </c>
      <c r="K46" s="96" t="s">
        <v>393</v>
      </c>
    </row>
    <row r="47" spans="3:11" x14ac:dyDescent="0.25">
      <c r="C47" s="97" t="s">
        <v>70</v>
      </c>
      <c r="D47" s="149"/>
      <c r="E47" s="98">
        <v>2000</v>
      </c>
      <c r="F47" s="95">
        <f t="shared" si="2"/>
        <v>0</v>
      </c>
      <c r="G47" s="159"/>
      <c r="H47" s="99" t="s">
        <v>985</v>
      </c>
      <c r="I47" s="96" t="str">
        <f>VLOOKUP(H47,Presupuesto!$B$11:$C$565,2,0)</f>
        <v>EQUIPOS VARIOS DE OFICINA</v>
      </c>
      <c r="J47" s="96" t="str">
        <f t="shared" si="3"/>
        <v>Gestión Administrativa y  financiera en apoyo al Desarrollo Académico</v>
      </c>
      <c r="K47" s="96" t="s">
        <v>401</v>
      </c>
    </row>
    <row r="48" spans="3:11" x14ac:dyDescent="0.25">
      <c r="C48" s="97" t="s">
        <v>71</v>
      </c>
      <c r="D48" s="149">
        <v>1</v>
      </c>
      <c r="E48" s="98">
        <v>5000</v>
      </c>
      <c r="F48" s="95">
        <f t="shared" si="2"/>
        <v>5000</v>
      </c>
      <c r="G48" s="159" t="s">
        <v>1665</v>
      </c>
      <c r="H48" s="99" t="s">
        <v>985</v>
      </c>
      <c r="I48" s="96" t="str">
        <f>VLOOKUP(H48,Presupuesto!$B$11:$C$565,2,0)</f>
        <v>EQUIPOS VARIOS DE OFICINA</v>
      </c>
      <c r="J48" s="96" t="str">
        <f t="shared" si="3"/>
        <v>Gestión Administrativa y  financiera en apoyo al Desarrollo Académico</v>
      </c>
      <c r="K48" s="96" t="s">
        <v>397</v>
      </c>
    </row>
    <row r="49" spans="3:11" ht="15.75" thickBot="1" x14ac:dyDescent="0.3">
      <c r="C49" s="100" t="s">
        <v>72</v>
      </c>
      <c r="D49" s="157"/>
      <c r="E49" s="102">
        <v>100000</v>
      </c>
      <c r="F49" s="103">
        <f t="shared" si="2"/>
        <v>0</v>
      </c>
      <c r="G49" s="160"/>
      <c r="H49" s="104" t="s">
        <v>985</v>
      </c>
      <c r="I49" s="104" t="str">
        <f>VLOOKUP(H49,Presupuesto!$B$11:$C$565,2,0)</f>
        <v>EQUIPOS VARIOS DE OFICINA</v>
      </c>
      <c r="J49" s="104" t="str">
        <f t="shared" si="3"/>
        <v>Gestión Administrativa y  financiera en apoyo al Desarrollo Académico</v>
      </c>
      <c r="K49" s="122" t="s">
        <v>392</v>
      </c>
    </row>
    <row r="51" spans="3:11" s="434" customFormat="1" x14ac:dyDescent="0.25">
      <c r="C51" s="434" t="s">
        <v>2098</v>
      </c>
      <c r="G51" s="421"/>
    </row>
    <row r="52" spans="3:11" s="434" customFormat="1" ht="15.75" thickBot="1" x14ac:dyDescent="0.3">
      <c r="G52" s="421"/>
    </row>
    <row r="53" spans="3:11" s="434" customFormat="1" ht="15.75" thickBot="1" x14ac:dyDescent="0.3">
      <c r="C53" s="29" t="s">
        <v>43</v>
      </c>
      <c r="D53" s="30">
        <f>SUM(F60:F69)</f>
        <v>16800</v>
      </c>
      <c r="E53" s="175"/>
      <c r="F53" s="175"/>
      <c r="G53" s="77"/>
      <c r="H53" s="175"/>
      <c r="I53" s="175"/>
    </row>
    <row r="54" spans="3:11" s="434" customFormat="1" x14ac:dyDescent="0.25">
      <c r="C54" s="70"/>
      <c r="D54" s="31"/>
      <c r="E54" s="91"/>
      <c r="F54" s="91"/>
      <c r="G54" s="91"/>
      <c r="H54" s="74"/>
      <c r="I54" s="74"/>
      <c r="J54" s="74"/>
      <c r="K54" s="110"/>
    </row>
    <row r="55" spans="3:11" s="434" customFormat="1" ht="15.75" thickBot="1" x14ac:dyDescent="0.3">
      <c r="C55" s="70"/>
      <c r="D55" s="31"/>
      <c r="E55" s="91"/>
      <c r="F55" s="91"/>
      <c r="G55" s="91"/>
      <c r="H55" s="74"/>
      <c r="I55" s="74"/>
      <c r="J55" s="74"/>
      <c r="K55" s="110"/>
    </row>
    <row r="56" spans="3:11" s="434" customFormat="1" ht="16.5" thickBot="1" x14ac:dyDescent="0.3">
      <c r="C56" s="200" t="s">
        <v>390</v>
      </c>
      <c r="D56" s="347" t="s">
        <v>2003</v>
      </c>
      <c r="E56" s="91"/>
      <c r="F56" s="124" t="s">
        <v>2030</v>
      </c>
      <c r="G56" s="91"/>
      <c r="H56" s="74"/>
      <c r="I56" s="74"/>
      <c r="J56" s="74"/>
      <c r="K56" s="110"/>
    </row>
    <row r="57" spans="3:11" s="434" customFormat="1" ht="54" customHeight="1" x14ac:dyDescent="0.25">
      <c r="C57" s="739" t="str">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Posgrado'!$F:$G,2,FALSE),IFERROR(VLOOKUP(D56,'17. Gestión TIC'!$F:$G,2,FALSE),IFERROR(VLOOKUP(D56,'16. Desa. del Sistema Educ.Sup.'!$F:$G,2,FALSE),IFERROR(VLOOKUP(D56,'8. Cultura de Inno. Insti...'!$F:$G,2,FALSE),VLOOKUP(D56,'7. Lo Esencial de la Reforma U.'!$F:$G,2,0)))))))))))))))))</f>
        <v>Remodelar el Observatorio Astronómico Centroamericano de Suyapa, gestionar la construcción del Planetario de Suyapa, y mejorar el espacio físico de aulas, laboratorios, salones de conferencias y oficinas que utilizan estudiantes,  personal de la FACES   y público en general que participa en las actividades académicas  desarollada.</v>
      </c>
      <c r="D57" s="739"/>
      <c r="E57" s="739"/>
      <c r="F57" s="739"/>
      <c r="G57" s="739"/>
      <c r="H57" s="739"/>
      <c r="I57" s="739"/>
      <c r="J57" s="739"/>
      <c r="K57" s="739"/>
    </row>
    <row r="58" spans="3:11" s="434" customFormat="1" ht="15.75" thickBot="1" x14ac:dyDescent="0.3">
      <c r="C58" s="70"/>
      <c r="D58" s="31"/>
      <c r="E58" s="91"/>
      <c r="F58" s="91"/>
      <c r="G58" s="91"/>
      <c r="H58" s="74"/>
      <c r="I58" s="74"/>
      <c r="J58" s="74"/>
      <c r="K58" s="110"/>
    </row>
    <row r="59" spans="3:11" s="434" customFormat="1" ht="15.75" thickBot="1" x14ac:dyDescent="0.3">
      <c r="C59" s="124" t="s">
        <v>44</v>
      </c>
      <c r="D59" s="126" t="s">
        <v>55</v>
      </c>
      <c r="E59" s="126" t="s">
        <v>57</v>
      </c>
      <c r="F59" s="125" t="s">
        <v>27</v>
      </c>
      <c r="G59" s="131" t="s">
        <v>129</v>
      </c>
      <c r="H59" s="126" t="s">
        <v>46</v>
      </c>
      <c r="I59" s="126" t="s">
        <v>130</v>
      </c>
      <c r="J59" s="126" t="s">
        <v>408</v>
      </c>
      <c r="K59" s="126" t="s">
        <v>409</v>
      </c>
    </row>
    <row r="60" spans="3:11" s="434" customFormat="1" x14ac:dyDescent="0.25">
      <c r="C60" s="93" t="s">
        <v>63</v>
      </c>
      <c r="D60" s="156">
        <v>1</v>
      </c>
      <c r="E60" s="94">
        <v>2800</v>
      </c>
      <c r="F60" s="95">
        <f>D60*E60</f>
        <v>2800</v>
      </c>
      <c r="G60" s="159" t="s">
        <v>1665</v>
      </c>
      <c r="H60" s="96" t="s">
        <v>982</v>
      </c>
      <c r="I60" s="96" t="str">
        <f>VLOOKUP(H60,Presupuesto!$B$11:$C$565,2,0)</f>
        <v>MUEBLES VARIOS DE OFICINA</v>
      </c>
      <c r="J60" s="215" t="s">
        <v>1361</v>
      </c>
      <c r="K60" s="96" t="s">
        <v>393</v>
      </c>
    </row>
    <row r="61" spans="3:11" s="434" customFormat="1" x14ac:dyDescent="0.25">
      <c r="C61" s="97" t="s">
        <v>64</v>
      </c>
      <c r="D61" s="149"/>
      <c r="E61" s="98">
        <v>2400</v>
      </c>
      <c r="F61" s="95">
        <f>D61*E61</f>
        <v>0</v>
      </c>
      <c r="G61" s="159"/>
      <c r="H61" s="99" t="s">
        <v>982</v>
      </c>
      <c r="I61" s="96" t="str">
        <f>VLOOKUP(H61,Presupuesto!$B$11:$C$565,2,0)</f>
        <v>MUEBLES VARIOS DE OFICINA</v>
      </c>
      <c r="J61" s="96" t="s">
        <v>1361</v>
      </c>
      <c r="K61" s="96" t="s">
        <v>393</v>
      </c>
    </row>
    <row r="62" spans="3:11" s="434" customFormat="1" x14ac:dyDescent="0.25">
      <c r="C62" s="97" t="s">
        <v>65</v>
      </c>
      <c r="D62" s="149"/>
      <c r="E62" s="98">
        <v>1000</v>
      </c>
      <c r="F62" s="95">
        <f t="shared" ref="F62:F69" si="4">D62*E62</f>
        <v>0</v>
      </c>
      <c r="G62" s="159"/>
      <c r="H62" s="99" t="s">
        <v>982</v>
      </c>
      <c r="I62" s="96" t="str">
        <f>VLOOKUP(H62,Presupuesto!$B$11:$C$565,2,0)</f>
        <v>MUEBLES VARIOS DE OFICINA</v>
      </c>
      <c r="J62" s="96" t="s">
        <v>1361</v>
      </c>
      <c r="K62" s="96" t="s">
        <v>393</v>
      </c>
    </row>
    <row r="63" spans="3:11" s="434" customFormat="1" x14ac:dyDescent="0.25">
      <c r="C63" s="97" t="s">
        <v>66</v>
      </c>
      <c r="D63" s="149">
        <v>1</v>
      </c>
      <c r="E63" s="98">
        <v>6000</v>
      </c>
      <c r="F63" s="95">
        <f t="shared" si="4"/>
        <v>6000</v>
      </c>
      <c r="G63" s="159" t="s">
        <v>1665</v>
      </c>
      <c r="H63" s="99" t="s">
        <v>982</v>
      </c>
      <c r="I63" s="96" t="str">
        <f>VLOOKUP(H63,Presupuesto!$B$11:$C$565,2,0)</f>
        <v>MUEBLES VARIOS DE OFICINA</v>
      </c>
      <c r="J63" s="96" t="s">
        <v>1361</v>
      </c>
      <c r="K63" s="96" t="s">
        <v>393</v>
      </c>
    </row>
    <row r="64" spans="3:11" s="434" customFormat="1" ht="16.5" customHeight="1" x14ac:dyDescent="0.25">
      <c r="C64" s="97" t="s">
        <v>67</v>
      </c>
      <c r="D64" s="149"/>
      <c r="E64" s="98">
        <v>3000</v>
      </c>
      <c r="F64" s="95">
        <f t="shared" si="4"/>
        <v>0</v>
      </c>
      <c r="G64" s="159"/>
      <c r="H64" s="99" t="s">
        <v>982</v>
      </c>
      <c r="I64" s="96" t="str">
        <f>VLOOKUP(H64,Presupuesto!$B$11:$C$565,2,0)</f>
        <v>MUEBLES VARIOS DE OFICINA</v>
      </c>
      <c r="J64" s="96" t="s">
        <v>1361</v>
      </c>
      <c r="K64" s="96" t="s">
        <v>393</v>
      </c>
    </row>
    <row r="65" spans="3:11" s="434" customFormat="1" ht="16.5" customHeight="1" x14ac:dyDescent="0.25">
      <c r="C65" s="97" t="s">
        <v>68</v>
      </c>
      <c r="D65" s="149"/>
      <c r="E65" s="98">
        <v>10000</v>
      </c>
      <c r="F65" s="95">
        <f t="shared" si="4"/>
        <v>0</v>
      </c>
      <c r="G65" s="159"/>
      <c r="H65" s="99" t="s">
        <v>982</v>
      </c>
      <c r="I65" s="96" t="str">
        <f>VLOOKUP(H65,Presupuesto!$B$11:$C$565,2,0)</f>
        <v>MUEBLES VARIOS DE OFICINA</v>
      </c>
      <c r="J65" s="96" t="s">
        <v>1361</v>
      </c>
      <c r="K65" s="96" t="s">
        <v>393</v>
      </c>
    </row>
    <row r="66" spans="3:11" x14ac:dyDescent="0.25">
      <c r="C66" s="97" t="s">
        <v>69</v>
      </c>
      <c r="D66" s="149">
        <v>1</v>
      </c>
      <c r="E66" s="98">
        <v>8000</v>
      </c>
      <c r="F66" s="95">
        <f t="shared" si="4"/>
        <v>8000</v>
      </c>
      <c r="G66" s="159" t="s">
        <v>1665</v>
      </c>
      <c r="H66" s="99" t="s">
        <v>985</v>
      </c>
      <c r="I66" s="96" t="str">
        <f>VLOOKUP(H66,Presupuesto!$B$11:$C$565,2,0)</f>
        <v>EQUIPOS VARIOS DE OFICINA</v>
      </c>
      <c r="J66" s="96" t="s">
        <v>1361</v>
      </c>
      <c r="K66" s="96" t="s">
        <v>393</v>
      </c>
    </row>
    <row r="67" spans="3:11" x14ac:dyDescent="0.25">
      <c r="C67" s="97" t="s">
        <v>70</v>
      </c>
      <c r="D67" s="149"/>
      <c r="E67" s="98">
        <v>2000</v>
      </c>
      <c r="F67" s="95">
        <f t="shared" si="4"/>
        <v>0</v>
      </c>
      <c r="G67" s="159"/>
      <c r="H67" s="99" t="s">
        <v>985</v>
      </c>
      <c r="I67" s="96" t="str">
        <f>VLOOKUP(H67,Presupuesto!$B$11:$C$565,2,0)</f>
        <v>EQUIPOS VARIOS DE OFICINA</v>
      </c>
      <c r="J67" s="96" t="s">
        <v>1361</v>
      </c>
      <c r="K67" s="96" t="s">
        <v>393</v>
      </c>
    </row>
    <row r="68" spans="3:11" x14ac:dyDescent="0.25">
      <c r="C68" s="97" t="s">
        <v>71</v>
      </c>
      <c r="D68" s="149"/>
      <c r="E68" s="98">
        <v>5000</v>
      </c>
      <c r="F68" s="95">
        <f t="shared" si="4"/>
        <v>0</v>
      </c>
      <c r="G68" s="159"/>
      <c r="H68" s="99" t="s">
        <v>985</v>
      </c>
      <c r="I68" s="96" t="str">
        <f>VLOOKUP(H68,Presupuesto!$B$11:$C$565,2,0)</f>
        <v>EQUIPOS VARIOS DE OFICINA</v>
      </c>
      <c r="J68" s="96" t="s">
        <v>1361</v>
      </c>
      <c r="K68" s="96" t="s">
        <v>393</v>
      </c>
    </row>
    <row r="69" spans="3:11" ht="15.75" thickBot="1" x14ac:dyDescent="0.3">
      <c r="C69" s="100" t="s">
        <v>72</v>
      </c>
      <c r="D69" s="157"/>
      <c r="E69" s="102">
        <v>100000</v>
      </c>
      <c r="F69" s="103">
        <f t="shared" si="4"/>
        <v>0</v>
      </c>
      <c r="G69" s="160"/>
      <c r="H69" s="104" t="s">
        <v>985</v>
      </c>
      <c r="I69" s="104" t="str">
        <f>VLOOKUP(H69,Presupuesto!$B$11:$C$565,2,0)</f>
        <v>EQUIPOS VARIOS DE OFICINA</v>
      </c>
      <c r="J69" s="104" t="s">
        <v>1361</v>
      </c>
      <c r="K69" s="122" t="s">
        <v>393</v>
      </c>
    </row>
    <row r="70" spans="3:11" s="434" customFormat="1" ht="15.75" thickBot="1" x14ac:dyDescent="0.3">
      <c r="C70" s="644"/>
      <c r="D70" s="645"/>
      <c r="E70" s="619"/>
      <c r="F70" s="619"/>
      <c r="G70" s="620"/>
      <c r="H70" s="636"/>
      <c r="I70" s="636"/>
      <c r="J70" s="636"/>
      <c r="K70" s="636"/>
    </row>
    <row r="71" spans="3:11" s="434" customFormat="1" ht="19.5" thickBot="1" x14ac:dyDescent="0.3">
      <c r="C71" s="742" t="s">
        <v>2099</v>
      </c>
      <c r="D71" s="743"/>
      <c r="E71" s="743"/>
      <c r="F71" s="743"/>
      <c r="G71" s="743"/>
      <c r="H71" s="743"/>
      <c r="I71" s="743"/>
      <c r="J71" s="743"/>
      <c r="K71" s="744"/>
    </row>
    <row r="72" spans="3:11" s="648" customFormat="1" ht="19.5" thickBot="1" x14ac:dyDescent="0.3">
      <c r="C72" s="707"/>
      <c r="D72" s="707"/>
      <c r="E72" s="707"/>
      <c r="F72" s="707"/>
      <c r="G72" s="707"/>
      <c r="H72" s="707"/>
      <c r="I72" s="707"/>
      <c r="J72" s="707"/>
      <c r="K72" s="707"/>
    </row>
    <row r="73" spans="3:11" s="648" customFormat="1" ht="19.5" thickBot="1" x14ac:dyDescent="0.3">
      <c r="C73" s="29" t="s">
        <v>43</v>
      </c>
      <c r="D73" s="30">
        <f>SUM(F79:F88)</f>
        <v>103400</v>
      </c>
      <c r="E73" s="707"/>
      <c r="F73" s="707"/>
      <c r="G73" s="707"/>
      <c r="H73" s="707"/>
      <c r="I73" s="707"/>
      <c r="J73" s="707"/>
      <c r="K73" s="707"/>
    </row>
    <row r="74" spans="3:11" s="434" customFormat="1" x14ac:dyDescent="0.25">
      <c r="C74" s="644"/>
      <c r="D74" s="645"/>
      <c r="E74" s="619"/>
      <c r="F74" s="619"/>
      <c r="G74" s="620"/>
      <c r="H74" s="636"/>
      <c r="I74" s="636"/>
      <c r="J74" s="636"/>
      <c r="K74" s="636"/>
    </row>
    <row r="75" spans="3:11" ht="15.75" x14ac:dyDescent="0.25">
      <c r="C75" s="200" t="s">
        <v>390</v>
      </c>
      <c r="D75" s="347" t="s">
        <v>2003</v>
      </c>
      <c r="E75" s="91"/>
      <c r="F75" s="91"/>
      <c r="G75" s="91"/>
      <c r="H75" s="74"/>
      <c r="I75" s="74"/>
      <c r="J75" s="74"/>
      <c r="K75" s="110"/>
    </row>
    <row r="76" spans="3:11" ht="59.25" customHeight="1" x14ac:dyDescent="0.25">
      <c r="C76" s="739" t="str">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U.'!$F:$G,2,0)))))))))))))))))</f>
        <v>Remodelar el Observatorio Astronómico Centroamericano de Suyapa, gestionar la construcción del Planetario de Suyapa, y mejorar el espacio físico de aulas, laboratorios, salones de conferencias y oficinas que utilizan estudiantes,  personal de la FACES   y público en general que participa en las actividades académicas  desarollada.</v>
      </c>
      <c r="D76" s="739"/>
      <c r="E76" s="739"/>
      <c r="F76" s="739"/>
      <c r="G76" s="739"/>
      <c r="H76" s="739"/>
      <c r="I76" s="739"/>
      <c r="J76" s="739"/>
      <c r="K76" s="739"/>
    </row>
    <row r="77" spans="3:11" ht="15.75" thickBot="1" x14ac:dyDescent="0.3">
      <c r="C77" s="70"/>
      <c r="D77" s="31"/>
      <c r="E77" s="91"/>
      <c r="F77" s="91"/>
      <c r="G77" s="91"/>
      <c r="H77" s="74"/>
      <c r="I77" s="74"/>
      <c r="J77" s="74"/>
      <c r="K77" s="110"/>
    </row>
    <row r="78" spans="3:11" ht="15.75" thickBot="1" x14ac:dyDescent="0.3">
      <c r="C78" s="124" t="s">
        <v>44</v>
      </c>
      <c r="D78" s="126" t="s">
        <v>55</v>
      </c>
      <c r="E78" s="126" t="s">
        <v>57</v>
      </c>
      <c r="F78" s="125" t="s">
        <v>27</v>
      </c>
      <c r="G78" s="131" t="s">
        <v>129</v>
      </c>
      <c r="H78" s="126" t="s">
        <v>46</v>
      </c>
      <c r="I78" s="126" t="s">
        <v>130</v>
      </c>
      <c r="J78" s="126" t="s">
        <v>408</v>
      </c>
      <c r="K78" s="126" t="s">
        <v>409</v>
      </c>
    </row>
    <row r="79" spans="3:11" x14ac:dyDescent="0.25">
      <c r="C79" s="93" t="s">
        <v>63</v>
      </c>
      <c r="D79" s="156">
        <v>15</v>
      </c>
      <c r="E79" s="94">
        <v>2800</v>
      </c>
      <c r="F79" s="95">
        <f>D79*E79</f>
        <v>42000</v>
      </c>
      <c r="G79" s="159" t="s">
        <v>1665</v>
      </c>
      <c r="H79" s="96" t="s">
        <v>982</v>
      </c>
      <c r="I79" s="96" t="str">
        <f>VLOOKUP(H79,Presupuesto!$B$11:$C$565,2,0)</f>
        <v>MUEBLES VARIOS DE OFICINA</v>
      </c>
      <c r="J79" s="215" t="s">
        <v>1361</v>
      </c>
      <c r="K79" s="96" t="s">
        <v>402</v>
      </c>
    </row>
    <row r="80" spans="3:11" x14ac:dyDescent="0.25">
      <c r="C80" s="97" t="s">
        <v>64</v>
      </c>
      <c r="D80" s="658">
        <v>6</v>
      </c>
      <c r="E80" s="98">
        <v>2400</v>
      </c>
      <c r="F80" s="95">
        <f>D80*E80</f>
        <v>14400</v>
      </c>
      <c r="G80" s="159" t="s">
        <v>1665</v>
      </c>
      <c r="H80" s="99" t="s">
        <v>982</v>
      </c>
      <c r="I80" s="96" t="str">
        <f>VLOOKUP(H80,Presupuesto!$B$11:$C$565,2,0)</f>
        <v>MUEBLES VARIOS DE OFICINA</v>
      </c>
      <c r="J80" s="96" t="str">
        <f>$J$79</f>
        <v>Gestión Administrativa y  financiera en apoyo al Desarrollo Académico</v>
      </c>
      <c r="K80" s="96" t="s">
        <v>410</v>
      </c>
    </row>
    <row r="81" spans="3:11" x14ac:dyDescent="0.25">
      <c r="C81" s="97" t="s">
        <v>65</v>
      </c>
      <c r="D81" s="658"/>
      <c r="E81" s="98">
        <v>1000</v>
      </c>
      <c r="F81" s="95">
        <f t="shared" ref="F81:F88" si="5">D81*E81</f>
        <v>0</v>
      </c>
      <c r="G81" s="159" t="s">
        <v>1665</v>
      </c>
      <c r="H81" s="99" t="s">
        <v>982</v>
      </c>
      <c r="I81" s="96" t="str">
        <f>VLOOKUP(H81,Presupuesto!$B$11:$C$565,2,0)</f>
        <v>MUEBLES VARIOS DE OFICINA</v>
      </c>
      <c r="J81" s="96" t="str">
        <f t="shared" ref="J81:J88" si="6">$J$79</f>
        <v>Gestión Administrativa y  financiera en apoyo al Desarrollo Académico</v>
      </c>
      <c r="K81" s="96" t="s">
        <v>393</v>
      </c>
    </row>
    <row r="82" spans="3:11" x14ac:dyDescent="0.25">
      <c r="C82" s="97" t="s">
        <v>66</v>
      </c>
      <c r="D82" s="658">
        <v>2</v>
      </c>
      <c r="E82" s="98">
        <v>6000</v>
      </c>
      <c r="F82" s="95">
        <f t="shared" si="5"/>
        <v>12000</v>
      </c>
      <c r="G82" s="159" t="s">
        <v>1665</v>
      </c>
      <c r="H82" s="99" t="s">
        <v>982</v>
      </c>
      <c r="I82" s="96" t="str">
        <f>VLOOKUP(H82,Presupuesto!$B$11:$C$565,2,0)</f>
        <v>MUEBLES VARIOS DE OFICINA</v>
      </c>
      <c r="J82" s="96" t="str">
        <f t="shared" si="6"/>
        <v>Gestión Administrativa y  financiera en apoyo al Desarrollo Académico</v>
      </c>
      <c r="K82" s="96" t="s">
        <v>393</v>
      </c>
    </row>
    <row r="83" spans="3:11" x14ac:dyDescent="0.25">
      <c r="C83" s="97" t="s">
        <v>67</v>
      </c>
      <c r="D83" s="658">
        <v>4</v>
      </c>
      <c r="E83" s="98">
        <v>3000</v>
      </c>
      <c r="F83" s="95">
        <f t="shared" si="5"/>
        <v>12000</v>
      </c>
      <c r="G83" s="159" t="s">
        <v>1665</v>
      </c>
      <c r="H83" s="99" t="s">
        <v>982</v>
      </c>
      <c r="I83" s="96" t="str">
        <f>VLOOKUP(H83,Presupuesto!$B$11:$C$565,2,0)</f>
        <v>MUEBLES VARIOS DE OFICINA</v>
      </c>
      <c r="J83" s="96" t="str">
        <f t="shared" si="6"/>
        <v>Gestión Administrativa y  financiera en apoyo al Desarrollo Académico</v>
      </c>
      <c r="K83" s="96" t="s">
        <v>393</v>
      </c>
    </row>
    <row r="84" spans="3:11" x14ac:dyDescent="0.25">
      <c r="C84" s="97" t="s">
        <v>68</v>
      </c>
      <c r="D84" s="658"/>
      <c r="E84" s="98">
        <v>10000</v>
      </c>
      <c r="F84" s="95">
        <f t="shared" si="5"/>
        <v>0</v>
      </c>
      <c r="G84" s="159" t="s">
        <v>1665</v>
      </c>
      <c r="H84" s="99" t="s">
        <v>982</v>
      </c>
      <c r="I84" s="96" t="str">
        <f>VLOOKUP(H84,Presupuesto!$B$11:$C$565,2,0)</f>
        <v>MUEBLES VARIOS DE OFICINA</v>
      </c>
      <c r="J84" s="96" t="str">
        <f t="shared" si="6"/>
        <v>Gestión Administrativa y  financiera en apoyo al Desarrollo Académico</v>
      </c>
      <c r="K84" s="96" t="s">
        <v>393</v>
      </c>
    </row>
    <row r="85" spans="3:11" x14ac:dyDescent="0.25">
      <c r="C85" s="97" t="s">
        <v>69</v>
      </c>
      <c r="D85" s="658">
        <v>2</v>
      </c>
      <c r="E85" s="98">
        <v>8000</v>
      </c>
      <c r="F85" s="95">
        <f t="shared" si="5"/>
        <v>16000</v>
      </c>
      <c r="G85" s="159" t="s">
        <v>1665</v>
      </c>
      <c r="H85" s="99" t="s">
        <v>985</v>
      </c>
      <c r="I85" s="96" t="str">
        <f>VLOOKUP(H85,Presupuesto!$B$11:$C$565,2,0)</f>
        <v>EQUIPOS VARIOS DE OFICINA</v>
      </c>
      <c r="J85" s="96" t="str">
        <f t="shared" si="6"/>
        <v>Gestión Administrativa y  financiera en apoyo al Desarrollo Académico</v>
      </c>
      <c r="K85" s="96" t="s">
        <v>393</v>
      </c>
    </row>
    <row r="86" spans="3:11" x14ac:dyDescent="0.25">
      <c r="C86" s="97" t="s">
        <v>70</v>
      </c>
      <c r="D86" s="658">
        <v>1</v>
      </c>
      <c r="E86" s="98">
        <v>2000</v>
      </c>
      <c r="F86" s="95">
        <f t="shared" si="5"/>
        <v>2000</v>
      </c>
      <c r="G86" s="159" t="s">
        <v>1665</v>
      </c>
      <c r="H86" s="99" t="s">
        <v>985</v>
      </c>
      <c r="I86" s="96" t="str">
        <f>VLOOKUP(H86,Presupuesto!$B$11:$C$565,2,0)</f>
        <v>EQUIPOS VARIOS DE OFICINA</v>
      </c>
      <c r="J86" s="96" t="str">
        <f t="shared" si="6"/>
        <v>Gestión Administrativa y  financiera en apoyo al Desarrollo Académico</v>
      </c>
      <c r="K86" s="96" t="s">
        <v>401</v>
      </c>
    </row>
    <row r="87" spans="3:11" x14ac:dyDescent="0.25">
      <c r="C87" s="97" t="s">
        <v>71</v>
      </c>
      <c r="D87" s="658">
        <v>1</v>
      </c>
      <c r="E87" s="98">
        <v>5000</v>
      </c>
      <c r="F87" s="95">
        <f t="shared" si="5"/>
        <v>5000</v>
      </c>
      <c r="G87" s="159" t="s">
        <v>1665</v>
      </c>
      <c r="H87" s="99" t="s">
        <v>985</v>
      </c>
      <c r="I87" s="96" t="str">
        <f>VLOOKUP(H87,Presupuesto!$B$11:$C$565,2,0)</f>
        <v>EQUIPOS VARIOS DE OFICINA</v>
      </c>
      <c r="J87" s="96" t="str">
        <f t="shared" si="6"/>
        <v>Gestión Administrativa y  financiera en apoyo al Desarrollo Académico</v>
      </c>
      <c r="K87" s="96" t="s">
        <v>397</v>
      </c>
    </row>
    <row r="88" spans="3:11" ht="15.75" thickBot="1" x14ac:dyDescent="0.3">
      <c r="C88" s="100" t="s">
        <v>72</v>
      </c>
      <c r="D88" s="704"/>
      <c r="E88" s="102">
        <v>100000</v>
      </c>
      <c r="F88" s="103">
        <f t="shared" si="5"/>
        <v>0</v>
      </c>
      <c r="G88" s="160" t="s">
        <v>1665</v>
      </c>
      <c r="H88" s="104" t="s">
        <v>985</v>
      </c>
      <c r="I88" s="104" t="str">
        <f>VLOOKUP(H88,Presupuesto!$B$11:$C$565,2,0)</f>
        <v>EQUIPOS VARIOS DE OFICINA</v>
      </c>
      <c r="J88" s="104" t="str">
        <f t="shared" si="6"/>
        <v>Gestión Administrativa y  financiera en apoyo al Desarrollo Académico</v>
      </c>
      <c r="K88" s="122" t="s">
        <v>392</v>
      </c>
    </row>
    <row r="89" spans="3:11" s="434" customFormat="1" x14ac:dyDescent="0.25">
      <c r="C89" s="644"/>
      <c r="D89" s="645"/>
      <c r="E89" s="619"/>
      <c r="F89" s="619"/>
      <c r="G89" s="620"/>
      <c r="H89" s="636"/>
      <c r="I89" s="636"/>
      <c r="J89" s="636"/>
      <c r="K89" s="636"/>
    </row>
    <row r="90" spans="3:11" ht="15.75" thickBot="1" x14ac:dyDescent="0.3"/>
    <row r="91" spans="3:11" ht="19.5" thickBot="1" x14ac:dyDescent="0.3">
      <c r="C91" s="742" t="s">
        <v>2005</v>
      </c>
      <c r="D91" s="743"/>
      <c r="E91" s="743"/>
      <c r="F91" s="743"/>
      <c r="G91" s="743"/>
      <c r="H91" s="743"/>
      <c r="I91" s="743"/>
      <c r="J91" s="743"/>
      <c r="K91" s="744"/>
    </row>
    <row r="93" spans="3:11" ht="15.75" thickBot="1" x14ac:dyDescent="0.3"/>
    <row r="94" spans="3:11" ht="15.75" thickBot="1" x14ac:dyDescent="0.3">
      <c r="C94" s="29" t="s">
        <v>43</v>
      </c>
      <c r="D94" s="30">
        <f>SUM(F101:F110)</f>
        <v>67000</v>
      </c>
      <c r="E94" s="175"/>
      <c r="F94" s="175"/>
      <c r="G94" s="77"/>
      <c r="H94" s="175"/>
      <c r="I94" s="175"/>
    </row>
    <row r="95" spans="3:11" x14ac:dyDescent="0.25">
      <c r="C95" s="70"/>
      <c r="D95" s="31"/>
      <c r="E95" s="91"/>
      <c r="F95" s="91"/>
      <c r="G95" s="91"/>
      <c r="H95" s="74"/>
      <c r="I95" s="74"/>
      <c r="J95" s="74"/>
      <c r="K95" s="110"/>
    </row>
    <row r="96" spans="3:11" ht="15.75" thickBot="1" x14ac:dyDescent="0.3">
      <c r="C96" s="70"/>
      <c r="D96" s="31"/>
      <c r="E96" s="91"/>
      <c r="F96" s="91"/>
      <c r="G96" s="91"/>
      <c r="H96" s="74"/>
      <c r="I96" s="74"/>
      <c r="J96" s="74"/>
      <c r="K96" s="110"/>
    </row>
    <row r="97" spans="3:19" ht="16.5" thickBot="1" x14ac:dyDescent="0.3">
      <c r="C97" s="200" t="s">
        <v>390</v>
      </c>
      <c r="D97" s="347" t="s">
        <v>2003</v>
      </c>
      <c r="E97" s="91"/>
      <c r="F97" s="124" t="s">
        <v>2047</v>
      </c>
      <c r="G97" s="91"/>
      <c r="H97" s="74"/>
      <c r="I97" s="74"/>
      <c r="J97" s="74"/>
      <c r="K97" s="110"/>
    </row>
    <row r="98" spans="3:19" ht="47.25" customHeight="1" x14ac:dyDescent="0.25">
      <c r="C98" s="739" t="str">
        <f>IFERROR(VLOOKUP(D97,'1. Desarrollo e Innov. Curricu.'!$F:$G,2,FALSE),IFERROR(VLOOKUP(D97,'2. Investigación Científica'!$F:$G,2,FALSE),IFERROR(VLOOKUP(D97,'3. Vinculación Univ. Sociedad'!$F:$G,2,FALSE),IFERROR(VLOOKUP(D97,'4. Docencia y Profesorado Univ.'!$F:$G,2,FALSE),IFERROR(VLOOKUP(D97,'5. Estudiantes y Graduados'!$F:$G,2,FALSE),IFERROR(VLOOKUP(D97,'11. Gestion Administrativa'!$F:$G,2,FALSE),IFERROR(VLOOKUP(D97,'13. Gestión Académica'!$F:$G,2,FALSE),IFERROR(VLOOKUP(D97,'9. Asegura. de la Calid. y M'!$F:$G,2,FALSE),IFERROR(VLOOKUP(D97,'6. Gestión del Conocimiento'!$F:$G,2,FALSE),IFERROR(VLOOKUP(D97,'15. Gobernabilidad y Proceso...'!$F:$G,2,FALSE),IFERROR(VLOOKUP(D97,'12. Gestión del Talento Humano'!$F:$G,2,FALSE),IFERROR(VLOOKUP(D97,'14. Internacional... de la E.S.'!$F:$G,2,FALSE),IFERROR(VLOOKUP(D97,'10. Posgrado'!$F:$G,2,FALSE),IFERROR(VLOOKUP(D97,'17. Gestión TIC'!$F:$G,2,FALSE),IFERROR(VLOOKUP(D97,'16. Desa. del Sistema Educ.Sup.'!$F:$G,2,FALSE),IFERROR(VLOOKUP(D97,'8. Cultura de Inno. Insti...'!$F:$G,2,FALSE),VLOOKUP(D97,'7. Lo Esencial de la Reforma U.'!$F:$G,2,0)))))))))))))))))</f>
        <v>Remodelar el Observatorio Astronómico Centroamericano de Suyapa, gestionar la construcción del Planetario de Suyapa, y mejorar el espacio físico de aulas, laboratorios, salones de conferencias y oficinas que utilizan estudiantes,  personal de la FACES   y público en general que participa en las actividades académicas  desarollada.</v>
      </c>
      <c r="D98" s="739"/>
      <c r="E98" s="739"/>
      <c r="F98" s="739"/>
      <c r="G98" s="739"/>
      <c r="H98" s="739"/>
      <c r="I98" s="739"/>
      <c r="J98" s="739"/>
      <c r="K98" s="739"/>
      <c r="L98" s="482"/>
      <c r="M98" s="482"/>
      <c r="N98" s="482"/>
      <c r="O98" s="482"/>
      <c r="P98" s="482"/>
      <c r="Q98" s="482"/>
      <c r="R98" s="482"/>
      <c r="S98" s="482"/>
    </row>
    <row r="99" spans="3:19" ht="15.75" thickBot="1" x14ac:dyDescent="0.3">
      <c r="C99" s="70"/>
      <c r="D99" s="31"/>
      <c r="E99" s="91"/>
      <c r="F99" s="91"/>
      <c r="G99" s="91"/>
      <c r="H99" s="74"/>
      <c r="I99" s="74"/>
      <c r="J99" s="74"/>
      <c r="K99" s="110"/>
    </row>
    <row r="100" spans="3:19" ht="15.75" thickBot="1" x14ac:dyDescent="0.3">
      <c r="C100" s="124" t="s">
        <v>44</v>
      </c>
      <c r="D100" s="126" t="s">
        <v>55</v>
      </c>
      <c r="E100" s="126" t="s">
        <v>57</v>
      </c>
      <c r="F100" s="125" t="s">
        <v>27</v>
      </c>
      <c r="G100" s="131" t="s">
        <v>129</v>
      </c>
      <c r="H100" s="126" t="s">
        <v>46</v>
      </c>
      <c r="I100" s="126" t="s">
        <v>130</v>
      </c>
      <c r="J100" s="126" t="s">
        <v>408</v>
      </c>
      <c r="K100" s="126" t="s">
        <v>409</v>
      </c>
    </row>
    <row r="101" spans="3:19" x14ac:dyDescent="0.25">
      <c r="C101" s="93" t="s">
        <v>63</v>
      </c>
      <c r="D101" s="642">
        <v>7</v>
      </c>
      <c r="E101" s="94">
        <v>2800</v>
      </c>
      <c r="F101" s="95">
        <f>D101*E101</f>
        <v>19600</v>
      </c>
      <c r="G101" s="159" t="s">
        <v>1665</v>
      </c>
      <c r="H101" s="96" t="s">
        <v>982</v>
      </c>
      <c r="I101" s="96" t="str">
        <f>VLOOKUP(H101,Presupuesto!$B$11:$C$565,2,0)</f>
        <v>MUEBLES VARIOS DE OFICINA</v>
      </c>
      <c r="J101" s="215" t="s">
        <v>1361</v>
      </c>
      <c r="K101" s="96" t="s">
        <v>402</v>
      </c>
    </row>
    <row r="102" spans="3:19" x14ac:dyDescent="0.25">
      <c r="C102" s="97" t="s">
        <v>64</v>
      </c>
      <c r="D102" s="654">
        <v>1</v>
      </c>
      <c r="E102" s="98">
        <v>2400</v>
      </c>
      <c r="F102" s="95">
        <f>D102*E102</f>
        <v>2400</v>
      </c>
      <c r="G102" s="159" t="s">
        <v>1665</v>
      </c>
      <c r="H102" s="99" t="s">
        <v>982</v>
      </c>
      <c r="I102" s="96" t="str">
        <f>VLOOKUP(H102,Presupuesto!$B$11:$C$565,2,0)</f>
        <v>MUEBLES VARIOS DE OFICINA</v>
      </c>
      <c r="J102" s="96" t="str">
        <f>$J$101</f>
        <v>Gestión Administrativa y  financiera en apoyo al Desarrollo Académico</v>
      </c>
      <c r="K102" s="96" t="s">
        <v>410</v>
      </c>
    </row>
    <row r="103" spans="3:19" x14ac:dyDescent="0.25">
      <c r="C103" s="97" t="s">
        <v>65</v>
      </c>
      <c r="D103" s="654"/>
      <c r="E103" s="98">
        <v>1000</v>
      </c>
      <c r="F103" s="95">
        <f t="shared" ref="F103:F110" si="7">D103*E103</f>
        <v>0</v>
      </c>
      <c r="G103" s="159"/>
      <c r="H103" s="99" t="s">
        <v>982</v>
      </c>
      <c r="I103" s="96" t="str">
        <f>VLOOKUP(H103,Presupuesto!$B$11:$C$565,2,0)</f>
        <v>MUEBLES VARIOS DE OFICINA</v>
      </c>
      <c r="J103" s="96" t="str">
        <f t="shared" ref="J103:J110" si="8">$J$101</f>
        <v>Gestión Administrativa y  financiera en apoyo al Desarrollo Académico</v>
      </c>
      <c r="K103" s="96" t="s">
        <v>393</v>
      </c>
    </row>
    <row r="104" spans="3:19" x14ac:dyDescent="0.25">
      <c r="C104" s="97" t="s">
        <v>66</v>
      </c>
      <c r="D104" s="654">
        <v>1</v>
      </c>
      <c r="E104" s="98">
        <v>6000</v>
      </c>
      <c r="F104" s="95">
        <f t="shared" si="7"/>
        <v>6000</v>
      </c>
      <c r="G104" s="159" t="s">
        <v>1665</v>
      </c>
      <c r="H104" s="99" t="s">
        <v>982</v>
      </c>
      <c r="I104" s="96" t="str">
        <f>VLOOKUP(H104,Presupuesto!$B$11:$C$565,2,0)</f>
        <v>MUEBLES VARIOS DE OFICINA</v>
      </c>
      <c r="J104" s="96" t="str">
        <f t="shared" si="8"/>
        <v>Gestión Administrativa y  financiera en apoyo al Desarrollo Académico</v>
      </c>
      <c r="K104" s="96" t="s">
        <v>393</v>
      </c>
    </row>
    <row r="105" spans="3:19" x14ac:dyDescent="0.25">
      <c r="C105" s="97" t="s">
        <v>67</v>
      </c>
      <c r="D105" s="654">
        <v>1</v>
      </c>
      <c r="E105" s="98">
        <v>3000</v>
      </c>
      <c r="F105" s="95">
        <f t="shared" si="7"/>
        <v>3000</v>
      </c>
      <c r="G105" s="159" t="s">
        <v>1665</v>
      </c>
      <c r="H105" s="99" t="s">
        <v>982</v>
      </c>
      <c r="I105" s="96" t="str">
        <f>VLOOKUP(H105,Presupuesto!$B$11:$C$565,2,0)</f>
        <v>MUEBLES VARIOS DE OFICINA</v>
      </c>
      <c r="J105" s="96" t="str">
        <f t="shared" si="8"/>
        <v>Gestión Administrativa y  financiera en apoyo al Desarrollo Académico</v>
      </c>
      <c r="K105" s="96" t="s">
        <v>393</v>
      </c>
    </row>
    <row r="106" spans="3:19" x14ac:dyDescent="0.25">
      <c r="C106" s="97" t="s">
        <v>68</v>
      </c>
      <c r="D106" s="654">
        <v>1</v>
      </c>
      <c r="E106" s="98">
        <v>10000</v>
      </c>
      <c r="F106" s="95">
        <f t="shared" si="7"/>
        <v>10000</v>
      </c>
      <c r="G106" s="159" t="s">
        <v>1665</v>
      </c>
      <c r="H106" s="99" t="s">
        <v>982</v>
      </c>
      <c r="I106" s="96" t="str">
        <f>VLOOKUP(H106,Presupuesto!$B$11:$C$565,2,0)</f>
        <v>MUEBLES VARIOS DE OFICINA</v>
      </c>
      <c r="J106" s="96" t="str">
        <f t="shared" si="8"/>
        <v>Gestión Administrativa y  financiera en apoyo al Desarrollo Académico</v>
      </c>
      <c r="K106" s="96" t="s">
        <v>393</v>
      </c>
    </row>
    <row r="107" spans="3:19" x14ac:dyDescent="0.25">
      <c r="C107" s="97" t="s">
        <v>69</v>
      </c>
      <c r="D107" s="654">
        <v>2</v>
      </c>
      <c r="E107" s="98">
        <v>8000</v>
      </c>
      <c r="F107" s="95">
        <f t="shared" si="7"/>
        <v>16000</v>
      </c>
      <c r="G107" s="159" t="s">
        <v>1665</v>
      </c>
      <c r="H107" s="99" t="s">
        <v>985</v>
      </c>
      <c r="I107" s="96" t="str">
        <f>VLOOKUP(H107,Presupuesto!$B$11:$C$565,2,0)</f>
        <v>EQUIPOS VARIOS DE OFICINA</v>
      </c>
      <c r="J107" s="96" t="str">
        <f t="shared" si="8"/>
        <v>Gestión Administrativa y  financiera en apoyo al Desarrollo Académico</v>
      </c>
      <c r="K107" s="96" t="s">
        <v>393</v>
      </c>
    </row>
    <row r="108" spans="3:19" x14ac:dyDescent="0.25">
      <c r="C108" s="97" t="s">
        <v>70</v>
      </c>
      <c r="D108" s="654"/>
      <c r="E108" s="98">
        <v>2000</v>
      </c>
      <c r="F108" s="95">
        <f t="shared" si="7"/>
        <v>0</v>
      </c>
      <c r="G108" s="159"/>
      <c r="H108" s="99" t="s">
        <v>985</v>
      </c>
      <c r="I108" s="96" t="str">
        <f>VLOOKUP(H108,Presupuesto!$B$11:$C$565,2,0)</f>
        <v>EQUIPOS VARIOS DE OFICINA</v>
      </c>
      <c r="J108" s="96" t="str">
        <f t="shared" si="8"/>
        <v>Gestión Administrativa y  financiera en apoyo al Desarrollo Académico</v>
      </c>
      <c r="K108" s="96" t="s">
        <v>401</v>
      </c>
    </row>
    <row r="109" spans="3:19" x14ac:dyDescent="0.25">
      <c r="C109" s="97" t="s">
        <v>71</v>
      </c>
      <c r="D109" s="654">
        <v>2</v>
      </c>
      <c r="E109" s="98">
        <v>5000</v>
      </c>
      <c r="F109" s="95">
        <f t="shared" si="7"/>
        <v>10000</v>
      </c>
      <c r="G109" s="159" t="s">
        <v>1665</v>
      </c>
      <c r="H109" s="99" t="s">
        <v>985</v>
      </c>
      <c r="I109" s="96" t="str">
        <f>VLOOKUP(H109,Presupuesto!$B$11:$C$565,2,0)</f>
        <v>EQUIPOS VARIOS DE OFICINA</v>
      </c>
      <c r="J109" s="96" t="str">
        <f t="shared" si="8"/>
        <v>Gestión Administrativa y  financiera en apoyo al Desarrollo Académico</v>
      </c>
      <c r="K109" s="96" t="s">
        <v>397</v>
      </c>
    </row>
    <row r="110" spans="3:19" ht="15.75" thickBot="1" x14ac:dyDescent="0.3">
      <c r="C110" s="100" t="s">
        <v>72</v>
      </c>
      <c r="D110" s="655"/>
      <c r="E110" s="102">
        <v>100000</v>
      </c>
      <c r="F110" s="103">
        <f t="shared" si="7"/>
        <v>0</v>
      </c>
      <c r="G110" s="160"/>
      <c r="H110" s="104" t="s">
        <v>985</v>
      </c>
      <c r="I110" s="104" t="str">
        <f>VLOOKUP(H110,Presupuesto!$B$11:$C$565,2,0)</f>
        <v>EQUIPOS VARIOS DE OFICINA</v>
      </c>
      <c r="J110" s="104" t="str">
        <f t="shared" si="8"/>
        <v>Gestión Administrativa y  financiera en apoyo al Desarrollo Académico</v>
      </c>
      <c r="K110" s="122" t="s">
        <v>392</v>
      </c>
    </row>
    <row r="112" spans="3:19" s="434" customFormat="1" ht="15.75" thickBot="1" x14ac:dyDescent="0.3">
      <c r="G112" s="421"/>
    </row>
    <row r="113" spans="3:11" s="434" customFormat="1" ht="19.5" thickBot="1" x14ac:dyDescent="0.3">
      <c r="C113" s="742" t="s">
        <v>2006</v>
      </c>
      <c r="D113" s="743"/>
      <c r="E113" s="743"/>
      <c r="F113" s="743"/>
      <c r="G113" s="743"/>
      <c r="H113" s="743"/>
      <c r="I113" s="743"/>
      <c r="J113" s="743"/>
      <c r="K113" s="744"/>
    </row>
    <row r="114" spans="3:11" ht="15.75" thickBot="1" x14ac:dyDescent="0.3">
      <c r="C114" s="322"/>
      <c r="D114" s="323"/>
      <c r="E114" s="324"/>
      <c r="F114" s="324"/>
      <c r="G114" s="325"/>
      <c r="H114" s="324"/>
      <c r="I114" s="324"/>
      <c r="J114" s="153"/>
      <c r="K114" s="153"/>
    </row>
    <row r="115" spans="3:11" ht="15.75" thickBot="1" x14ac:dyDescent="0.3">
      <c r="C115" s="29" t="s">
        <v>43</v>
      </c>
      <c r="D115" s="30">
        <f>SUM(F122:F131)</f>
        <v>466000</v>
      </c>
      <c r="E115" s="175"/>
      <c r="F115" s="175"/>
      <c r="G115" s="77"/>
      <c r="H115" s="175"/>
      <c r="I115" s="175"/>
    </row>
    <row r="116" spans="3:11" x14ac:dyDescent="0.25">
      <c r="C116" s="70"/>
      <c r="D116" s="31"/>
      <c r="E116" s="91"/>
      <c r="F116" s="91"/>
      <c r="G116" s="91"/>
      <c r="H116" s="74"/>
      <c r="I116" s="74"/>
      <c r="J116" s="74"/>
      <c r="K116" s="110"/>
    </row>
    <row r="117" spans="3:11" x14ac:dyDescent="0.25">
      <c r="C117" s="70"/>
      <c r="D117" s="31"/>
      <c r="E117" s="91"/>
      <c r="F117" s="91"/>
      <c r="G117" s="91"/>
      <c r="H117" s="74"/>
      <c r="I117" s="74"/>
      <c r="J117" s="74"/>
      <c r="K117" s="110"/>
    </row>
    <row r="118" spans="3:11" ht="15.75" x14ac:dyDescent="0.25">
      <c r="C118" s="200" t="s">
        <v>390</v>
      </c>
      <c r="D118" s="347" t="s">
        <v>2003</v>
      </c>
      <c r="E118" s="91"/>
      <c r="F118" s="91"/>
      <c r="G118" s="91"/>
      <c r="H118" s="74"/>
      <c r="I118" s="74"/>
      <c r="J118" s="74"/>
      <c r="K118" s="110"/>
    </row>
    <row r="119" spans="3:11" ht="40.5" customHeight="1" x14ac:dyDescent="0.25">
      <c r="C119" s="739" t="str">
        <f>IFERROR(VLOOKUP(D118,'1. Desarrollo e Innov. Curricu.'!$F:$G,2,FALSE),IFERROR(VLOOKUP(D118,'2. Investigación Científica'!$F:$G,2,FALSE),IFERROR(VLOOKUP(D118,'3. Vinculación Univ. Sociedad'!$F:$G,2,FALSE),IFERROR(VLOOKUP(D118,'4. Docencia y Profesorado Univ.'!$F:$G,2,FALSE),IFERROR(VLOOKUP(D118,'5. Estudiantes y Graduados'!$F:$G,2,FALSE),IFERROR(VLOOKUP(D118,'11. Gestion Administrativa'!$F:$G,2,FALSE),IFERROR(VLOOKUP(D118,'13. Gestión Académica'!$F:$G,2,FALSE),IFERROR(VLOOKUP(D118,'9. Asegura. de la Calid. y M'!$F:$G,2,FALSE),IFERROR(VLOOKUP(D118,'6. Gestión del Conocimiento'!$F:$G,2,FALSE),IFERROR(VLOOKUP(D118,'15. Gobernabilidad y Proceso...'!$F:$G,2,FALSE),IFERROR(VLOOKUP(D118,'12. Gestión del Talento Humano'!$F:$G,2,FALSE),IFERROR(VLOOKUP(D118,'14. Internacional... de la E.S.'!$F:$G,2,FALSE),IFERROR(VLOOKUP(D118,'10. Posgrado'!$F:$G,2,FALSE),IFERROR(VLOOKUP(D118,'17. Gestión TIC'!$F:$G,2,FALSE),IFERROR(VLOOKUP(D118,'16. Desa. del Sistema Educ.Sup.'!$F:$G,2,FALSE),IFERROR(VLOOKUP(D118,'8. Cultura de Inno. Insti...'!$F:$G,2,FALSE),VLOOKUP(D118,'7. Lo Esencial de la Reforma U.'!$F:$G,2,0)))))))))))))))))</f>
        <v>Remodelar el Observatorio Astronómico Centroamericano de Suyapa, gestionar la construcción del Planetario de Suyapa, y mejorar el espacio físico de aulas, laboratorios, salones de conferencias y oficinas que utilizan estudiantes,  personal de la FACES   y público en general que participa en las actividades académicas  desarollada.</v>
      </c>
      <c r="D119" s="739"/>
      <c r="E119" s="739"/>
      <c r="F119" s="739"/>
      <c r="G119" s="739"/>
      <c r="H119" s="739"/>
      <c r="I119" s="739"/>
      <c r="J119" s="739"/>
      <c r="K119" s="739"/>
    </row>
    <row r="120" spans="3:11" ht="15.75" thickBot="1" x14ac:dyDescent="0.3">
      <c r="C120" s="70"/>
      <c r="D120" s="31"/>
      <c r="E120" s="91"/>
      <c r="F120" s="91"/>
      <c r="G120" s="91"/>
      <c r="H120" s="74"/>
      <c r="I120" s="74"/>
      <c r="J120" s="74"/>
      <c r="K120" s="110"/>
    </row>
    <row r="121" spans="3:11" ht="15.75" thickBot="1" x14ac:dyDescent="0.3">
      <c r="C121" s="124" t="s">
        <v>44</v>
      </c>
      <c r="D121" s="126" t="s">
        <v>55</v>
      </c>
      <c r="E121" s="126" t="s">
        <v>57</v>
      </c>
      <c r="F121" s="125" t="s">
        <v>27</v>
      </c>
      <c r="G121" s="131" t="s">
        <v>129</v>
      </c>
      <c r="H121" s="126" t="s">
        <v>46</v>
      </c>
      <c r="I121" s="126" t="s">
        <v>130</v>
      </c>
      <c r="J121" s="126" t="s">
        <v>408</v>
      </c>
      <c r="K121" s="126" t="s">
        <v>409</v>
      </c>
    </row>
    <row r="122" spans="3:11" x14ac:dyDescent="0.25">
      <c r="C122" s="93" t="s">
        <v>63</v>
      </c>
      <c r="D122" s="156">
        <v>9</v>
      </c>
      <c r="E122" s="94">
        <v>2800</v>
      </c>
      <c r="F122" s="95">
        <f>D122*E122</f>
        <v>25200</v>
      </c>
      <c r="G122" s="159" t="s">
        <v>1665</v>
      </c>
      <c r="H122" s="96" t="s">
        <v>982</v>
      </c>
      <c r="I122" s="96" t="str">
        <f>VLOOKUP(H122,Presupuesto!$B$11:$C$565,2,0)</f>
        <v>MUEBLES VARIOS DE OFICINA</v>
      </c>
      <c r="J122" s="215" t="s">
        <v>1361</v>
      </c>
      <c r="K122" s="96" t="s">
        <v>402</v>
      </c>
    </row>
    <row r="123" spans="3:11" x14ac:dyDescent="0.25">
      <c r="C123" s="684" t="s">
        <v>64</v>
      </c>
      <c r="D123" s="658">
        <v>22</v>
      </c>
      <c r="E123" s="687">
        <v>2400</v>
      </c>
      <c r="F123" s="95">
        <f>D123*E123</f>
        <v>52800</v>
      </c>
      <c r="G123" s="159" t="s">
        <v>1665</v>
      </c>
      <c r="H123" s="99" t="s">
        <v>982</v>
      </c>
      <c r="I123" s="96" t="str">
        <f>VLOOKUP(H123,Presupuesto!$B$11:$C$565,2,0)</f>
        <v>MUEBLES VARIOS DE OFICINA</v>
      </c>
      <c r="J123" s="96" t="str">
        <f>$J$122</f>
        <v>Gestión Administrativa y  financiera en apoyo al Desarrollo Académico</v>
      </c>
      <c r="K123" s="96" t="s">
        <v>402</v>
      </c>
    </row>
    <row r="124" spans="3:11" x14ac:dyDescent="0.25">
      <c r="C124" s="684" t="s">
        <v>65</v>
      </c>
      <c r="D124" s="658">
        <v>70</v>
      </c>
      <c r="E124" s="687">
        <v>1000</v>
      </c>
      <c r="F124" s="95">
        <f t="shared" ref="F124:F131" si="9">D124*E124</f>
        <v>70000</v>
      </c>
      <c r="G124" s="159" t="s">
        <v>1665</v>
      </c>
      <c r="H124" s="99" t="s">
        <v>982</v>
      </c>
      <c r="I124" s="96" t="str">
        <f>VLOOKUP(H124,Presupuesto!$B$11:$C$565,2,0)</f>
        <v>MUEBLES VARIOS DE OFICINA</v>
      </c>
      <c r="J124" s="96" t="str">
        <f t="shared" ref="J124:J131" si="10">$J$122</f>
        <v>Gestión Administrativa y  financiera en apoyo al Desarrollo Académico</v>
      </c>
      <c r="K124" s="96" t="s">
        <v>402</v>
      </c>
    </row>
    <row r="125" spans="3:11" x14ac:dyDescent="0.25">
      <c r="C125" s="684" t="s">
        <v>66</v>
      </c>
      <c r="D125" s="658">
        <v>1</v>
      </c>
      <c r="E125" s="687">
        <v>6000</v>
      </c>
      <c r="F125" s="95">
        <f t="shared" si="9"/>
        <v>6000</v>
      </c>
      <c r="G125" s="159" t="s">
        <v>1665</v>
      </c>
      <c r="H125" s="99" t="s">
        <v>982</v>
      </c>
      <c r="I125" s="96" t="str">
        <f>VLOOKUP(H125,Presupuesto!$B$11:$C$565,2,0)</f>
        <v>MUEBLES VARIOS DE OFICINA</v>
      </c>
      <c r="J125" s="96" t="str">
        <f t="shared" si="10"/>
        <v>Gestión Administrativa y  financiera en apoyo al Desarrollo Académico</v>
      </c>
      <c r="K125" s="96" t="s">
        <v>402</v>
      </c>
    </row>
    <row r="126" spans="3:11" x14ac:dyDescent="0.25">
      <c r="C126" s="684" t="s">
        <v>67</v>
      </c>
      <c r="D126" s="658">
        <v>54</v>
      </c>
      <c r="E126" s="687">
        <v>3000</v>
      </c>
      <c r="F126" s="95">
        <f t="shared" si="9"/>
        <v>162000</v>
      </c>
      <c r="G126" s="159" t="s">
        <v>1665</v>
      </c>
      <c r="H126" s="99" t="s">
        <v>982</v>
      </c>
      <c r="I126" s="96" t="str">
        <f>VLOOKUP(H126,Presupuesto!$B$11:$C$565,2,0)</f>
        <v>MUEBLES VARIOS DE OFICINA</v>
      </c>
      <c r="J126" s="96" t="str">
        <f t="shared" si="10"/>
        <v>Gestión Administrativa y  financiera en apoyo al Desarrollo Académico</v>
      </c>
      <c r="K126" s="96" t="s">
        <v>402</v>
      </c>
    </row>
    <row r="127" spans="3:11" x14ac:dyDescent="0.25">
      <c r="C127" s="684" t="s">
        <v>68</v>
      </c>
      <c r="D127" s="658">
        <v>3</v>
      </c>
      <c r="E127" s="687">
        <v>10000</v>
      </c>
      <c r="F127" s="95">
        <f t="shared" si="9"/>
        <v>30000</v>
      </c>
      <c r="G127" s="159" t="s">
        <v>1665</v>
      </c>
      <c r="H127" s="99" t="s">
        <v>982</v>
      </c>
      <c r="I127" s="96" t="str">
        <f>VLOOKUP(H127,Presupuesto!$B$11:$C$565,2,0)</f>
        <v>MUEBLES VARIOS DE OFICINA</v>
      </c>
      <c r="J127" s="96" t="str">
        <f t="shared" si="10"/>
        <v>Gestión Administrativa y  financiera en apoyo al Desarrollo Académico</v>
      </c>
      <c r="K127" s="96" t="s">
        <v>402</v>
      </c>
    </row>
    <row r="128" spans="3:11" x14ac:dyDescent="0.25">
      <c r="C128" s="684" t="s">
        <v>69</v>
      </c>
      <c r="D128" s="658">
        <v>13</v>
      </c>
      <c r="E128" s="687">
        <v>8000</v>
      </c>
      <c r="F128" s="95">
        <f t="shared" si="9"/>
        <v>104000</v>
      </c>
      <c r="G128" s="159" t="s">
        <v>1665</v>
      </c>
      <c r="H128" s="99" t="s">
        <v>985</v>
      </c>
      <c r="I128" s="96" t="str">
        <f>VLOOKUP(H128,Presupuesto!$B$11:$C$565,2,0)</f>
        <v>EQUIPOS VARIOS DE OFICINA</v>
      </c>
      <c r="J128" s="96" t="str">
        <f t="shared" si="10"/>
        <v>Gestión Administrativa y  financiera en apoyo al Desarrollo Académico</v>
      </c>
      <c r="K128" s="96" t="s">
        <v>402</v>
      </c>
    </row>
    <row r="129" spans="3:11" x14ac:dyDescent="0.25">
      <c r="C129" s="684" t="s">
        <v>70</v>
      </c>
      <c r="D129" s="658"/>
      <c r="E129" s="687">
        <v>2000</v>
      </c>
      <c r="F129" s="95">
        <f t="shared" si="9"/>
        <v>0</v>
      </c>
      <c r="G129" s="159" t="s">
        <v>1665</v>
      </c>
      <c r="H129" s="99" t="s">
        <v>985</v>
      </c>
      <c r="I129" s="96" t="str">
        <f>VLOOKUP(H129,Presupuesto!$B$11:$C$565,2,0)</f>
        <v>EQUIPOS VARIOS DE OFICINA</v>
      </c>
      <c r="J129" s="96" t="str">
        <f t="shared" si="10"/>
        <v>Gestión Administrativa y  financiera en apoyo al Desarrollo Académico</v>
      </c>
      <c r="K129" s="96" t="s">
        <v>402</v>
      </c>
    </row>
    <row r="130" spans="3:11" x14ac:dyDescent="0.25">
      <c r="C130" s="684" t="s">
        <v>71</v>
      </c>
      <c r="D130" s="658">
        <v>2</v>
      </c>
      <c r="E130" s="687">
        <v>8000</v>
      </c>
      <c r="F130" s="95">
        <f t="shared" si="9"/>
        <v>16000</v>
      </c>
      <c r="G130" s="159" t="s">
        <v>1665</v>
      </c>
      <c r="H130" s="99" t="s">
        <v>985</v>
      </c>
      <c r="I130" s="96" t="str">
        <f>VLOOKUP(H130,Presupuesto!$B$11:$C$565,2,0)</f>
        <v>EQUIPOS VARIOS DE OFICINA</v>
      </c>
      <c r="J130" s="96" t="str">
        <f t="shared" si="10"/>
        <v>Gestión Administrativa y  financiera en apoyo al Desarrollo Académico</v>
      </c>
      <c r="K130" s="96" t="s">
        <v>402</v>
      </c>
    </row>
    <row r="131" spans="3:11" ht="15.75" thickBot="1" x14ac:dyDescent="0.3">
      <c r="C131" s="100" t="s">
        <v>72</v>
      </c>
      <c r="D131" s="157"/>
      <c r="E131" s="701">
        <v>100000</v>
      </c>
      <c r="F131" s="103">
        <f t="shared" si="9"/>
        <v>0</v>
      </c>
      <c r="G131" s="160" t="s">
        <v>1665</v>
      </c>
      <c r="H131" s="104" t="s">
        <v>985</v>
      </c>
      <c r="I131" s="104" t="str">
        <f>VLOOKUP(H131,Presupuesto!$B$11:$C$565,2,0)</f>
        <v>EQUIPOS VARIOS DE OFICINA</v>
      </c>
      <c r="J131" s="104" t="str">
        <f t="shared" si="10"/>
        <v>Gestión Administrativa y  financiera en apoyo al Desarrollo Académico</v>
      </c>
      <c r="K131" s="122" t="s">
        <v>402</v>
      </c>
    </row>
    <row r="137" spans="3:11" x14ac:dyDescent="0.25">
      <c r="E137" s="84" t="s">
        <v>2132</v>
      </c>
    </row>
    <row r="141" spans="3:11" x14ac:dyDescent="0.25">
      <c r="C141" s="710"/>
    </row>
  </sheetData>
  <autoFilter ref="C13:C133"/>
  <mergeCells count="11">
    <mergeCell ref="C119:K119"/>
    <mergeCell ref="C76:K76"/>
    <mergeCell ref="C113:K113"/>
    <mergeCell ref="C15:K15"/>
    <mergeCell ref="C9:K9"/>
    <mergeCell ref="C31:K31"/>
    <mergeCell ref="C91:K91"/>
    <mergeCell ref="C37:K37"/>
    <mergeCell ref="C98:K98"/>
    <mergeCell ref="C57:K57"/>
    <mergeCell ref="C71:K71"/>
  </mergeCells>
  <dataValidations count="5">
    <dataValidation type="list" allowBlank="1" showInputMessage="1" showErrorMessage="1" errorTitle="¡Ingreso Invalido!" error="Seleccione una opción de la lista" promptTitle="Tipo de Presupuesto" prompt="Seleccione una opción de la lista" sqref="G18:G27 G40:G49 G79:G89 G101:G110 G122:G131 G60:G70 G74">
      <formula1>$R$2:$S$2</formula1>
    </dataValidation>
    <dataValidation type="list" allowBlank="1" showInputMessage="1" showErrorMessage="1" errorTitle="¡Ingreso Inválido!" error="Seleccione una opción de la lista" promptTitle="Mes Requerido" prompt="Seleccione el mes en el que requiere el recurso." sqref="K18:K27 K40:K49 K79:K89 K101:K110 K122:K131 K60:K70 K74">
      <formula1>$U$2:$AF$2</formula1>
    </dataValidation>
    <dataValidation type="list" allowBlank="1" showInputMessage="1" showErrorMessage="1" errorTitle="¡Ingreso Inválido!" error="Verifique el valor ingresado." promptTitle="Objeto de Gasto" prompt="Ingrese el Objeto de Gasto." sqref="H18:H27 H40:H49 H79:H89 H101:H110 H122:H131 H60:H70 H74">
      <formula1>$A$1:$UI$1</formula1>
    </dataValidation>
    <dataValidation type="list" allowBlank="1" showInputMessage="1" showErrorMessage="1" errorTitle="¡Ingreso Inválido!" error="Seleccione una opción de la lista." promptTitle="Dimensión Estratégica" prompt="Seleccione una opción de la lista." sqref="J41:J49 J80:J89 J102:J110 J123:J131 J19:J27 J61:J70 J74">
      <formula1>$A$2:$P$2</formula1>
    </dataValidation>
    <dataValidation type="list" allowBlank="1" showInputMessage="1" showErrorMessage="1" errorTitle="¡Ingreso Inválido!" error="Seleccione una opción de la lista." promptTitle="Dimensión Estratégica" prompt="Seleccione una opción de la lista." sqref="J18 J40 J79 J101 J122 J60">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29"/>
  <sheetViews>
    <sheetView showGridLines="0" topLeftCell="A22" zoomScale="60" zoomScaleNormal="60" workbookViewId="0">
      <selection activeCell="I234" sqref="I234"/>
    </sheetView>
  </sheetViews>
  <sheetFormatPr baseColWidth="10" defaultColWidth="11.5703125" defaultRowHeight="15" x14ac:dyDescent="0.25"/>
  <cols>
    <col min="1" max="1" width="5.7109375" style="84" customWidth="1"/>
    <col min="2" max="2" width="5.28515625" style="84" customWidth="1"/>
    <col min="3" max="3" width="46.85546875" style="84" bestFit="1" customWidth="1"/>
    <col min="4" max="4" width="23.7109375" style="84" bestFit="1" customWidth="1"/>
    <col min="5" max="6" width="13.85546875" style="84" customWidth="1"/>
    <col min="7" max="7" width="24" style="75" customWidth="1"/>
    <col min="8" max="8" width="16.42578125" style="84" customWidth="1"/>
    <col min="9" max="9" width="58.42578125" style="84" customWidth="1"/>
    <col min="10" max="10" width="31.85546875" style="84" customWidth="1"/>
    <col min="11" max="11" width="11.5703125" style="84"/>
    <col min="12" max="12" width="15" style="84" customWidth="1"/>
    <col min="13" max="16384" width="11.5703125" style="84"/>
  </cols>
  <sheetData>
    <row r="1" spans="1:555" ht="26.25" hidden="1" x14ac:dyDescent="0.25">
      <c r="A1" s="185" t="s">
        <v>249</v>
      </c>
      <c r="B1" s="188" t="s">
        <v>250</v>
      </c>
      <c r="C1" s="179" t="s">
        <v>251</v>
      </c>
      <c r="D1" s="179" t="s">
        <v>493</v>
      </c>
      <c r="E1" s="179" t="s">
        <v>495</v>
      </c>
      <c r="F1" s="179" t="s">
        <v>497</v>
      </c>
      <c r="G1" s="179" t="s">
        <v>499</v>
      </c>
      <c r="H1" s="179" t="s">
        <v>501</v>
      </c>
      <c r="I1" s="179" t="s">
        <v>503</v>
      </c>
      <c r="J1" s="179" t="s">
        <v>252</v>
      </c>
      <c r="K1" s="179" t="s">
        <v>506</v>
      </c>
      <c r="L1" s="179" t="s">
        <v>253</v>
      </c>
      <c r="M1" s="179" t="s">
        <v>508</v>
      </c>
      <c r="N1" s="179" t="s">
        <v>510</v>
      </c>
      <c r="O1" s="179" t="s">
        <v>512</v>
      </c>
      <c r="P1" s="179" t="s">
        <v>254</v>
      </c>
      <c r="Q1" s="179" t="s">
        <v>513</v>
      </c>
      <c r="R1" s="179" t="s">
        <v>516</v>
      </c>
      <c r="S1" s="179" t="s">
        <v>255</v>
      </c>
      <c r="T1" s="179" t="s">
        <v>518</v>
      </c>
      <c r="U1" s="179" t="s">
        <v>256</v>
      </c>
      <c r="V1" s="179" t="s">
        <v>519</v>
      </c>
      <c r="W1" s="179" t="s">
        <v>520</v>
      </c>
      <c r="X1" s="179" t="s">
        <v>524</v>
      </c>
      <c r="Y1" s="179" t="s">
        <v>272</v>
      </c>
      <c r="Z1" s="179" t="s">
        <v>525</v>
      </c>
      <c r="AA1" s="179" t="s">
        <v>527</v>
      </c>
      <c r="AB1" s="179" t="s">
        <v>529</v>
      </c>
      <c r="AC1" s="179" t="s">
        <v>273</v>
      </c>
      <c r="AD1" s="179" t="s">
        <v>531</v>
      </c>
      <c r="AE1" s="179" t="s">
        <v>533</v>
      </c>
      <c r="AF1" s="179" t="s">
        <v>535</v>
      </c>
      <c r="AG1" s="179" t="s">
        <v>537</v>
      </c>
      <c r="AH1" s="179" t="s">
        <v>248</v>
      </c>
      <c r="AI1" s="179" t="s">
        <v>539</v>
      </c>
      <c r="AJ1" s="188" t="s">
        <v>257</v>
      </c>
      <c r="AK1" s="179" t="s">
        <v>541</v>
      </c>
      <c r="AL1" s="179" t="s">
        <v>258</v>
      </c>
      <c r="AM1" s="179" t="s">
        <v>543</v>
      </c>
      <c r="AN1" s="179" t="s">
        <v>545</v>
      </c>
      <c r="AO1" s="179" t="s">
        <v>259</v>
      </c>
      <c r="AP1" s="179" t="s">
        <v>547</v>
      </c>
      <c r="AQ1" s="179" t="s">
        <v>549</v>
      </c>
      <c r="AR1" s="179" t="s">
        <v>260</v>
      </c>
      <c r="AS1" s="179" t="s">
        <v>550</v>
      </c>
      <c r="AT1" s="179" t="s">
        <v>552</v>
      </c>
      <c r="AU1" s="179" t="s">
        <v>553</v>
      </c>
      <c r="AV1" s="179" t="s">
        <v>554</v>
      </c>
      <c r="AW1" s="179" t="s">
        <v>556</v>
      </c>
      <c r="AX1" s="179" t="s">
        <v>558</v>
      </c>
      <c r="AY1" s="179" t="s">
        <v>559</v>
      </c>
      <c r="AZ1" s="179" t="s">
        <v>261</v>
      </c>
      <c r="BA1" s="179" t="s">
        <v>561</v>
      </c>
      <c r="BB1" s="179" t="s">
        <v>563</v>
      </c>
      <c r="BC1" s="179" t="s">
        <v>565</v>
      </c>
      <c r="BD1" s="179" t="s">
        <v>567</v>
      </c>
      <c r="BE1" s="179" t="s">
        <v>569</v>
      </c>
      <c r="BF1" s="179" t="s">
        <v>571</v>
      </c>
      <c r="BG1" s="179" t="s">
        <v>573</v>
      </c>
      <c r="BH1" s="179" t="s">
        <v>575</v>
      </c>
      <c r="BI1" s="179" t="s">
        <v>274</v>
      </c>
      <c r="BJ1" s="179" t="s">
        <v>577</v>
      </c>
      <c r="BK1" s="179" t="s">
        <v>579</v>
      </c>
      <c r="BL1" s="179" t="s">
        <v>581</v>
      </c>
      <c r="BM1" s="179" t="s">
        <v>583</v>
      </c>
      <c r="BN1" s="179" t="s">
        <v>585</v>
      </c>
      <c r="BO1" s="179" t="s">
        <v>587</v>
      </c>
      <c r="BP1" s="179" t="s">
        <v>589</v>
      </c>
      <c r="BQ1" s="179" t="s">
        <v>591</v>
      </c>
      <c r="BR1" s="179" t="s">
        <v>593</v>
      </c>
      <c r="BS1" s="179" t="s">
        <v>595</v>
      </c>
      <c r="BT1" s="188" t="s">
        <v>262</v>
      </c>
      <c r="BU1" s="179" t="s">
        <v>263</v>
      </c>
      <c r="BV1" s="179" t="s">
        <v>597</v>
      </c>
      <c r="BW1" s="179" t="s">
        <v>264</v>
      </c>
      <c r="BX1" s="179" t="s">
        <v>599</v>
      </c>
      <c r="BY1" s="179" t="s">
        <v>601</v>
      </c>
      <c r="BZ1" s="188" t="s">
        <v>265</v>
      </c>
      <c r="CA1" s="179" t="s">
        <v>266</v>
      </c>
      <c r="CB1" s="179" t="s">
        <v>603</v>
      </c>
      <c r="CC1" s="179" t="s">
        <v>267</v>
      </c>
      <c r="CD1" s="179" t="s">
        <v>605</v>
      </c>
      <c r="CE1" s="179" t="s">
        <v>607</v>
      </c>
      <c r="CF1" s="179" t="s">
        <v>609</v>
      </c>
      <c r="CG1" s="188" t="s">
        <v>268</v>
      </c>
      <c r="CH1" s="179" t="s">
        <v>615</v>
      </c>
      <c r="CI1" s="179" t="s">
        <v>617</v>
      </c>
      <c r="CJ1" s="179" t="s">
        <v>269</v>
      </c>
      <c r="CK1" s="179" t="s">
        <v>611</v>
      </c>
      <c r="CL1" s="179" t="s">
        <v>613</v>
      </c>
      <c r="CM1" s="179" t="s">
        <v>270</v>
      </c>
      <c r="CN1" s="179" t="s">
        <v>619</v>
      </c>
      <c r="CO1" s="179" t="s">
        <v>271</v>
      </c>
      <c r="CP1" s="179" t="s">
        <v>620</v>
      </c>
      <c r="CQ1" s="176" t="s">
        <v>275</v>
      </c>
      <c r="CR1" s="188" t="s">
        <v>276</v>
      </c>
      <c r="CS1" s="179" t="s">
        <v>621</v>
      </c>
      <c r="CT1" s="179" t="s">
        <v>622</v>
      </c>
      <c r="CU1" s="179" t="s">
        <v>624</v>
      </c>
      <c r="CV1" s="179" t="s">
        <v>277</v>
      </c>
      <c r="CW1" s="179" t="s">
        <v>626</v>
      </c>
      <c r="CX1" s="179" t="s">
        <v>628</v>
      </c>
      <c r="CY1" s="179" t="s">
        <v>630</v>
      </c>
      <c r="CZ1" s="179" t="s">
        <v>632</v>
      </c>
      <c r="DA1" s="179" t="s">
        <v>634</v>
      </c>
      <c r="DB1" s="179" t="s">
        <v>636</v>
      </c>
      <c r="DC1" s="188" t="s">
        <v>278</v>
      </c>
      <c r="DD1" s="179" t="s">
        <v>279</v>
      </c>
      <c r="DE1" s="179" t="s">
        <v>638</v>
      </c>
      <c r="DF1" s="179" t="s">
        <v>280</v>
      </c>
      <c r="DG1" s="179" t="s">
        <v>640</v>
      </c>
      <c r="DH1" s="179" t="s">
        <v>642</v>
      </c>
      <c r="DI1" s="179" t="s">
        <v>644</v>
      </c>
      <c r="DJ1" s="179" t="s">
        <v>646</v>
      </c>
      <c r="DK1" s="179" t="s">
        <v>648</v>
      </c>
      <c r="DL1" s="179" t="s">
        <v>650</v>
      </c>
      <c r="DM1" s="179" t="s">
        <v>652</v>
      </c>
      <c r="DN1" s="179" t="s">
        <v>281</v>
      </c>
      <c r="DO1" s="179" t="s">
        <v>654</v>
      </c>
      <c r="DP1" s="179" t="s">
        <v>656</v>
      </c>
      <c r="DQ1" s="179" t="s">
        <v>658</v>
      </c>
      <c r="DR1" s="188" t="s">
        <v>282</v>
      </c>
      <c r="DS1" s="179" t="s">
        <v>660</v>
      </c>
      <c r="DT1" s="179" t="s">
        <v>283</v>
      </c>
      <c r="DU1" s="179" t="s">
        <v>662</v>
      </c>
      <c r="DV1" s="179" t="s">
        <v>284</v>
      </c>
      <c r="DW1" s="179" t="s">
        <v>664</v>
      </c>
      <c r="DX1" s="179" t="s">
        <v>666</v>
      </c>
      <c r="DY1" s="179" t="s">
        <v>668</v>
      </c>
      <c r="DZ1" s="179" t="s">
        <v>670</v>
      </c>
      <c r="EA1" s="179" t="s">
        <v>672</v>
      </c>
      <c r="EB1" s="179" t="s">
        <v>674</v>
      </c>
      <c r="EC1" s="179" t="s">
        <v>676</v>
      </c>
      <c r="ED1" s="179" t="s">
        <v>678</v>
      </c>
      <c r="EE1" s="179" t="s">
        <v>680</v>
      </c>
      <c r="EF1" s="179" t="s">
        <v>682</v>
      </c>
      <c r="EG1" s="179" t="s">
        <v>684</v>
      </c>
      <c r="EH1" s="188" t="s">
        <v>285</v>
      </c>
      <c r="EI1" s="179" t="s">
        <v>686</v>
      </c>
      <c r="EJ1" s="179" t="s">
        <v>286</v>
      </c>
      <c r="EK1" s="179" t="s">
        <v>688</v>
      </c>
      <c r="EL1" s="179" t="s">
        <v>690</v>
      </c>
      <c r="EM1" s="179" t="s">
        <v>287</v>
      </c>
      <c r="EN1" s="179" t="s">
        <v>692</v>
      </c>
      <c r="EO1" s="179" t="s">
        <v>694</v>
      </c>
      <c r="EP1" s="179" t="s">
        <v>288</v>
      </c>
      <c r="EQ1" s="179" t="s">
        <v>696</v>
      </c>
      <c r="ER1" s="179" t="s">
        <v>698</v>
      </c>
      <c r="ES1" s="179" t="s">
        <v>700</v>
      </c>
      <c r="ET1" s="179" t="s">
        <v>289</v>
      </c>
      <c r="EU1" s="179" t="s">
        <v>702</v>
      </c>
      <c r="EV1" s="179" t="s">
        <v>704</v>
      </c>
      <c r="EW1" s="188" t="s">
        <v>290</v>
      </c>
      <c r="EX1" s="179" t="s">
        <v>291</v>
      </c>
      <c r="EY1" s="179" t="s">
        <v>706</v>
      </c>
      <c r="EZ1" s="179" t="s">
        <v>708</v>
      </c>
      <c r="FA1" s="179" t="s">
        <v>710</v>
      </c>
      <c r="FB1" s="179" t="s">
        <v>712</v>
      </c>
      <c r="FC1" s="179" t="s">
        <v>292</v>
      </c>
      <c r="FD1" s="179" t="s">
        <v>714</v>
      </c>
      <c r="FE1" s="179" t="s">
        <v>716</v>
      </c>
      <c r="FF1" s="179" t="s">
        <v>718</v>
      </c>
      <c r="FG1" s="179" t="s">
        <v>720</v>
      </c>
      <c r="FH1" s="179" t="s">
        <v>722</v>
      </c>
      <c r="FI1" s="179" t="s">
        <v>293</v>
      </c>
      <c r="FJ1" s="179" t="s">
        <v>725</v>
      </c>
      <c r="FK1" s="179" t="s">
        <v>294</v>
      </c>
      <c r="FL1" s="179" t="s">
        <v>728</v>
      </c>
      <c r="FM1" s="179" t="s">
        <v>729</v>
      </c>
      <c r="FN1" s="179" t="s">
        <v>731</v>
      </c>
      <c r="FO1" s="179" t="s">
        <v>295</v>
      </c>
      <c r="FP1" s="179" t="s">
        <v>734</v>
      </c>
      <c r="FQ1" s="179" t="s">
        <v>735</v>
      </c>
      <c r="FR1" s="179" t="s">
        <v>737</v>
      </c>
      <c r="FS1" s="179" t="s">
        <v>296</v>
      </c>
      <c r="FT1" s="179" t="s">
        <v>740</v>
      </c>
      <c r="FU1" s="179" t="s">
        <v>742</v>
      </c>
      <c r="FV1" s="179" t="s">
        <v>744</v>
      </c>
      <c r="FW1" s="188" t="s">
        <v>297</v>
      </c>
      <c r="FX1" s="188" t="s">
        <v>298</v>
      </c>
      <c r="FY1" s="179" t="s">
        <v>304</v>
      </c>
      <c r="FZ1" s="179" t="s">
        <v>746</v>
      </c>
      <c r="GA1" s="179" t="s">
        <v>748</v>
      </c>
      <c r="GB1" s="179" t="s">
        <v>750</v>
      </c>
      <c r="GC1" s="179" t="s">
        <v>752</v>
      </c>
      <c r="GD1" s="179" t="s">
        <v>754</v>
      </c>
      <c r="GE1" s="179" t="s">
        <v>756</v>
      </c>
      <c r="GF1" s="188" t="s">
        <v>299</v>
      </c>
      <c r="GG1" s="179" t="s">
        <v>305</v>
      </c>
      <c r="GH1" s="179" t="s">
        <v>758</v>
      </c>
      <c r="GI1" s="179" t="s">
        <v>760</v>
      </c>
      <c r="GJ1" s="179" t="s">
        <v>761</v>
      </c>
      <c r="GK1" s="179" t="s">
        <v>306</v>
      </c>
      <c r="GL1" s="179" t="s">
        <v>764</v>
      </c>
      <c r="GM1" s="179" t="s">
        <v>765</v>
      </c>
      <c r="GN1" s="188" t="s">
        <v>300</v>
      </c>
      <c r="GO1" s="179" t="s">
        <v>301</v>
      </c>
      <c r="GP1" s="179" t="s">
        <v>767</v>
      </c>
      <c r="GQ1" s="179" t="s">
        <v>769</v>
      </c>
      <c r="GR1" s="179" t="s">
        <v>771</v>
      </c>
      <c r="GS1" s="179" t="s">
        <v>773</v>
      </c>
      <c r="GT1" s="179" t="s">
        <v>775</v>
      </c>
      <c r="GU1" s="188" t="s">
        <v>302</v>
      </c>
      <c r="GV1" s="179" t="s">
        <v>303</v>
      </c>
      <c r="GW1" s="179" t="s">
        <v>777</v>
      </c>
      <c r="GX1" s="179" t="s">
        <v>779</v>
      </c>
      <c r="GY1" s="179" t="s">
        <v>781</v>
      </c>
      <c r="GZ1" s="179" t="s">
        <v>783</v>
      </c>
      <c r="HA1" s="179" t="s">
        <v>785</v>
      </c>
      <c r="HB1" s="179" t="s">
        <v>787</v>
      </c>
      <c r="HC1" s="176" t="s">
        <v>307</v>
      </c>
      <c r="HD1" s="188" t="s">
        <v>308</v>
      </c>
      <c r="HE1" s="179" t="s">
        <v>309</v>
      </c>
      <c r="HF1" s="179" t="s">
        <v>789</v>
      </c>
      <c r="HG1" s="179" t="s">
        <v>791</v>
      </c>
      <c r="HH1" s="179" t="s">
        <v>793</v>
      </c>
      <c r="HI1" s="179" t="s">
        <v>795</v>
      </c>
      <c r="HJ1" s="179" t="s">
        <v>310</v>
      </c>
      <c r="HK1" s="179" t="s">
        <v>798</v>
      </c>
      <c r="HL1" s="179" t="s">
        <v>327</v>
      </c>
      <c r="HM1" s="179" t="s">
        <v>836</v>
      </c>
      <c r="HN1" s="179" t="s">
        <v>838</v>
      </c>
      <c r="HO1" s="179" t="s">
        <v>840</v>
      </c>
      <c r="HP1" s="188" t="s">
        <v>311</v>
      </c>
      <c r="HQ1" s="179" t="s">
        <v>800</v>
      </c>
      <c r="HR1" s="179" t="s">
        <v>802</v>
      </c>
      <c r="HS1" s="179" t="s">
        <v>312</v>
      </c>
      <c r="HT1" s="179" t="s">
        <v>805</v>
      </c>
      <c r="HU1" s="179" t="s">
        <v>807</v>
      </c>
      <c r="HV1" s="179" t="s">
        <v>808</v>
      </c>
      <c r="HW1" s="179" t="s">
        <v>810</v>
      </c>
      <c r="HX1" s="188" t="s">
        <v>313</v>
      </c>
      <c r="HY1" s="179" t="s">
        <v>812</v>
      </c>
      <c r="HZ1" s="179" t="s">
        <v>814</v>
      </c>
      <c r="IA1" s="179" t="s">
        <v>816</v>
      </c>
      <c r="IB1" s="179" t="s">
        <v>314</v>
      </c>
      <c r="IC1" s="179" t="s">
        <v>818</v>
      </c>
      <c r="ID1" s="179" t="s">
        <v>820</v>
      </c>
      <c r="IE1" s="179" t="s">
        <v>315</v>
      </c>
      <c r="IF1" s="179" t="s">
        <v>822</v>
      </c>
      <c r="IG1" s="179" t="s">
        <v>824</v>
      </c>
      <c r="IH1" s="179" t="s">
        <v>316</v>
      </c>
      <c r="II1" s="179" t="s">
        <v>826</v>
      </c>
      <c r="IJ1" s="179" t="s">
        <v>828</v>
      </c>
      <c r="IK1" s="179" t="s">
        <v>830</v>
      </c>
      <c r="IL1" s="179" t="s">
        <v>832</v>
      </c>
      <c r="IM1" s="179" t="s">
        <v>317</v>
      </c>
      <c r="IN1" s="179" t="s">
        <v>834</v>
      </c>
      <c r="IO1" s="188" t="s">
        <v>318</v>
      </c>
      <c r="IP1" s="179" t="s">
        <v>842</v>
      </c>
      <c r="IQ1" s="179" t="s">
        <v>844</v>
      </c>
      <c r="IR1" s="179" t="s">
        <v>319</v>
      </c>
      <c r="IS1" s="179" t="s">
        <v>846</v>
      </c>
      <c r="IT1" s="179" t="s">
        <v>848</v>
      </c>
      <c r="IU1" s="179" t="s">
        <v>850</v>
      </c>
      <c r="IV1" s="188" t="s">
        <v>320</v>
      </c>
      <c r="IW1" s="179" t="s">
        <v>852</v>
      </c>
      <c r="IX1" s="179" t="s">
        <v>321</v>
      </c>
      <c r="IY1" s="179" t="s">
        <v>855</v>
      </c>
      <c r="IZ1" s="179" t="s">
        <v>857</v>
      </c>
      <c r="JA1" s="179" t="s">
        <v>859</v>
      </c>
      <c r="JB1" s="179" t="s">
        <v>861</v>
      </c>
      <c r="JC1" s="179" t="s">
        <v>863</v>
      </c>
      <c r="JD1" s="179" t="s">
        <v>865</v>
      </c>
      <c r="JE1" s="179" t="s">
        <v>322</v>
      </c>
      <c r="JF1" s="179" t="s">
        <v>868</v>
      </c>
      <c r="JG1" s="179" t="s">
        <v>870</v>
      </c>
      <c r="JH1" s="179" t="s">
        <v>872</v>
      </c>
      <c r="JI1" s="179" t="s">
        <v>874</v>
      </c>
      <c r="JJ1" s="179" t="s">
        <v>876</v>
      </c>
      <c r="JK1" s="179" t="s">
        <v>878</v>
      </c>
      <c r="JL1" s="179" t="s">
        <v>880</v>
      </c>
      <c r="JM1" s="179" t="s">
        <v>882</v>
      </c>
      <c r="JN1" s="179" t="s">
        <v>323</v>
      </c>
      <c r="JO1" s="179" t="s">
        <v>885</v>
      </c>
      <c r="JP1" s="179" t="s">
        <v>887</v>
      </c>
      <c r="JQ1" s="179" t="s">
        <v>889</v>
      </c>
      <c r="JR1" s="179" t="s">
        <v>891</v>
      </c>
      <c r="JS1" s="179" t="s">
        <v>892</v>
      </c>
      <c r="JT1" s="179" t="s">
        <v>894</v>
      </c>
      <c r="JU1" s="179" t="s">
        <v>896</v>
      </c>
      <c r="JV1" s="179" t="s">
        <v>898</v>
      </c>
      <c r="JW1" s="179" t="s">
        <v>900</v>
      </c>
      <c r="JX1" s="179" t="s">
        <v>902</v>
      </c>
      <c r="JY1" s="179" t="s">
        <v>904</v>
      </c>
      <c r="JZ1" s="179" t="s">
        <v>906</v>
      </c>
      <c r="KA1" s="179" t="s">
        <v>908</v>
      </c>
      <c r="KB1" s="179" t="s">
        <v>910</v>
      </c>
      <c r="KC1" s="179" t="s">
        <v>912</v>
      </c>
      <c r="KD1" s="179" t="s">
        <v>914</v>
      </c>
      <c r="KE1" s="179" t="s">
        <v>916</v>
      </c>
      <c r="KF1" s="179" t="s">
        <v>918</v>
      </c>
      <c r="KG1" s="179" t="s">
        <v>920</v>
      </c>
      <c r="KH1" s="179" t="s">
        <v>922</v>
      </c>
      <c r="KI1" s="179" t="s">
        <v>924</v>
      </c>
      <c r="KJ1" s="179" t="s">
        <v>926</v>
      </c>
      <c r="KK1" s="179" t="s">
        <v>928</v>
      </c>
      <c r="KL1" s="179" t="s">
        <v>930</v>
      </c>
      <c r="KM1" s="179" t="s">
        <v>932</v>
      </c>
      <c r="KN1" s="179" t="s">
        <v>934</v>
      </c>
      <c r="KO1" s="188" t="s">
        <v>324</v>
      </c>
      <c r="KP1" s="179" t="s">
        <v>936</v>
      </c>
      <c r="KQ1" s="179" t="s">
        <v>325</v>
      </c>
      <c r="KR1" s="179" t="s">
        <v>939</v>
      </c>
      <c r="KS1" s="179" t="s">
        <v>941</v>
      </c>
      <c r="KT1" s="179" t="s">
        <v>943</v>
      </c>
      <c r="KU1" s="179" t="s">
        <v>945</v>
      </c>
      <c r="KV1" s="179" t="s">
        <v>326</v>
      </c>
      <c r="KW1" s="179" t="s">
        <v>948</v>
      </c>
      <c r="KX1" s="179" t="s">
        <v>950</v>
      </c>
      <c r="KY1" s="179" t="s">
        <v>952</v>
      </c>
      <c r="KZ1" s="179" t="s">
        <v>954</v>
      </c>
      <c r="LA1" s="179" t="s">
        <v>956</v>
      </c>
      <c r="LB1" s="179" t="s">
        <v>958</v>
      </c>
      <c r="LC1" s="179" t="s">
        <v>960</v>
      </c>
      <c r="LD1" s="176" t="s">
        <v>328</v>
      </c>
      <c r="LE1" s="188" t="s">
        <v>329</v>
      </c>
      <c r="LF1" s="179" t="s">
        <v>330</v>
      </c>
      <c r="LG1" s="179" t="s">
        <v>344</v>
      </c>
      <c r="LH1" s="179" t="s">
        <v>962</v>
      </c>
      <c r="LI1" s="179" t="s">
        <v>964</v>
      </c>
      <c r="LJ1" s="179" t="s">
        <v>966</v>
      </c>
      <c r="LK1" s="179" t="s">
        <v>968</v>
      </c>
      <c r="LL1" s="179" t="s">
        <v>345</v>
      </c>
      <c r="LM1" s="179" t="s">
        <v>970</v>
      </c>
      <c r="LN1" s="179" t="s">
        <v>346</v>
      </c>
      <c r="LO1" s="179" t="s">
        <v>972</v>
      </c>
      <c r="LP1" s="179" t="s">
        <v>331</v>
      </c>
      <c r="LQ1" s="179" t="s">
        <v>974</v>
      </c>
      <c r="LR1" s="179" t="s">
        <v>347</v>
      </c>
      <c r="LS1" s="179" t="s">
        <v>976</v>
      </c>
      <c r="LT1" s="179" t="s">
        <v>978</v>
      </c>
      <c r="LU1" s="179" t="s">
        <v>348</v>
      </c>
      <c r="LV1" s="188" t="s">
        <v>332</v>
      </c>
      <c r="LW1" s="179" t="s">
        <v>333</v>
      </c>
      <c r="LX1" s="179" t="s">
        <v>980</v>
      </c>
      <c r="LY1" s="179" t="s">
        <v>982</v>
      </c>
      <c r="LZ1" s="179" t="s">
        <v>983</v>
      </c>
      <c r="MA1" s="179" t="s">
        <v>985</v>
      </c>
      <c r="MB1" s="179" t="s">
        <v>986</v>
      </c>
      <c r="MC1" s="179" t="s">
        <v>988</v>
      </c>
      <c r="MD1" s="179" t="s">
        <v>990</v>
      </c>
      <c r="ME1" s="179" t="s">
        <v>992</v>
      </c>
      <c r="MF1" s="179" t="s">
        <v>994</v>
      </c>
      <c r="MG1" s="179" t="s">
        <v>334</v>
      </c>
      <c r="MH1" s="179" t="s">
        <v>997</v>
      </c>
      <c r="MI1" s="179" t="s">
        <v>998</v>
      </c>
      <c r="MJ1" s="179" t="s">
        <v>1000</v>
      </c>
      <c r="MK1" s="179" t="s">
        <v>335</v>
      </c>
      <c r="ML1" s="179" t="s">
        <v>1003</v>
      </c>
      <c r="MM1" s="179" t="s">
        <v>1004</v>
      </c>
      <c r="MN1" s="179" t="s">
        <v>1006</v>
      </c>
      <c r="MO1" s="179" t="s">
        <v>1008</v>
      </c>
      <c r="MP1" s="179" t="s">
        <v>336</v>
      </c>
      <c r="MQ1" s="179" t="s">
        <v>1011</v>
      </c>
      <c r="MR1" s="179" t="s">
        <v>1013</v>
      </c>
      <c r="MS1" s="179" t="s">
        <v>1015</v>
      </c>
      <c r="MT1" s="179" t="s">
        <v>1017</v>
      </c>
      <c r="MU1" s="179" t="s">
        <v>337</v>
      </c>
      <c r="MV1" s="179" t="s">
        <v>1020</v>
      </c>
      <c r="MW1" s="179" t="s">
        <v>1022</v>
      </c>
      <c r="MX1" s="179" t="s">
        <v>1024</v>
      </c>
      <c r="MY1" s="179" t="s">
        <v>1026</v>
      </c>
      <c r="MZ1" s="179" t="s">
        <v>1028</v>
      </c>
      <c r="NA1" s="179" t="s">
        <v>1030</v>
      </c>
      <c r="NB1" s="179" t="s">
        <v>1032</v>
      </c>
      <c r="NC1" s="179" t="s">
        <v>1034</v>
      </c>
      <c r="ND1" s="179" t="s">
        <v>1036</v>
      </c>
      <c r="NE1" s="179" t="s">
        <v>1038</v>
      </c>
      <c r="NF1" s="179" t="s">
        <v>1040</v>
      </c>
      <c r="NG1" s="179" t="s">
        <v>1041</v>
      </c>
      <c r="NH1" s="188" t="s">
        <v>338</v>
      </c>
      <c r="NI1" s="179" t="s">
        <v>339</v>
      </c>
      <c r="NJ1" s="179" t="s">
        <v>1043</v>
      </c>
      <c r="NK1" s="179" t="s">
        <v>1045</v>
      </c>
      <c r="NL1" s="179" t="s">
        <v>1047</v>
      </c>
      <c r="NM1" s="179" t="s">
        <v>1049</v>
      </c>
      <c r="NN1" s="188" t="s">
        <v>340</v>
      </c>
      <c r="NO1" s="179" t="s">
        <v>341</v>
      </c>
      <c r="NP1" s="179" t="s">
        <v>1050</v>
      </c>
      <c r="NQ1" s="179" t="s">
        <v>342</v>
      </c>
      <c r="NR1" s="179" t="s">
        <v>1052</v>
      </c>
      <c r="NS1" s="179" t="s">
        <v>1054</v>
      </c>
      <c r="NT1" s="179" t="s">
        <v>343</v>
      </c>
      <c r="NU1" s="179" t="s">
        <v>1056</v>
      </c>
      <c r="NV1" s="176" t="s">
        <v>349</v>
      </c>
      <c r="NW1" s="188" t="s">
        <v>350</v>
      </c>
      <c r="NX1" s="179" t="s">
        <v>351</v>
      </c>
      <c r="NY1" s="179" t="s">
        <v>1059</v>
      </c>
      <c r="NZ1" s="179" t="s">
        <v>1061</v>
      </c>
      <c r="OA1" s="179" t="s">
        <v>352</v>
      </c>
      <c r="OB1" s="179" t="s">
        <v>362</v>
      </c>
      <c r="OC1" s="179" t="s">
        <v>1063</v>
      </c>
      <c r="OD1" s="179" t="s">
        <v>1065</v>
      </c>
      <c r="OE1" s="179" t="s">
        <v>1067</v>
      </c>
      <c r="OF1" s="179" t="s">
        <v>1069</v>
      </c>
      <c r="OG1" s="179" t="s">
        <v>1071</v>
      </c>
      <c r="OH1" s="179" t="s">
        <v>1073</v>
      </c>
      <c r="OI1" s="179" t="s">
        <v>1075</v>
      </c>
      <c r="OJ1" s="179" t="s">
        <v>1077</v>
      </c>
      <c r="OK1" s="179" t="s">
        <v>1079</v>
      </c>
      <c r="OL1" s="179" t="s">
        <v>1081</v>
      </c>
      <c r="OM1" s="179" t="s">
        <v>1083</v>
      </c>
      <c r="ON1" s="179" t="s">
        <v>1085</v>
      </c>
      <c r="OO1" s="179" t="s">
        <v>1087</v>
      </c>
      <c r="OP1" s="179" t="s">
        <v>1089</v>
      </c>
      <c r="OQ1" s="179" t="s">
        <v>1091</v>
      </c>
      <c r="OR1" s="179" t="s">
        <v>1093</v>
      </c>
      <c r="OS1" s="179" t="s">
        <v>1095</v>
      </c>
      <c r="OT1" s="179" t="s">
        <v>1097</v>
      </c>
      <c r="OU1" s="179" t="s">
        <v>1099</v>
      </c>
      <c r="OV1" s="179" t="s">
        <v>1101</v>
      </c>
      <c r="OW1" s="179" t="s">
        <v>1103</v>
      </c>
      <c r="OX1" s="179" t="s">
        <v>1105</v>
      </c>
      <c r="OY1" s="179" t="s">
        <v>363</v>
      </c>
      <c r="OZ1" s="179" t="s">
        <v>1108</v>
      </c>
      <c r="PA1" s="179" t="s">
        <v>1110</v>
      </c>
      <c r="PB1" s="179" t="s">
        <v>1111</v>
      </c>
      <c r="PC1" s="179" t="s">
        <v>1113</v>
      </c>
      <c r="PD1" s="179" t="s">
        <v>1115</v>
      </c>
      <c r="PE1" s="179" t="s">
        <v>1117</v>
      </c>
      <c r="PF1" s="179" t="s">
        <v>1119</v>
      </c>
      <c r="PG1" s="179" t="s">
        <v>1121</v>
      </c>
      <c r="PH1" s="179" t="s">
        <v>1123</v>
      </c>
      <c r="PI1" s="179" t="s">
        <v>1125</v>
      </c>
      <c r="PJ1" s="179" t="s">
        <v>1127</v>
      </c>
      <c r="PK1" s="179" t="s">
        <v>1129</v>
      </c>
      <c r="PL1" s="179" t="s">
        <v>1131</v>
      </c>
      <c r="PM1" s="179" t="s">
        <v>1133</v>
      </c>
      <c r="PN1" s="179" t="s">
        <v>1135</v>
      </c>
      <c r="PO1" s="179" t="s">
        <v>1137</v>
      </c>
      <c r="PP1" s="179" t="s">
        <v>1139</v>
      </c>
      <c r="PQ1" s="179" t="s">
        <v>1141</v>
      </c>
      <c r="PR1" s="179" t="s">
        <v>1143</v>
      </c>
      <c r="PS1" s="179" t="s">
        <v>1145</v>
      </c>
      <c r="PT1" s="179" t="s">
        <v>1147</v>
      </c>
      <c r="PU1" s="179" t="s">
        <v>1149</v>
      </c>
      <c r="PV1" s="179" t="s">
        <v>1151</v>
      </c>
      <c r="PW1" s="179" t="s">
        <v>1153</v>
      </c>
      <c r="PX1" s="179" t="s">
        <v>1155</v>
      </c>
      <c r="PY1" s="179" t="s">
        <v>1157</v>
      </c>
      <c r="PZ1" s="179" t="s">
        <v>353</v>
      </c>
      <c r="QA1" s="179" t="s">
        <v>1159</v>
      </c>
      <c r="QB1" s="179" t="s">
        <v>1161</v>
      </c>
      <c r="QC1" s="179" t="s">
        <v>1163</v>
      </c>
      <c r="QD1" s="179" t="s">
        <v>1165</v>
      </c>
      <c r="QE1" s="179" t="s">
        <v>1167</v>
      </c>
      <c r="QF1" s="188" t="s">
        <v>354</v>
      </c>
      <c r="QG1" s="179" t="s">
        <v>355</v>
      </c>
      <c r="QH1" s="179" t="s">
        <v>1169</v>
      </c>
      <c r="QI1" s="179" t="s">
        <v>1171</v>
      </c>
      <c r="QJ1" s="179" t="s">
        <v>1173</v>
      </c>
      <c r="QK1" s="179" t="s">
        <v>1175</v>
      </c>
      <c r="QL1" s="179" t="s">
        <v>1177</v>
      </c>
      <c r="QM1" s="179" t="s">
        <v>1179</v>
      </c>
      <c r="QN1" s="188" t="s">
        <v>356</v>
      </c>
      <c r="QO1" s="179" t="s">
        <v>1181</v>
      </c>
      <c r="QP1" s="179" t="s">
        <v>357</v>
      </c>
      <c r="QQ1" s="179" t="s">
        <v>364</v>
      </c>
      <c r="QR1" s="179" t="s">
        <v>1183</v>
      </c>
      <c r="QS1" s="179" t="s">
        <v>1185</v>
      </c>
      <c r="QT1" s="179" t="s">
        <v>1187</v>
      </c>
      <c r="QU1" s="179" t="s">
        <v>1189</v>
      </c>
      <c r="QV1" s="179" t="s">
        <v>1191</v>
      </c>
      <c r="QW1" s="179" t="s">
        <v>1193</v>
      </c>
      <c r="QX1" s="179" t="s">
        <v>1195</v>
      </c>
      <c r="QY1" s="179" t="s">
        <v>1197</v>
      </c>
      <c r="QZ1" s="179" t="s">
        <v>1199</v>
      </c>
      <c r="RA1" s="179" t="s">
        <v>1201</v>
      </c>
      <c r="RB1" s="179" t="s">
        <v>1203</v>
      </c>
      <c r="RC1" s="179" t="s">
        <v>1205</v>
      </c>
      <c r="RD1" s="179" t="s">
        <v>1207</v>
      </c>
      <c r="RE1" s="179" t="s">
        <v>1209</v>
      </c>
      <c r="RF1" s="188" t="s">
        <v>358</v>
      </c>
      <c r="RG1" s="179" t="s">
        <v>359</v>
      </c>
      <c r="RH1" s="179" t="s">
        <v>1211</v>
      </c>
      <c r="RI1" s="179" t="s">
        <v>1213</v>
      </c>
      <c r="RJ1" s="188" t="s">
        <v>360</v>
      </c>
      <c r="RK1" s="179" t="s">
        <v>361</v>
      </c>
      <c r="RL1" s="179" t="s">
        <v>1215</v>
      </c>
      <c r="RM1" s="179" t="s">
        <v>1216</v>
      </c>
      <c r="RN1" s="179" t="s">
        <v>1217</v>
      </c>
      <c r="RO1" s="179" t="s">
        <v>1218</v>
      </c>
      <c r="RP1" s="179" t="s">
        <v>1220</v>
      </c>
      <c r="RQ1" s="179" t="s">
        <v>1221</v>
      </c>
      <c r="RR1" s="179" t="s">
        <v>1223</v>
      </c>
      <c r="RS1" s="179" t="s">
        <v>1224</v>
      </c>
      <c r="RT1" s="176" t="s">
        <v>365</v>
      </c>
      <c r="RU1" s="188" t="s">
        <v>366</v>
      </c>
      <c r="RV1" s="179" t="s">
        <v>367</v>
      </c>
      <c r="RW1" s="179" t="s">
        <v>1226</v>
      </c>
      <c r="RX1" s="179" t="s">
        <v>1228</v>
      </c>
      <c r="RY1" s="179" t="s">
        <v>368</v>
      </c>
      <c r="RZ1" s="179" t="s">
        <v>1230</v>
      </c>
      <c r="SA1" s="179" t="s">
        <v>1232</v>
      </c>
      <c r="SB1" s="179" t="s">
        <v>1234</v>
      </c>
      <c r="SC1" s="179" t="s">
        <v>1236</v>
      </c>
      <c r="SD1" s="188" t="s">
        <v>369</v>
      </c>
      <c r="SE1" s="179" t="s">
        <v>370</v>
      </c>
      <c r="SF1" s="179" t="s">
        <v>1238</v>
      </c>
      <c r="SG1" s="179" t="s">
        <v>1240</v>
      </c>
      <c r="SH1" s="179" t="s">
        <v>1242</v>
      </c>
      <c r="SI1" s="179" t="s">
        <v>1244</v>
      </c>
      <c r="SJ1" s="179" t="s">
        <v>1246</v>
      </c>
      <c r="SK1" s="179" t="s">
        <v>1248</v>
      </c>
      <c r="SL1" s="179" t="s">
        <v>1250</v>
      </c>
      <c r="SM1" s="179" t="s">
        <v>1252</v>
      </c>
      <c r="SN1" s="179" t="s">
        <v>1254</v>
      </c>
      <c r="SO1" s="179" t="s">
        <v>1256</v>
      </c>
      <c r="SP1" s="179" t="s">
        <v>1258</v>
      </c>
      <c r="SQ1" s="179" t="s">
        <v>1260</v>
      </c>
      <c r="SR1" s="179" t="s">
        <v>1262</v>
      </c>
      <c r="SS1" s="179" t="s">
        <v>1264</v>
      </c>
      <c r="ST1" s="179" t="s">
        <v>1266</v>
      </c>
      <c r="SU1" s="176" t="s">
        <v>371</v>
      </c>
      <c r="SV1" s="188" t="s">
        <v>372</v>
      </c>
      <c r="SW1" s="179" t="s">
        <v>373</v>
      </c>
      <c r="SX1" s="179" t="s">
        <v>1268</v>
      </c>
      <c r="SY1" s="179" t="s">
        <v>1270</v>
      </c>
      <c r="SZ1" s="179" t="s">
        <v>1272</v>
      </c>
      <c r="TA1" s="179" t="s">
        <v>1274</v>
      </c>
      <c r="TB1" s="179" t="s">
        <v>1276</v>
      </c>
      <c r="TC1" s="179" t="s">
        <v>374</v>
      </c>
      <c r="TD1" s="179" t="s">
        <v>1278</v>
      </c>
      <c r="TE1" s="179" t="s">
        <v>1280</v>
      </c>
      <c r="TF1" s="179" t="s">
        <v>1282</v>
      </c>
      <c r="TG1" s="179" t="s">
        <v>1284</v>
      </c>
      <c r="TH1" s="179" t="s">
        <v>1286</v>
      </c>
      <c r="TI1" s="179" t="s">
        <v>1288</v>
      </c>
      <c r="TJ1" s="188" t="s">
        <v>375</v>
      </c>
      <c r="TK1" s="179" t="s">
        <v>376</v>
      </c>
      <c r="TL1" s="179" t="s">
        <v>377</v>
      </c>
      <c r="TM1" s="179" t="s">
        <v>1290</v>
      </c>
      <c r="TN1" s="179" t="s">
        <v>1292</v>
      </c>
      <c r="TO1" s="179" t="s">
        <v>1293</v>
      </c>
      <c r="TP1" s="179" t="s">
        <v>1295</v>
      </c>
      <c r="TQ1" s="179" t="s">
        <v>1297</v>
      </c>
      <c r="TR1" s="179" t="s">
        <v>1299</v>
      </c>
      <c r="TS1" s="179" t="s">
        <v>1301</v>
      </c>
      <c r="TT1" s="179" t="s">
        <v>1303</v>
      </c>
      <c r="TU1" s="179" t="s">
        <v>1305</v>
      </c>
      <c r="TV1" s="179" t="s">
        <v>1307</v>
      </c>
      <c r="TW1" s="179" t="s">
        <v>1309</v>
      </c>
      <c r="TX1" s="179" t="s">
        <v>1311</v>
      </c>
      <c r="TY1" s="179" t="s">
        <v>1313</v>
      </c>
      <c r="TZ1" s="179" t="s">
        <v>1315</v>
      </c>
      <c r="UA1" s="179" t="s">
        <v>1317</v>
      </c>
      <c r="UB1" s="179" t="s">
        <v>1319</v>
      </c>
      <c r="UC1" s="176" t="s">
        <v>1321</v>
      </c>
      <c r="UD1" s="179" t="s">
        <v>1323</v>
      </c>
      <c r="UE1" s="179" t="s">
        <v>1325</v>
      </c>
      <c r="UF1" s="179" t="s">
        <v>1327</v>
      </c>
      <c r="UG1" s="179" t="s">
        <v>1329</v>
      </c>
      <c r="UH1" s="179" t="s">
        <v>1331</v>
      </c>
      <c r="UI1" s="182"/>
    </row>
    <row r="2" spans="1:555" s="120" customFormat="1" hidden="1" x14ac:dyDescent="0.25">
      <c r="A2" s="120" t="s">
        <v>1354</v>
      </c>
      <c r="B2" s="120" t="s">
        <v>1356</v>
      </c>
      <c r="C2" s="120" t="s">
        <v>469</v>
      </c>
      <c r="D2" s="120" t="s">
        <v>1355</v>
      </c>
      <c r="E2" s="120" t="s">
        <v>1357</v>
      </c>
      <c r="F2" s="120" t="s">
        <v>470</v>
      </c>
      <c r="G2" s="158" t="s">
        <v>1358</v>
      </c>
      <c r="H2" s="120" t="s">
        <v>1359</v>
      </c>
      <c r="I2" s="120" t="s">
        <v>1360</v>
      </c>
      <c r="J2" s="120" t="s">
        <v>1435</v>
      </c>
      <c r="K2" s="120" t="s">
        <v>1361</v>
      </c>
      <c r="L2" s="120" t="s">
        <v>1362</v>
      </c>
      <c r="M2" s="120" t="s">
        <v>1363</v>
      </c>
      <c r="N2" s="120" t="s">
        <v>1364</v>
      </c>
      <c r="O2" s="120" t="s">
        <v>1365</v>
      </c>
      <c r="P2" s="120" t="s">
        <v>1448</v>
      </c>
      <c r="Q2" s="120" t="s">
        <v>1482</v>
      </c>
      <c r="R2" s="430" t="str">
        <f>+Presupuesto!D11</f>
        <v>Recurrente</v>
      </c>
      <c r="S2" s="430" t="str">
        <f>+Presupuesto!E11</f>
        <v>Programa / Proyecto 2017</v>
      </c>
      <c r="U2" s="120" t="s">
        <v>392</v>
      </c>
      <c r="V2" s="120" t="s">
        <v>410</v>
      </c>
      <c r="W2" s="120" t="s">
        <v>393</v>
      </c>
      <c r="X2" s="120" t="s">
        <v>394</v>
      </c>
      <c r="Y2" s="120" t="s">
        <v>395</v>
      </c>
      <c r="Z2" s="120" t="s">
        <v>396</v>
      </c>
      <c r="AA2" s="120" t="s">
        <v>397</v>
      </c>
      <c r="AB2" s="120" t="s">
        <v>398</v>
      </c>
      <c r="AC2" s="120" t="s">
        <v>399</v>
      </c>
      <c r="AD2" s="120" t="s">
        <v>400</v>
      </c>
      <c r="AE2" s="120" t="s">
        <v>401</v>
      </c>
      <c r="AF2" s="120" t="s">
        <v>402</v>
      </c>
      <c r="AH2" s="425" t="s">
        <v>418</v>
      </c>
      <c r="AI2" s="425" t="s">
        <v>419</v>
      </c>
      <c r="AJ2" s="425" t="s">
        <v>420</v>
      </c>
      <c r="AK2" s="425" t="s">
        <v>421</v>
      </c>
      <c r="AL2" s="425" t="s">
        <v>422</v>
      </c>
      <c r="AM2" s="425" t="s">
        <v>425</v>
      </c>
      <c r="AN2" s="425" t="s">
        <v>423</v>
      </c>
      <c r="AO2" s="425" t="s">
        <v>424</v>
      </c>
      <c r="AP2" s="425" t="s">
        <v>426</v>
      </c>
      <c r="AQ2" s="425" t="s">
        <v>427</v>
      </c>
      <c r="AR2" s="425" t="s">
        <v>428</v>
      </c>
      <c r="AS2" s="425" t="s">
        <v>429</v>
      </c>
      <c r="AT2" s="425" t="s">
        <v>430</v>
      </c>
      <c r="AU2" s="425" t="s">
        <v>431</v>
      </c>
      <c r="AV2" s="425" t="s">
        <v>432</v>
      </c>
      <c r="AW2" s="425" t="s">
        <v>433</v>
      </c>
      <c r="AX2" s="425" t="s">
        <v>434</v>
      </c>
      <c r="AY2" s="425" t="s">
        <v>435</v>
      </c>
      <c r="AZ2" s="425" t="s">
        <v>436</v>
      </c>
      <c r="BA2" s="425" t="s">
        <v>437</v>
      </c>
      <c r="BB2" s="425" t="s">
        <v>438</v>
      </c>
      <c r="BC2" s="425" t="s">
        <v>439</v>
      </c>
      <c r="BD2" s="425" t="s">
        <v>440</v>
      </c>
      <c r="BE2" s="425" t="s">
        <v>441</v>
      </c>
      <c r="BF2" s="425" t="s">
        <v>442</v>
      </c>
      <c r="BG2" s="425" t="s">
        <v>443</v>
      </c>
      <c r="BH2" s="425" t="s">
        <v>444</v>
      </c>
      <c r="BI2" s="425" t="s">
        <v>445</v>
      </c>
      <c r="BJ2" s="425" t="s">
        <v>446</v>
      </c>
      <c r="BK2" s="425" t="s">
        <v>447</v>
      </c>
      <c r="BL2" s="425" t="s">
        <v>448</v>
      </c>
      <c r="BM2" s="425" t="s">
        <v>449</v>
      </c>
      <c r="BN2" s="425" t="s">
        <v>450</v>
      </c>
      <c r="BO2" s="425" t="s">
        <v>451</v>
      </c>
      <c r="BP2" s="425" t="s">
        <v>452</v>
      </c>
      <c r="BQ2" s="425" t="s">
        <v>453</v>
      </c>
      <c r="BR2" s="425" t="s">
        <v>454</v>
      </c>
      <c r="BS2" s="425" t="s">
        <v>455</v>
      </c>
      <c r="BT2" s="425" t="s">
        <v>456</v>
      </c>
      <c r="BU2" s="425" t="s">
        <v>457</v>
      </c>
      <c r="CB2" s="120" t="s">
        <v>1334</v>
      </c>
      <c r="CC2" s="120" t="s">
        <v>1335</v>
      </c>
      <c r="CD2" s="120" t="s">
        <v>1333</v>
      </c>
      <c r="CE2" s="120" t="s">
        <v>1336</v>
      </c>
    </row>
    <row r="3" spans="1:555" hidden="1" x14ac:dyDescent="0.25">
      <c r="AH3" s="426">
        <v>2500</v>
      </c>
      <c r="AI3" s="426">
        <v>1900</v>
      </c>
      <c r="AJ3" s="426">
        <v>1650</v>
      </c>
      <c r="AK3" s="426">
        <v>1580</v>
      </c>
      <c r="AL3" s="426">
        <v>2250</v>
      </c>
      <c r="AM3" s="426">
        <v>1650</v>
      </c>
      <c r="AN3" s="426">
        <v>1400</v>
      </c>
      <c r="AO3" s="427">
        <v>1340</v>
      </c>
      <c r="AP3" s="427">
        <v>2000</v>
      </c>
      <c r="AQ3" s="427">
        <v>1400</v>
      </c>
      <c r="AR3" s="427">
        <v>1150</v>
      </c>
      <c r="AS3" s="427">
        <v>1100</v>
      </c>
      <c r="AT3" s="427">
        <v>1750</v>
      </c>
      <c r="AU3" s="427">
        <v>1150</v>
      </c>
      <c r="AV3" s="427">
        <v>900</v>
      </c>
      <c r="AW3" s="427">
        <v>860</v>
      </c>
      <c r="AX3" s="427">
        <v>1200</v>
      </c>
      <c r="AY3" s="428">
        <v>900</v>
      </c>
      <c r="AZ3" s="428">
        <v>650</v>
      </c>
      <c r="BA3" s="428">
        <v>620</v>
      </c>
      <c r="BB3" s="426">
        <f>+'Cuadro Resumen'!C213</f>
        <v>5759.1495000000004</v>
      </c>
      <c r="BC3" s="426">
        <f>+'Cuadro Resumen'!D213</f>
        <v>5307.4515000000001</v>
      </c>
      <c r="BD3" s="426">
        <f>+'Cuadro Resumen'!E213</f>
        <v>6775.47</v>
      </c>
      <c r="BE3" s="426">
        <f>+'Cuadro Resumen'!F213</f>
        <v>6323.7719999999999</v>
      </c>
      <c r="BF3" s="426">
        <f>+'Cuadro Resumen'!C214</f>
        <v>5081.6025</v>
      </c>
      <c r="BG3" s="426">
        <f>+'Cuadro Resumen'!D214</f>
        <v>4629.9045000000006</v>
      </c>
      <c r="BH3" s="426">
        <f>+'Cuadro Resumen'!E214</f>
        <v>6097.9230000000007</v>
      </c>
      <c r="BI3" s="426">
        <f>+'Cuadro Resumen'!F214</f>
        <v>5646.2250000000004</v>
      </c>
      <c r="BJ3" s="427">
        <f>+'Cuadro Resumen'!C215</f>
        <v>4404.0555000000004</v>
      </c>
      <c r="BK3" s="427">
        <f>+'Cuadro Resumen'!D215</f>
        <v>4065.2820000000002</v>
      </c>
      <c r="BL3" s="427">
        <f>+'Cuadro Resumen'!E215</f>
        <v>5420.3760000000002</v>
      </c>
      <c r="BM3" s="427">
        <f>+'Cuadro Resumen'!F215</f>
        <v>4968.6779999999999</v>
      </c>
      <c r="BN3" s="427">
        <f>+'Cuadro Resumen'!C216</f>
        <v>3726.5085000000004</v>
      </c>
      <c r="BO3" s="427">
        <f>+'Cuadro Resumen'!D216</f>
        <v>3387.7350000000001</v>
      </c>
      <c r="BP3" s="427">
        <f>+'Cuadro Resumen'!E216</f>
        <v>4742.8290000000006</v>
      </c>
      <c r="BQ3" s="427">
        <f>+'Cuadro Resumen'!F216</f>
        <v>4404.0555000000004</v>
      </c>
      <c r="BR3" s="427">
        <f>+'Cuadro Resumen'!C217</f>
        <v>3274.8105</v>
      </c>
      <c r="BS3" s="427">
        <f>+'Cuadro Resumen'!D217</f>
        <v>3048.9615000000003</v>
      </c>
      <c r="BT3" s="427">
        <f>+'Cuadro Resumen'!E217</f>
        <v>4178.2065000000002</v>
      </c>
      <c r="BU3" s="427">
        <f>+'Cuadro Resumen'!F217</f>
        <v>3839.433</v>
      </c>
      <c r="CB3" s="84">
        <v>35000</v>
      </c>
      <c r="CC3" s="84">
        <v>15000</v>
      </c>
      <c r="CD3" s="84">
        <v>35000</v>
      </c>
      <c r="CE3" s="84">
        <v>15000</v>
      </c>
    </row>
    <row r="4" spans="1:555" ht="15.75" thickBot="1" x14ac:dyDescent="0.3"/>
    <row r="5" spans="1:555" ht="53.25" thickBot="1" x14ac:dyDescent="0.3">
      <c r="C5" s="85" t="s">
        <v>381</v>
      </c>
      <c r="D5" s="196">
        <f>SUMIF(C:C,$C$11,D:D)</f>
        <v>4009800</v>
      </c>
    </row>
    <row r="8" spans="1:555" ht="15.75" thickBot="1" x14ac:dyDescent="0.3">
      <c r="C8" s="105"/>
      <c r="D8" s="105"/>
      <c r="E8" s="105"/>
      <c r="F8" s="105"/>
      <c r="G8" s="76"/>
      <c r="H8" s="105"/>
      <c r="I8" s="105"/>
    </row>
    <row r="9" spans="1:555" s="434" customFormat="1" ht="19.5" thickBot="1" x14ac:dyDescent="0.3">
      <c r="C9" s="745" t="s">
        <v>1994</v>
      </c>
      <c r="D9" s="746"/>
      <c r="E9" s="746"/>
      <c r="F9" s="746"/>
      <c r="G9" s="746"/>
      <c r="H9" s="746"/>
      <c r="I9" s="746"/>
      <c r="J9" s="746"/>
      <c r="K9" s="746"/>
      <c r="L9" s="747"/>
    </row>
    <row r="10" spans="1:555" ht="15.75" thickBot="1" x14ac:dyDescent="0.3">
      <c r="C10" s="105"/>
      <c r="D10" s="105"/>
      <c r="E10" s="105"/>
      <c r="F10" s="105"/>
      <c r="G10" s="76"/>
      <c r="H10" s="105"/>
      <c r="I10" s="105"/>
    </row>
    <row r="11" spans="1:555" ht="15.75" thickBot="1" x14ac:dyDescent="0.3">
      <c r="B11" s="91"/>
      <c r="C11" s="29" t="s">
        <v>43</v>
      </c>
      <c r="D11" s="106">
        <f>SUM(F18:F31)</f>
        <v>289000</v>
      </c>
      <c r="F11" s="70"/>
      <c r="G11" s="77"/>
      <c r="H11" s="70"/>
      <c r="I11" s="70"/>
    </row>
    <row r="12" spans="1:555" x14ac:dyDescent="0.25">
      <c r="B12" s="91"/>
      <c r="C12" s="70"/>
      <c r="D12" s="31"/>
      <c r="E12" s="91"/>
      <c r="F12" s="91"/>
      <c r="G12" s="91"/>
      <c r="H12" s="74"/>
      <c r="I12" s="74"/>
      <c r="J12" s="74"/>
      <c r="K12" s="110"/>
    </row>
    <row r="13" spans="1:555" x14ac:dyDescent="0.25">
      <c r="B13" s="91"/>
      <c r="C13" s="70"/>
      <c r="D13" s="31"/>
      <c r="E13" s="91"/>
      <c r="F13" s="91"/>
      <c r="G13" s="91"/>
      <c r="H13" s="74"/>
      <c r="I13" s="74"/>
      <c r="J13" s="74"/>
      <c r="K13" s="110"/>
    </row>
    <row r="14" spans="1:555" ht="15.75" x14ac:dyDescent="0.25">
      <c r="B14" s="91"/>
      <c r="C14" s="200" t="s">
        <v>390</v>
      </c>
      <c r="D14" s="347" t="s">
        <v>2003</v>
      </c>
      <c r="E14" s="91"/>
      <c r="F14" s="91"/>
      <c r="G14" s="91"/>
      <c r="H14" s="74"/>
      <c r="I14" s="74"/>
      <c r="J14" s="74"/>
      <c r="K14" s="110"/>
    </row>
    <row r="15" spans="1:555" ht="63.75" customHeight="1" x14ac:dyDescent="0.25">
      <c r="B15" s="91"/>
      <c r="C15" s="739" t="str">
        <f>IFERROR(VLOOKUP(D14,'1. Desarrollo e Innov. Curricu.'!$F:$G,2,FALSE),IFERROR(VLOOKUP(D14,'2. Investigación Científica'!$F:$G,2,FALSE),IFERROR(VLOOKUP(D14,'3. Vinculación Univ. Sociedad'!$F:$G,2,FALSE),IFERROR(VLOOKUP(D14,'4. Docencia y Profesorado Univ.'!$F:$G,2,FALSE),IFERROR(VLOOKUP(D14,'5. Estudiantes y Graduados'!$F:$G,2,FALSE),IFERROR(VLOOKUP(D14,'11. Gestion Administrativa'!$F:$G,2,FALSE),IFERROR(VLOOKUP(D14,'13. Gestión Académica'!$F:$G,2,FALSE),IFERROR(VLOOKUP(D14,'9. Asegura. de la Calid. y M'!$F:$G,2,FALSE),IFERROR(VLOOKUP(D14,'6. Gestión del Conocimiento'!$F:$G,2,FALSE),IFERROR(VLOOKUP(D14,'15. Gobernabilidad y Proceso...'!$F:$G,2,FALSE),IFERROR(VLOOKUP(D14,'12. Gestión del Talento Humano'!$F:$G,2,FALSE),IFERROR(VLOOKUP(D14,'14. Internacional... de la E.S.'!$F:$G,2,FALSE),IFERROR(VLOOKUP(D14,'10. Posgrado'!$F:$G,2,FALSE),IFERROR(VLOOKUP(D14,'17. Gestión TIC'!$F:$G,2,FALSE),IFERROR(VLOOKUP(D14,'16. Desa. del Sistema Educ.Sup.'!$F:$G,2,FALSE),IFERROR(VLOOKUP(D14,'8. Cultura de Inno. Insti...'!$F:$G,2,FALSE),VLOOKUP(D14,'7. Lo Esencial de la Reforma U.'!$F:$G,2,0)))))))))))))))))</f>
        <v>Remodelar el Observatorio Astronómico Centroamericano de Suyapa, gestionar la construcción del Planetario de Suyapa, y mejorar el espacio físico de aulas, laboratorios, salones de conferencias y oficinas que utilizan estudiantes,  personal de la FACES   y público en general que participa en las actividades académicas  desarollada.</v>
      </c>
      <c r="D15" s="739"/>
      <c r="E15" s="739"/>
      <c r="F15" s="739"/>
      <c r="G15" s="739"/>
      <c r="H15" s="739"/>
      <c r="I15" s="739"/>
      <c r="J15" s="739"/>
      <c r="K15" s="739"/>
      <c r="L15" s="739"/>
    </row>
    <row r="16" spans="1:555" x14ac:dyDescent="0.25">
      <c r="B16" s="91"/>
      <c r="F16" s="91"/>
      <c r="G16" s="74"/>
      <c r="H16" s="74"/>
      <c r="I16" s="74"/>
    </row>
    <row r="17" spans="2:12" ht="32.25" customHeight="1" thickBot="1" x14ac:dyDescent="0.3">
      <c r="B17" s="91"/>
      <c r="C17" s="147" t="s">
        <v>44</v>
      </c>
      <c r="D17" s="147" t="s">
        <v>55</v>
      </c>
      <c r="E17" s="646" t="s">
        <v>57</v>
      </c>
      <c r="F17" s="148" t="s">
        <v>27</v>
      </c>
      <c r="G17" s="148" t="s">
        <v>129</v>
      </c>
      <c r="H17" s="147" t="s">
        <v>46</v>
      </c>
      <c r="I17" s="147" t="s">
        <v>130</v>
      </c>
      <c r="J17" s="147" t="s">
        <v>408</v>
      </c>
      <c r="K17" s="147" t="s">
        <v>409</v>
      </c>
      <c r="L17" s="147" t="s">
        <v>462</v>
      </c>
    </row>
    <row r="18" spans="2:12" x14ac:dyDescent="0.25">
      <c r="B18" s="91"/>
      <c r="C18" s="294" t="s">
        <v>1336</v>
      </c>
      <c r="D18" s="624">
        <v>4</v>
      </c>
      <c r="E18" s="315">
        <f>HLOOKUP($C18,$CB$2:$CE$3,2,0)</f>
        <v>15000</v>
      </c>
      <c r="F18" s="128">
        <f>D18*E18</f>
        <v>60000</v>
      </c>
      <c r="G18" s="163" t="s">
        <v>1665</v>
      </c>
      <c r="H18" s="96" t="s">
        <v>1011</v>
      </c>
      <c r="I18" s="96" t="str">
        <f>VLOOKUP(H18,Presupuesto!$B$11:$C$565,2,0)</f>
        <v>EQUIPO DE COMPUTACION</v>
      </c>
      <c r="J18" s="215" t="s">
        <v>1361</v>
      </c>
      <c r="K18" s="96" t="s">
        <v>392</v>
      </c>
      <c r="L18" s="96"/>
    </row>
    <row r="19" spans="2:12" x14ac:dyDescent="0.25">
      <c r="B19" s="91"/>
      <c r="C19" s="294" t="s">
        <v>1335</v>
      </c>
      <c r="D19" s="625">
        <v>2</v>
      </c>
      <c r="E19" s="95">
        <f>HLOOKUP($C19,$CB$2:$CE$3,2,0)</f>
        <v>15000</v>
      </c>
      <c r="F19" s="128">
        <f>D19*E19</f>
        <v>30000</v>
      </c>
      <c r="G19" s="163" t="s">
        <v>1665</v>
      </c>
      <c r="H19" s="99" t="s">
        <v>1011</v>
      </c>
      <c r="I19" s="99" t="str">
        <f>VLOOKUP(H19,Presupuesto!$B$11:$C$565,2,0)</f>
        <v>EQUIPO DE COMPUTACION</v>
      </c>
      <c r="J19" s="96" t="str">
        <f t="shared" ref="J19:J30" si="0">$J$18</f>
        <v>Gestión Administrativa y  financiera en apoyo al Desarrollo Académico</v>
      </c>
      <c r="K19" s="96" t="s">
        <v>410</v>
      </c>
      <c r="L19" s="96"/>
    </row>
    <row r="20" spans="2:12" x14ac:dyDescent="0.25">
      <c r="B20" s="91"/>
      <c r="C20" s="97" t="s">
        <v>73</v>
      </c>
      <c r="D20" s="625">
        <v>1</v>
      </c>
      <c r="E20" s="115">
        <v>4000</v>
      </c>
      <c r="F20" s="128">
        <f t="shared" ref="F20:F31" si="1">D20*E20</f>
        <v>4000</v>
      </c>
      <c r="G20" s="163" t="s">
        <v>1665</v>
      </c>
      <c r="H20" s="99" t="s">
        <v>983</v>
      </c>
      <c r="I20" s="99" t="str">
        <f>VLOOKUP(H20,Presupuesto!$B$11:$C$565,2,0)</f>
        <v>EQUIPOS VARIOS DE OFICINA</v>
      </c>
      <c r="J20" s="96" t="str">
        <f t="shared" si="0"/>
        <v>Gestión Administrativa y  financiera en apoyo al Desarrollo Académico</v>
      </c>
      <c r="K20" s="96" t="s">
        <v>393</v>
      </c>
      <c r="L20" s="96"/>
    </row>
    <row r="21" spans="2:12" x14ac:dyDescent="0.25">
      <c r="B21" s="91"/>
      <c r="C21" s="97" t="s">
        <v>74</v>
      </c>
      <c r="D21" s="625"/>
      <c r="E21" s="115">
        <v>8000</v>
      </c>
      <c r="F21" s="128">
        <f t="shared" si="1"/>
        <v>0</v>
      </c>
      <c r="G21" s="163"/>
      <c r="H21" s="99" t="s">
        <v>1011</v>
      </c>
      <c r="I21" s="99" t="str">
        <f>VLOOKUP(H21,Presupuesto!$B$11:$C$565,2,0)</f>
        <v>EQUIPO DE COMPUTACION</v>
      </c>
      <c r="J21" s="96" t="str">
        <f t="shared" si="0"/>
        <v>Gestión Administrativa y  financiera en apoyo al Desarrollo Académico</v>
      </c>
      <c r="K21" s="96" t="s">
        <v>393</v>
      </c>
      <c r="L21" s="96"/>
    </row>
    <row r="22" spans="2:12" x14ac:dyDescent="0.25">
      <c r="B22" s="91"/>
      <c r="C22" s="97" t="s">
        <v>75</v>
      </c>
      <c r="D22" s="625">
        <v>1</v>
      </c>
      <c r="E22" s="115">
        <v>5000</v>
      </c>
      <c r="F22" s="128">
        <f t="shared" si="1"/>
        <v>5000</v>
      </c>
      <c r="G22" s="163" t="s">
        <v>1665</v>
      </c>
      <c r="H22" s="99" t="s">
        <v>1011</v>
      </c>
      <c r="I22" s="99" t="str">
        <f>VLOOKUP(H22,Presupuesto!$B$11:$C$565,2,0)</f>
        <v>EQUIPO DE COMPUTACION</v>
      </c>
      <c r="J22" s="96" t="str">
        <f t="shared" si="0"/>
        <v>Gestión Administrativa y  financiera en apoyo al Desarrollo Académico</v>
      </c>
      <c r="K22" s="96" t="s">
        <v>393</v>
      </c>
      <c r="L22" s="96"/>
    </row>
    <row r="23" spans="2:12" x14ac:dyDescent="0.25">
      <c r="B23" s="91"/>
      <c r="C23" s="97" t="s">
        <v>35</v>
      </c>
      <c r="D23" s="625">
        <v>5</v>
      </c>
      <c r="E23" s="115">
        <v>13000</v>
      </c>
      <c r="F23" s="128">
        <f t="shared" si="1"/>
        <v>65000</v>
      </c>
      <c r="G23" s="163" t="s">
        <v>1665</v>
      </c>
      <c r="H23" s="99" t="s">
        <v>997</v>
      </c>
      <c r="I23" s="99" t="str">
        <f>VLOOKUP(H23,Presupuesto!$B$11:$C$565,2,0)</f>
        <v>EQUIPO DE TRANSPORTE TRACCION Y ELEVACION</v>
      </c>
      <c r="J23" s="96" t="str">
        <f t="shared" si="0"/>
        <v>Gestión Administrativa y  financiera en apoyo al Desarrollo Académico</v>
      </c>
      <c r="K23" s="96" t="s">
        <v>393</v>
      </c>
      <c r="L23" s="96"/>
    </row>
    <row r="24" spans="2:12" x14ac:dyDescent="0.25">
      <c r="B24" s="91"/>
      <c r="C24" s="97" t="s">
        <v>76</v>
      </c>
      <c r="D24" s="625">
        <v>1</v>
      </c>
      <c r="E24" s="115">
        <v>15000</v>
      </c>
      <c r="F24" s="128">
        <f t="shared" si="1"/>
        <v>15000</v>
      </c>
      <c r="G24" s="163" t="s">
        <v>1665</v>
      </c>
      <c r="H24" s="99" t="s">
        <v>997</v>
      </c>
      <c r="I24" s="99" t="str">
        <f>VLOOKUP(H24,Presupuesto!$B$11:$C$565,2,0)</f>
        <v>EQUIPO DE TRANSPORTE TRACCION Y ELEVACION</v>
      </c>
      <c r="J24" s="96" t="str">
        <f t="shared" si="0"/>
        <v>Gestión Administrativa y  financiera en apoyo al Desarrollo Académico</v>
      </c>
      <c r="K24" s="96" t="s">
        <v>393</v>
      </c>
      <c r="L24" s="96"/>
    </row>
    <row r="25" spans="2:12" x14ac:dyDescent="0.25">
      <c r="B25" s="91"/>
      <c r="C25" s="97" t="s">
        <v>77</v>
      </c>
      <c r="D25" s="625"/>
      <c r="E25" s="115">
        <v>10000</v>
      </c>
      <c r="F25" s="128">
        <f t="shared" si="1"/>
        <v>0</v>
      </c>
      <c r="G25" s="163"/>
      <c r="H25" s="99" t="s">
        <v>997</v>
      </c>
      <c r="I25" s="99" t="str">
        <f>VLOOKUP(H25,Presupuesto!$B$11:$C$565,2,0)</f>
        <v>EQUIPO DE TRANSPORTE TRACCION Y ELEVACION</v>
      </c>
      <c r="J25" s="96" t="str">
        <f t="shared" si="0"/>
        <v>Gestión Administrativa y  financiera en apoyo al Desarrollo Académico</v>
      </c>
      <c r="K25" s="96" t="s">
        <v>401</v>
      </c>
      <c r="L25" s="96"/>
    </row>
    <row r="26" spans="2:12" x14ac:dyDescent="0.25">
      <c r="C26" s="97" t="s">
        <v>78</v>
      </c>
      <c r="D26" s="625">
        <v>10</v>
      </c>
      <c r="E26" s="115">
        <v>10000</v>
      </c>
      <c r="F26" s="128">
        <f t="shared" si="1"/>
        <v>100000</v>
      </c>
      <c r="G26" s="163" t="s">
        <v>1665</v>
      </c>
      <c r="H26" s="99" t="s">
        <v>1043</v>
      </c>
      <c r="I26" s="99" t="str">
        <f>VLOOKUP(H26,Presupuesto!$B$11:$C$565,2,0)</f>
        <v>APLICACIONES INFORMATICAS</v>
      </c>
      <c r="J26" s="96" t="str">
        <f t="shared" si="0"/>
        <v>Gestión Administrativa y  financiera en apoyo al Desarrollo Académico</v>
      </c>
      <c r="K26" s="96" t="s">
        <v>397</v>
      </c>
      <c r="L26" s="96"/>
    </row>
    <row r="27" spans="2:12" x14ac:dyDescent="0.25">
      <c r="C27" s="107" t="s">
        <v>79</v>
      </c>
      <c r="D27" s="625">
        <v>1</v>
      </c>
      <c r="E27" s="115">
        <v>2000</v>
      </c>
      <c r="F27" s="128">
        <f t="shared" si="1"/>
        <v>2000</v>
      </c>
      <c r="G27" s="163" t="s">
        <v>1665</v>
      </c>
      <c r="H27" s="108" t="s">
        <v>1011</v>
      </c>
      <c r="I27" s="108" t="str">
        <f>VLOOKUP(H27,Presupuesto!$B$11:$C$565,2,0)</f>
        <v>EQUIPO DE COMPUTACION</v>
      </c>
      <c r="J27" s="96" t="str">
        <f t="shared" si="0"/>
        <v>Gestión Administrativa y  financiera en apoyo al Desarrollo Académico</v>
      </c>
      <c r="K27" s="96" t="s">
        <v>393</v>
      </c>
      <c r="L27" s="96"/>
    </row>
    <row r="28" spans="2:12" x14ac:dyDescent="0.25">
      <c r="C28" s="107" t="s">
        <v>1451</v>
      </c>
      <c r="D28" s="625">
        <v>4</v>
      </c>
      <c r="E28" s="115">
        <v>1500</v>
      </c>
      <c r="F28" s="128">
        <f t="shared" si="1"/>
        <v>6000</v>
      </c>
      <c r="G28" s="163" t="s">
        <v>1665</v>
      </c>
      <c r="H28" s="108" t="s">
        <v>943</v>
      </c>
      <c r="I28" s="108" t="str">
        <f>VLOOKUP(H28,Presupuesto!$B$11:$C$565,2,0)</f>
        <v>UTILES Y MATERIALES ELECTRICOS</v>
      </c>
      <c r="J28" s="96" t="str">
        <f t="shared" si="0"/>
        <v>Gestión Administrativa y  financiera en apoyo al Desarrollo Académico</v>
      </c>
      <c r="K28" s="96" t="s">
        <v>393</v>
      </c>
      <c r="L28" s="96"/>
    </row>
    <row r="29" spans="2:12" x14ac:dyDescent="0.25">
      <c r="C29" s="107" t="s">
        <v>80</v>
      </c>
      <c r="D29" s="625"/>
      <c r="E29" s="115">
        <v>1500</v>
      </c>
      <c r="F29" s="128">
        <f t="shared" si="1"/>
        <v>0</v>
      </c>
      <c r="G29" s="163"/>
      <c r="H29" s="108" t="s">
        <v>1011</v>
      </c>
      <c r="I29" s="108" t="str">
        <f>VLOOKUP(H29,Presupuesto!$B$11:$C$565,2,0)</f>
        <v>EQUIPO DE COMPUTACION</v>
      </c>
      <c r="J29" s="96" t="str">
        <f t="shared" si="0"/>
        <v>Gestión Administrativa y  financiera en apoyo al Desarrollo Académico</v>
      </c>
      <c r="K29" s="96" t="s">
        <v>393</v>
      </c>
      <c r="L29" s="96"/>
    </row>
    <row r="30" spans="2:12" x14ac:dyDescent="0.25">
      <c r="C30" s="107" t="s">
        <v>81</v>
      </c>
      <c r="D30" s="625"/>
      <c r="E30" s="115">
        <v>500</v>
      </c>
      <c r="F30" s="128">
        <f t="shared" si="1"/>
        <v>0</v>
      </c>
      <c r="G30" s="163"/>
      <c r="H30" s="108" t="s">
        <v>952</v>
      </c>
      <c r="I30" s="108" t="str">
        <f>VLOOKUP(H30,Presupuesto!$B$11:$C$565,2,0)</f>
        <v>OTROS RESPUESTOS Y ACCESORIOS MENORES</v>
      </c>
      <c r="J30" s="96" t="str">
        <f t="shared" si="0"/>
        <v>Gestión Administrativa y  financiera en apoyo al Desarrollo Académico</v>
      </c>
      <c r="K30" s="96" t="s">
        <v>393</v>
      </c>
      <c r="L30" s="96"/>
    </row>
    <row r="31" spans="2:12" ht="15.75" thickBot="1" x14ac:dyDescent="0.3">
      <c r="B31" s="91"/>
      <c r="C31" s="100" t="s">
        <v>82</v>
      </c>
      <c r="D31" s="157">
        <v>100</v>
      </c>
      <c r="E31" s="103">
        <v>20</v>
      </c>
      <c r="F31" s="130">
        <f t="shared" si="1"/>
        <v>2000</v>
      </c>
      <c r="G31" s="160" t="s">
        <v>1665</v>
      </c>
      <c r="H31" s="104" t="s">
        <v>952</v>
      </c>
      <c r="I31" s="104" t="str">
        <f>VLOOKUP(H31,Presupuesto!$B$11:$C$565,2,0)</f>
        <v>OTROS RESPUESTOS Y ACCESORIOS MENORES</v>
      </c>
      <c r="J31" s="104" t="str">
        <f t="shared" ref="J31" si="2">$J$18</f>
        <v>Gestión Administrativa y  financiera en apoyo al Desarrollo Académico</v>
      </c>
      <c r="K31" s="122" t="s">
        <v>392</v>
      </c>
      <c r="L31" s="122"/>
    </row>
    <row r="32" spans="2:12" s="434" customFormat="1" x14ac:dyDescent="0.25">
      <c r="B32" s="91"/>
      <c r="C32" s="644"/>
      <c r="D32" s="645"/>
      <c r="E32" s="619"/>
      <c r="F32" s="619"/>
      <c r="G32" s="620"/>
      <c r="H32" s="636"/>
      <c r="I32" s="636"/>
      <c r="J32" s="636"/>
      <c r="K32" s="636"/>
      <c r="L32" s="636"/>
    </row>
    <row r="33" spans="2:12" ht="15.75" thickBot="1" x14ac:dyDescent="0.3">
      <c r="B33" s="91"/>
      <c r="F33" s="91"/>
      <c r="G33" s="74"/>
      <c r="H33" s="74"/>
      <c r="I33" s="74"/>
    </row>
    <row r="34" spans="2:12" s="434" customFormat="1" ht="19.5" thickBot="1" x14ac:dyDescent="0.3">
      <c r="B34" s="91"/>
      <c r="C34" s="745" t="s">
        <v>2007</v>
      </c>
      <c r="D34" s="746"/>
      <c r="E34" s="746"/>
      <c r="F34" s="746"/>
      <c r="G34" s="746"/>
      <c r="H34" s="746"/>
      <c r="I34" s="746"/>
      <c r="J34" s="746"/>
      <c r="K34" s="746"/>
      <c r="L34" s="747"/>
    </row>
    <row r="35" spans="2:12" s="434" customFormat="1" ht="19.5" thickBot="1" x14ac:dyDescent="0.3">
      <c r="B35" s="91"/>
      <c r="C35" s="649"/>
      <c r="D35" s="649"/>
      <c r="E35" s="649"/>
      <c r="F35" s="649"/>
      <c r="G35" s="649"/>
      <c r="H35" s="649"/>
      <c r="I35" s="649"/>
      <c r="J35" s="649"/>
      <c r="K35" s="649"/>
      <c r="L35" s="649"/>
    </row>
    <row r="36" spans="2:12" s="434" customFormat="1" ht="15.75" thickBot="1" x14ac:dyDescent="0.3">
      <c r="B36" s="91"/>
      <c r="C36" s="29" t="s">
        <v>43</v>
      </c>
      <c r="D36" s="106">
        <f>SUM(F43:F56)</f>
        <v>60000</v>
      </c>
      <c r="F36" s="70"/>
      <c r="G36" s="77"/>
      <c r="H36" s="70"/>
      <c r="I36" s="70"/>
    </row>
    <row r="37" spans="2:12" s="434" customFormat="1" x14ac:dyDescent="0.25">
      <c r="B37" s="91"/>
      <c r="C37" s="70"/>
      <c r="D37" s="31"/>
      <c r="E37" s="91"/>
      <c r="F37" s="91"/>
      <c r="G37" s="91"/>
      <c r="H37" s="74"/>
      <c r="I37" s="74"/>
      <c r="J37" s="74"/>
      <c r="K37" s="110"/>
    </row>
    <row r="38" spans="2:12" s="434" customFormat="1" x14ac:dyDescent="0.25">
      <c r="B38" s="91"/>
      <c r="C38" s="70"/>
      <c r="D38" s="31"/>
      <c r="E38" s="91"/>
      <c r="F38" s="147" t="s">
        <v>2045</v>
      </c>
      <c r="G38" s="91"/>
      <c r="H38" s="74"/>
      <c r="I38" s="74"/>
      <c r="J38" s="74"/>
      <c r="K38" s="110"/>
    </row>
    <row r="39" spans="2:12" s="434" customFormat="1" ht="15.75" x14ac:dyDescent="0.25">
      <c r="B39" s="91"/>
      <c r="C39" s="200" t="s">
        <v>390</v>
      </c>
      <c r="D39" s="347" t="s">
        <v>1817</v>
      </c>
      <c r="E39" s="91"/>
      <c r="F39" s="91"/>
      <c r="G39" s="91"/>
      <c r="H39" s="74"/>
      <c r="I39" s="74"/>
      <c r="J39" s="74"/>
      <c r="K39" s="110"/>
    </row>
    <row r="40" spans="2:12" s="434" customFormat="1" ht="48.75" customHeight="1" x14ac:dyDescent="0.25">
      <c r="B40" s="91"/>
      <c r="C40" s="739" t="str">
        <f>IFERROR(VLOOKUP(D39,'1. Desarrollo e Innov. Curricu.'!$F:$G,2,FALSE),IFERROR(VLOOKUP(D39,'2. Investigación Científica'!$F:$G,2,FALSE),IFERROR(VLOOKUP(D39,'3. Vinculación Univ. Sociedad'!$F:$G,2,FALSE),IFERROR(VLOOKUP(D39,'4. Docencia y Profesorado Univ.'!$F:$G,2,FALSE),IFERROR(VLOOKUP(D39,'5. Estudiantes y Graduados'!$F:$G,2,FALSE),IFERROR(VLOOKUP(D39,'11. Gestion Administrativa'!$F:$G,2,FALSE),IFERROR(VLOOKUP(D39,'13. Gestión Académica'!$F:$G,2,FALSE),IFERROR(VLOOKUP(D39,'9. Asegura. de la Calid. y M'!$F:$G,2,FALSE),IFERROR(VLOOKUP(D39,'6. Gestión del Conocimiento'!$F:$G,2,FALSE),IFERROR(VLOOKUP(D39,'15. Gobernabilidad y Proceso...'!$F:$G,2,FALSE),IFERROR(VLOOKUP(D39,'12. Gestión del Talento Humano'!$F:$G,2,FALSE),IFERROR(VLOOKUP(D39,'14. Internacional... de la E.S.'!$F:$G,2,FALSE),IFERROR(VLOOKUP(D39,'10. Posgrado'!$F:$G,2,FALSE),IFERROR(VLOOKUP(D39,'16. Desa. del Sistema Educ.Sup.'!$F:$G,2,FALSE),IFERROR(VLOOKUP(D39,'8. Cultura de Inno. Insti...'!$F:$G,2,FALSE),VLOOKUP(D39,'7. Lo Esencial de la Reforma U.'!$F:$G,2,0))))))))))))))))</f>
        <v>Implementar la Estructura Académica organizativa de la FACES y nombrar docentes para las Escuelas , Departamentos y carreras , en cantidad necesaria para el cumplimiento de las funciones académicas.</v>
      </c>
      <c r="D40" s="739"/>
      <c r="E40" s="739"/>
      <c r="F40" s="739"/>
      <c r="G40" s="739"/>
      <c r="H40" s="739"/>
      <c r="I40" s="739"/>
      <c r="J40" s="739"/>
      <c r="K40" s="739"/>
      <c r="L40" s="739"/>
    </row>
    <row r="41" spans="2:12" s="434" customFormat="1" x14ac:dyDescent="0.25">
      <c r="B41" s="91"/>
      <c r="F41" s="91"/>
      <c r="G41" s="74"/>
      <c r="H41" s="74"/>
      <c r="I41" s="74"/>
    </row>
    <row r="42" spans="2:12" s="434" customFormat="1" ht="30.75" thickBot="1" x14ac:dyDescent="0.3">
      <c r="B42" s="91"/>
      <c r="C42" s="147" t="s">
        <v>44</v>
      </c>
      <c r="D42" s="147" t="s">
        <v>55</v>
      </c>
      <c r="E42" s="646" t="s">
        <v>57</v>
      </c>
      <c r="F42" s="148" t="s">
        <v>27</v>
      </c>
      <c r="G42" s="148" t="s">
        <v>129</v>
      </c>
      <c r="H42" s="147" t="s">
        <v>46</v>
      </c>
      <c r="I42" s="147" t="s">
        <v>130</v>
      </c>
      <c r="J42" s="147" t="s">
        <v>408</v>
      </c>
      <c r="K42" s="147" t="s">
        <v>409</v>
      </c>
      <c r="L42" s="147" t="s">
        <v>462</v>
      </c>
    </row>
    <row r="43" spans="2:12" s="434" customFormat="1" x14ac:dyDescent="0.25">
      <c r="B43" s="91"/>
      <c r="C43" s="294" t="s">
        <v>1336</v>
      </c>
      <c r="D43" s="156">
        <v>2</v>
      </c>
      <c r="E43" s="315">
        <f>HLOOKUP($C43,$CB$2:$CE$3,2,0)</f>
        <v>15000</v>
      </c>
      <c r="F43" s="128">
        <f>D43*E43</f>
        <v>30000</v>
      </c>
      <c r="G43" s="163" t="s">
        <v>1665</v>
      </c>
      <c r="H43" s="96" t="s">
        <v>1011</v>
      </c>
      <c r="I43" s="96" t="str">
        <f>VLOOKUP(H43,Presupuesto!$B$11:$C$565,2,0)</f>
        <v>EQUIPO DE COMPUTACION</v>
      </c>
      <c r="J43" s="215" t="s">
        <v>1355</v>
      </c>
      <c r="K43" s="96" t="s">
        <v>392</v>
      </c>
      <c r="L43" s="96"/>
    </row>
    <row r="44" spans="2:12" s="434" customFormat="1" x14ac:dyDescent="0.25">
      <c r="B44" s="91"/>
      <c r="C44" s="294" t="s">
        <v>1334</v>
      </c>
      <c r="D44" s="149"/>
      <c r="E44" s="95">
        <f>HLOOKUP($C44,$CB$2:$CE$3,2,0)</f>
        <v>35000</v>
      </c>
      <c r="F44" s="128">
        <f>D44*E44</f>
        <v>0</v>
      </c>
      <c r="G44" s="163"/>
      <c r="H44" s="99" t="s">
        <v>1011</v>
      </c>
      <c r="I44" s="99" t="str">
        <f>VLOOKUP(H44,Presupuesto!$B$11:$C$565,2,0)</f>
        <v>EQUIPO DE COMPUTACION</v>
      </c>
      <c r="J44" s="96" t="s">
        <v>1355</v>
      </c>
      <c r="K44" s="96" t="s">
        <v>410</v>
      </c>
      <c r="L44" s="96"/>
    </row>
    <row r="45" spans="2:12" s="434" customFormat="1" x14ac:dyDescent="0.25">
      <c r="B45" s="91"/>
      <c r="C45" s="97" t="s">
        <v>73</v>
      </c>
      <c r="D45" s="149"/>
      <c r="E45" s="115">
        <v>4000</v>
      </c>
      <c r="F45" s="128">
        <f t="shared" ref="F45:F56" si="3">D45*E45</f>
        <v>0</v>
      </c>
      <c r="G45" s="163"/>
      <c r="H45" s="99" t="s">
        <v>983</v>
      </c>
      <c r="I45" s="99" t="str">
        <f>VLOOKUP(H45,Presupuesto!$B$11:$C$565,2,0)</f>
        <v>EQUIPOS VARIOS DE OFICINA</v>
      </c>
      <c r="J45" s="96" t="s">
        <v>1355</v>
      </c>
      <c r="K45" s="96" t="s">
        <v>393</v>
      </c>
      <c r="L45" s="96"/>
    </row>
    <row r="46" spans="2:12" s="434" customFormat="1" x14ac:dyDescent="0.25">
      <c r="B46" s="91"/>
      <c r="C46" s="97" t="s">
        <v>74</v>
      </c>
      <c r="D46" s="149"/>
      <c r="E46" s="115">
        <v>8000</v>
      </c>
      <c r="F46" s="128">
        <f t="shared" si="3"/>
        <v>0</v>
      </c>
      <c r="G46" s="163"/>
      <c r="H46" s="99" t="s">
        <v>1011</v>
      </c>
      <c r="I46" s="99" t="str">
        <f>VLOOKUP(H46,Presupuesto!$B$11:$C$565,2,0)</f>
        <v>EQUIPO DE COMPUTACION</v>
      </c>
      <c r="J46" s="96" t="s">
        <v>1355</v>
      </c>
      <c r="K46" s="96" t="s">
        <v>393</v>
      </c>
      <c r="L46" s="96"/>
    </row>
    <row r="47" spans="2:12" s="434" customFormat="1" x14ac:dyDescent="0.25">
      <c r="B47" s="91"/>
      <c r="C47" s="97" t="s">
        <v>75</v>
      </c>
      <c r="D47" s="149"/>
      <c r="E47" s="115">
        <v>5000</v>
      </c>
      <c r="F47" s="128">
        <f t="shared" si="3"/>
        <v>0</v>
      </c>
      <c r="G47" s="163"/>
      <c r="H47" s="99" t="s">
        <v>1011</v>
      </c>
      <c r="I47" s="99" t="str">
        <f>VLOOKUP(H47,Presupuesto!$B$11:$C$565,2,0)</f>
        <v>EQUIPO DE COMPUTACION</v>
      </c>
      <c r="J47" s="96" t="s">
        <v>1355</v>
      </c>
      <c r="K47" s="96" t="s">
        <v>393</v>
      </c>
      <c r="L47" s="96"/>
    </row>
    <row r="48" spans="2:12" s="434" customFormat="1" x14ac:dyDescent="0.25">
      <c r="B48" s="91"/>
      <c r="C48" s="97" t="s">
        <v>35</v>
      </c>
      <c r="D48" s="149">
        <v>2</v>
      </c>
      <c r="E48" s="115">
        <v>13000</v>
      </c>
      <c r="F48" s="128">
        <f t="shared" si="3"/>
        <v>26000</v>
      </c>
      <c r="G48" s="163" t="s">
        <v>1665</v>
      </c>
      <c r="H48" s="99" t="s">
        <v>997</v>
      </c>
      <c r="I48" s="99" t="str">
        <f>VLOOKUP(H48,Presupuesto!$B$11:$C$565,2,0)</f>
        <v>EQUIPO DE TRANSPORTE TRACCION Y ELEVACION</v>
      </c>
      <c r="J48" s="96" t="s">
        <v>1355</v>
      </c>
      <c r="K48" s="96" t="s">
        <v>393</v>
      </c>
      <c r="L48" s="96"/>
    </row>
    <row r="49" spans="2:12" s="434" customFormat="1" x14ac:dyDescent="0.25">
      <c r="B49" s="91"/>
      <c r="C49" s="97" t="s">
        <v>76</v>
      </c>
      <c r="D49" s="149"/>
      <c r="E49" s="115">
        <v>15000</v>
      </c>
      <c r="F49" s="128">
        <f t="shared" si="3"/>
        <v>0</v>
      </c>
      <c r="G49" s="163"/>
      <c r="H49" s="99" t="s">
        <v>997</v>
      </c>
      <c r="I49" s="99" t="str">
        <f>VLOOKUP(H49,Presupuesto!$B$11:$C$565,2,0)</f>
        <v>EQUIPO DE TRANSPORTE TRACCION Y ELEVACION</v>
      </c>
      <c r="J49" s="96" t="s">
        <v>1355</v>
      </c>
      <c r="K49" s="96" t="s">
        <v>393</v>
      </c>
      <c r="L49" s="96"/>
    </row>
    <row r="50" spans="2:12" s="434" customFormat="1" x14ac:dyDescent="0.25">
      <c r="B50" s="91"/>
      <c r="C50" s="97" t="s">
        <v>77</v>
      </c>
      <c r="D50" s="149"/>
      <c r="E50" s="115">
        <v>10000</v>
      </c>
      <c r="F50" s="128">
        <f t="shared" si="3"/>
        <v>0</v>
      </c>
      <c r="G50" s="163"/>
      <c r="H50" s="99" t="s">
        <v>997</v>
      </c>
      <c r="I50" s="99" t="str">
        <f>VLOOKUP(H50,Presupuesto!$B$11:$C$565,2,0)</f>
        <v>EQUIPO DE TRANSPORTE TRACCION Y ELEVACION</v>
      </c>
      <c r="J50" s="96" t="s">
        <v>1355</v>
      </c>
      <c r="K50" s="96" t="s">
        <v>401</v>
      </c>
      <c r="L50" s="96"/>
    </row>
    <row r="51" spans="2:12" s="434" customFormat="1" x14ac:dyDescent="0.25">
      <c r="B51" s="91"/>
      <c r="C51" s="97" t="s">
        <v>78</v>
      </c>
      <c r="D51" s="149"/>
      <c r="E51" s="115">
        <v>10000</v>
      </c>
      <c r="F51" s="128">
        <f t="shared" si="3"/>
        <v>0</v>
      </c>
      <c r="G51" s="163"/>
      <c r="H51" s="99" t="s">
        <v>1043</v>
      </c>
      <c r="I51" s="99" t="str">
        <f>VLOOKUP(H51,Presupuesto!$B$11:$C$565,2,0)</f>
        <v>APLICACIONES INFORMATICAS</v>
      </c>
      <c r="J51" s="96" t="s">
        <v>1355</v>
      </c>
      <c r="K51" s="96" t="s">
        <v>397</v>
      </c>
      <c r="L51" s="96"/>
    </row>
    <row r="52" spans="2:12" s="434" customFormat="1" x14ac:dyDescent="0.25">
      <c r="B52" s="91"/>
      <c r="C52" s="107" t="s">
        <v>79</v>
      </c>
      <c r="D52" s="149">
        <v>2</v>
      </c>
      <c r="E52" s="115">
        <v>2000</v>
      </c>
      <c r="F52" s="128">
        <f t="shared" si="3"/>
        <v>4000</v>
      </c>
      <c r="G52" s="163" t="s">
        <v>1665</v>
      </c>
      <c r="H52" s="108" t="s">
        <v>1011</v>
      </c>
      <c r="I52" s="108" t="str">
        <f>VLOOKUP(H52,Presupuesto!$B$11:$C$565,2,0)</f>
        <v>EQUIPO DE COMPUTACION</v>
      </c>
      <c r="J52" s="96" t="s">
        <v>1355</v>
      </c>
      <c r="K52" s="96" t="s">
        <v>393</v>
      </c>
      <c r="L52" s="96"/>
    </row>
    <row r="53" spans="2:12" s="434" customFormat="1" x14ac:dyDescent="0.25">
      <c r="B53" s="91"/>
      <c r="C53" s="107" t="s">
        <v>1451</v>
      </c>
      <c r="D53" s="149"/>
      <c r="E53" s="115">
        <v>1500</v>
      </c>
      <c r="F53" s="128">
        <f t="shared" si="3"/>
        <v>0</v>
      </c>
      <c r="G53" s="163"/>
      <c r="H53" s="108" t="s">
        <v>943</v>
      </c>
      <c r="I53" s="108" t="str">
        <f>VLOOKUP(H53,Presupuesto!$B$11:$C$565,2,0)</f>
        <v>UTILES Y MATERIALES ELECTRICOS</v>
      </c>
      <c r="J53" s="96" t="s">
        <v>1355</v>
      </c>
      <c r="K53" s="96" t="s">
        <v>393</v>
      </c>
      <c r="L53" s="96"/>
    </row>
    <row r="54" spans="2:12" s="434" customFormat="1" x14ac:dyDescent="0.25">
      <c r="B54" s="91"/>
      <c r="C54" s="107" t="s">
        <v>80</v>
      </c>
      <c r="D54" s="149"/>
      <c r="E54" s="115">
        <v>1500</v>
      </c>
      <c r="F54" s="128">
        <f t="shared" si="3"/>
        <v>0</v>
      </c>
      <c r="G54" s="163"/>
      <c r="H54" s="108" t="s">
        <v>1011</v>
      </c>
      <c r="I54" s="108" t="str">
        <f>VLOOKUP(H54,Presupuesto!$B$11:$C$565,2,0)</f>
        <v>EQUIPO DE COMPUTACION</v>
      </c>
      <c r="J54" s="96" t="s">
        <v>1355</v>
      </c>
      <c r="K54" s="96" t="s">
        <v>393</v>
      </c>
      <c r="L54" s="96"/>
    </row>
    <row r="55" spans="2:12" s="434" customFormat="1" x14ac:dyDescent="0.25">
      <c r="B55" s="91"/>
      <c r="C55" s="107" t="s">
        <v>81</v>
      </c>
      <c r="D55" s="149"/>
      <c r="E55" s="115">
        <v>500</v>
      </c>
      <c r="F55" s="128">
        <f t="shared" si="3"/>
        <v>0</v>
      </c>
      <c r="G55" s="163"/>
      <c r="H55" s="108" t="s">
        <v>952</v>
      </c>
      <c r="I55" s="108" t="str">
        <f>VLOOKUP(H55,Presupuesto!$B$11:$C$565,2,0)</f>
        <v>OTROS RESPUESTOS Y ACCESORIOS MENORES</v>
      </c>
      <c r="J55" s="96" t="s">
        <v>1355</v>
      </c>
      <c r="K55" s="96" t="s">
        <v>393</v>
      </c>
      <c r="L55" s="96"/>
    </row>
    <row r="56" spans="2:12" s="434" customFormat="1" ht="15.75" thickBot="1" x14ac:dyDescent="0.3">
      <c r="B56" s="91"/>
      <c r="C56" s="100" t="s">
        <v>82</v>
      </c>
      <c r="D56" s="157"/>
      <c r="E56" s="103">
        <v>20</v>
      </c>
      <c r="F56" s="130">
        <f t="shared" si="3"/>
        <v>0</v>
      </c>
      <c r="G56" s="160"/>
      <c r="H56" s="104" t="s">
        <v>952</v>
      </c>
      <c r="I56" s="104" t="str">
        <f>VLOOKUP(H56,Presupuesto!$B$11:$C$565,2,0)</f>
        <v>OTROS RESPUESTOS Y ACCESORIOS MENORES</v>
      </c>
      <c r="J56" s="104" t="s">
        <v>1355</v>
      </c>
      <c r="K56" s="122" t="s">
        <v>392</v>
      </c>
      <c r="L56" s="122"/>
    </row>
    <row r="57" spans="2:12" s="434" customFormat="1" ht="18.75" x14ac:dyDescent="0.25">
      <c r="B57" s="91"/>
      <c r="C57" s="649"/>
      <c r="D57" s="649"/>
      <c r="E57" s="649"/>
      <c r="F57" s="649"/>
      <c r="G57" s="649"/>
      <c r="H57" s="649"/>
      <c r="I57" s="649"/>
      <c r="J57" s="649"/>
      <c r="K57" s="649"/>
      <c r="L57" s="649"/>
    </row>
    <row r="58" spans="2:12" s="648" customFormat="1" ht="18.75" x14ac:dyDescent="0.25">
      <c r="B58" s="91"/>
      <c r="C58" s="649"/>
      <c r="D58" s="649"/>
      <c r="E58" s="649"/>
      <c r="F58" s="649"/>
      <c r="G58" s="649"/>
      <c r="H58" s="649"/>
      <c r="I58" s="649"/>
      <c r="J58" s="649"/>
      <c r="K58" s="649"/>
      <c r="L58" s="649"/>
    </row>
    <row r="59" spans="2:12" ht="15.75" thickBot="1" x14ac:dyDescent="0.3"/>
    <row r="60" spans="2:12" ht="15.75" thickBot="1" x14ac:dyDescent="0.3">
      <c r="C60" s="29" t="s">
        <v>43</v>
      </c>
      <c r="D60" s="106">
        <f>SUM(F67:F80)</f>
        <v>17000</v>
      </c>
      <c r="F60" s="70"/>
      <c r="G60" s="77"/>
      <c r="H60" s="70"/>
      <c r="I60" s="70"/>
    </row>
    <row r="61" spans="2:12" x14ac:dyDescent="0.25">
      <c r="C61" s="70"/>
      <c r="D61" s="31"/>
      <c r="E61" s="91"/>
      <c r="F61" s="91"/>
      <c r="G61" s="91"/>
      <c r="H61" s="74"/>
      <c r="I61" s="74"/>
      <c r="J61" s="74"/>
      <c r="K61" s="110"/>
    </row>
    <row r="62" spans="2:12" x14ac:dyDescent="0.25">
      <c r="C62" s="70"/>
      <c r="D62" s="31"/>
      <c r="E62" s="91"/>
      <c r="F62" s="91"/>
      <c r="G62" s="91"/>
      <c r="H62" s="74"/>
      <c r="I62" s="74"/>
      <c r="J62" s="74"/>
      <c r="K62" s="110"/>
    </row>
    <row r="63" spans="2:12" ht="15.75" x14ac:dyDescent="0.25">
      <c r="C63" s="200" t="s">
        <v>390</v>
      </c>
      <c r="D63" s="347" t="s">
        <v>1817</v>
      </c>
      <c r="E63" s="91"/>
      <c r="F63" s="147" t="s">
        <v>2031</v>
      </c>
      <c r="G63" s="91"/>
      <c r="H63" s="74"/>
      <c r="I63" s="74"/>
      <c r="J63" s="74"/>
      <c r="K63" s="110"/>
    </row>
    <row r="64" spans="2:12" ht="45.75" customHeight="1" x14ac:dyDescent="0.25">
      <c r="C64" s="739" t="str">
        <f>IFERROR(VLOOKUP(D63,'1. Desarrollo e Innov. Curricu.'!$F:$G,2,FALSE),IFERROR(VLOOKUP(D63,'2. Investigación Científica'!$F:$G,2,FALSE),IFERROR(VLOOKUP(D63,'3. Vinculación Univ. Sociedad'!$F:$G,2,FALSE),IFERROR(VLOOKUP(D63,'4. Docencia y Profesorado Univ.'!$F:$G,2,FALSE),IFERROR(VLOOKUP(D63,'5. Estudiantes y Graduados'!$F:$G,2,FALSE),IFERROR(VLOOKUP(D63,'11. Gestion Administrativa'!$F:$G,2,FALSE),IFERROR(VLOOKUP(D63,'13. Gestión Académica'!$F:$G,2,FALSE),IFERROR(VLOOKUP(D63,'9. Asegura. de la Calid. y M'!$F:$G,2,FALSE),IFERROR(VLOOKUP(D63,'6. Gestión del Conocimiento'!$F:$G,2,FALSE),IFERROR(VLOOKUP(D63,'15. Gobernabilidad y Proceso...'!$F:$G,2,FALSE),IFERROR(VLOOKUP(D63,'12. Gestión del Talento Humano'!$F:$G,2,FALSE),IFERROR(VLOOKUP(D63,'14. Internacional... de la E.S.'!$F:$G,2,FALSE),IFERROR(VLOOKUP(D63,'10. Posgrado'!$F:$G,2,FALSE),IFERROR(VLOOKUP(D63,'16. Desa. del Sistema Educ.Sup.'!$F:$G,2,FALSE),IFERROR(VLOOKUP(D63,'8. Cultura de Inno. Insti...'!$F:$G,2,FALSE),VLOOKUP(D63,'7. Lo Esencial de la Reforma U.'!$F:$G,2,0))))))))))))))))</f>
        <v>Implementar la Estructura Académica organizativa de la FACES y nombrar docentes para las Escuelas , Departamentos y carreras , en cantidad necesaria para el cumplimiento de las funciones académicas.</v>
      </c>
      <c r="D64" s="739"/>
      <c r="E64" s="739"/>
      <c r="F64" s="739"/>
      <c r="G64" s="739"/>
      <c r="H64" s="739"/>
      <c r="I64" s="739"/>
      <c r="J64" s="739"/>
      <c r="K64" s="739"/>
      <c r="L64" s="739"/>
    </row>
    <row r="65" spans="3:12" x14ac:dyDescent="0.25">
      <c r="F65" s="91"/>
      <c r="G65" s="74"/>
      <c r="H65" s="74"/>
      <c r="I65" s="74"/>
    </row>
    <row r="66" spans="3:12" ht="30.75" thickBot="1" x14ac:dyDescent="0.3">
      <c r="C66" s="147" t="s">
        <v>44</v>
      </c>
      <c r="D66" s="147" t="s">
        <v>55</v>
      </c>
      <c r="E66" s="646" t="s">
        <v>57</v>
      </c>
      <c r="F66" s="148" t="s">
        <v>27</v>
      </c>
      <c r="G66" s="148" t="s">
        <v>129</v>
      </c>
      <c r="H66" s="147" t="s">
        <v>46</v>
      </c>
      <c r="I66" s="147" t="s">
        <v>130</v>
      </c>
      <c r="J66" s="147" t="s">
        <v>408</v>
      </c>
      <c r="K66" s="147" t="s">
        <v>409</v>
      </c>
      <c r="L66" s="147" t="s">
        <v>462</v>
      </c>
    </row>
    <row r="67" spans="3:12" x14ac:dyDescent="0.25">
      <c r="C67" s="294" t="s">
        <v>1336</v>
      </c>
      <c r="D67" s="156"/>
      <c r="E67" s="315">
        <f>HLOOKUP($C67,$CB$2:$CE$3,2,0)</f>
        <v>15000</v>
      </c>
      <c r="F67" s="128">
        <f>D67*E67</f>
        <v>0</v>
      </c>
      <c r="G67" s="163"/>
      <c r="H67" s="96" t="s">
        <v>1011</v>
      </c>
      <c r="I67" s="96" t="str">
        <f>VLOOKUP(H67,Presupuesto!$B$11:$C$565,2,0)</f>
        <v>EQUIPO DE COMPUTACION</v>
      </c>
      <c r="J67" s="215" t="s">
        <v>1355</v>
      </c>
      <c r="K67" s="96" t="s">
        <v>392</v>
      </c>
      <c r="L67" s="96"/>
    </row>
    <row r="68" spans="3:12" x14ac:dyDescent="0.25">
      <c r="C68" s="294" t="s">
        <v>1334</v>
      </c>
      <c r="D68" s="149"/>
      <c r="E68" s="95">
        <f>HLOOKUP($C68,$CB$2:$CE$3,2,0)</f>
        <v>35000</v>
      </c>
      <c r="F68" s="128">
        <f>D68*E68</f>
        <v>0</v>
      </c>
      <c r="G68" s="163"/>
      <c r="H68" s="99" t="s">
        <v>1011</v>
      </c>
      <c r="I68" s="99" t="str">
        <f>VLOOKUP(H68,Presupuesto!$B$11:$C$565,2,0)</f>
        <v>EQUIPO DE COMPUTACION</v>
      </c>
      <c r="J68" s="96" t="str">
        <f>$J$67</f>
        <v>Docencia y Profesorado Universitario</v>
      </c>
      <c r="K68" s="96" t="s">
        <v>410</v>
      </c>
      <c r="L68" s="96"/>
    </row>
    <row r="69" spans="3:12" x14ac:dyDescent="0.25">
      <c r="C69" s="97" t="s">
        <v>73</v>
      </c>
      <c r="D69" s="149"/>
      <c r="E69" s="115">
        <v>4000</v>
      </c>
      <c r="F69" s="128">
        <f t="shared" ref="F69:F80" si="4">D69*E69</f>
        <v>0</v>
      </c>
      <c r="G69" s="163"/>
      <c r="H69" s="99" t="s">
        <v>983</v>
      </c>
      <c r="I69" s="99" t="str">
        <f>VLOOKUP(H69,Presupuesto!$B$11:$C$565,2,0)</f>
        <v>EQUIPOS VARIOS DE OFICINA</v>
      </c>
      <c r="J69" s="96" t="str">
        <f t="shared" ref="J69:J80" si="5">$J$67</f>
        <v>Docencia y Profesorado Universitario</v>
      </c>
      <c r="K69" s="96" t="s">
        <v>393</v>
      </c>
      <c r="L69" s="96"/>
    </row>
    <row r="70" spans="3:12" x14ac:dyDescent="0.25">
      <c r="C70" s="97" t="s">
        <v>74</v>
      </c>
      <c r="D70" s="149"/>
      <c r="E70" s="115">
        <v>8000</v>
      </c>
      <c r="F70" s="128">
        <f t="shared" si="4"/>
        <v>0</v>
      </c>
      <c r="G70" s="163"/>
      <c r="H70" s="99" t="s">
        <v>1011</v>
      </c>
      <c r="I70" s="99" t="str">
        <f>VLOOKUP(H70,Presupuesto!$B$11:$C$565,2,0)</f>
        <v>EQUIPO DE COMPUTACION</v>
      </c>
      <c r="J70" s="96" t="str">
        <f t="shared" si="5"/>
        <v>Docencia y Profesorado Universitario</v>
      </c>
      <c r="K70" s="96" t="s">
        <v>393</v>
      </c>
      <c r="L70" s="96"/>
    </row>
    <row r="71" spans="3:12" x14ac:dyDescent="0.25">
      <c r="C71" s="97" t="s">
        <v>75</v>
      </c>
      <c r="D71" s="149"/>
      <c r="E71" s="115">
        <v>5000</v>
      </c>
      <c r="F71" s="128">
        <f t="shared" si="4"/>
        <v>0</v>
      </c>
      <c r="G71" s="163"/>
      <c r="H71" s="99" t="s">
        <v>1011</v>
      </c>
      <c r="I71" s="99" t="str">
        <f>VLOOKUP(H71,Presupuesto!$B$11:$C$565,2,0)</f>
        <v>EQUIPO DE COMPUTACION</v>
      </c>
      <c r="J71" s="96" t="str">
        <f t="shared" si="5"/>
        <v>Docencia y Profesorado Universitario</v>
      </c>
      <c r="K71" s="96" t="s">
        <v>393</v>
      </c>
      <c r="L71" s="96"/>
    </row>
    <row r="72" spans="3:12" x14ac:dyDescent="0.25">
      <c r="C72" s="97" t="s">
        <v>35</v>
      </c>
      <c r="D72" s="149">
        <v>1</v>
      </c>
      <c r="E72" s="115">
        <v>13000</v>
      </c>
      <c r="F72" s="128">
        <f t="shared" si="4"/>
        <v>13000</v>
      </c>
      <c r="G72" s="163" t="s">
        <v>1665</v>
      </c>
      <c r="H72" s="99" t="s">
        <v>997</v>
      </c>
      <c r="I72" s="99" t="str">
        <f>VLOOKUP(H72,Presupuesto!$B$11:$C$565,2,0)</f>
        <v>EQUIPO DE TRANSPORTE TRACCION Y ELEVACION</v>
      </c>
      <c r="J72" s="96" t="s">
        <v>1355</v>
      </c>
      <c r="K72" s="96" t="s">
        <v>393</v>
      </c>
      <c r="L72" s="96"/>
    </row>
    <row r="73" spans="3:12" x14ac:dyDescent="0.25">
      <c r="C73" s="97" t="s">
        <v>76</v>
      </c>
      <c r="D73" s="149"/>
      <c r="E73" s="115">
        <v>15000</v>
      </c>
      <c r="F73" s="128">
        <f t="shared" si="4"/>
        <v>0</v>
      </c>
      <c r="G73" s="163"/>
      <c r="H73" s="99" t="s">
        <v>997</v>
      </c>
      <c r="I73" s="99" t="str">
        <f>VLOOKUP(H73,Presupuesto!$B$11:$C$565,2,0)</f>
        <v>EQUIPO DE TRANSPORTE TRACCION Y ELEVACION</v>
      </c>
      <c r="J73" s="96" t="str">
        <f t="shared" si="5"/>
        <v>Docencia y Profesorado Universitario</v>
      </c>
      <c r="K73" s="96" t="s">
        <v>393</v>
      </c>
      <c r="L73" s="96"/>
    </row>
    <row r="74" spans="3:12" x14ac:dyDescent="0.25">
      <c r="C74" s="97" t="s">
        <v>77</v>
      </c>
      <c r="D74" s="149"/>
      <c r="E74" s="115">
        <v>10000</v>
      </c>
      <c r="F74" s="128">
        <f t="shared" si="4"/>
        <v>0</v>
      </c>
      <c r="G74" s="163"/>
      <c r="H74" s="99" t="s">
        <v>997</v>
      </c>
      <c r="I74" s="99" t="str">
        <f>VLOOKUP(H74,Presupuesto!$B$11:$C$565,2,0)</f>
        <v>EQUIPO DE TRANSPORTE TRACCION Y ELEVACION</v>
      </c>
      <c r="J74" s="96" t="str">
        <f t="shared" si="5"/>
        <v>Docencia y Profesorado Universitario</v>
      </c>
      <c r="K74" s="96" t="s">
        <v>401</v>
      </c>
      <c r="L74" s="96"/>
    </row>
    <row r="75" spans="3:12" x14ac:dyDescent="0.25">
      <c r="C75" s="97" t="s">
        <v>78</v>
      </c>
      <c r="D75" s="149"/>
      <c r="E75" s="115">
        <v>10000</v>
      </c>
      <c r="F75" s="128">
        <f t="shared" si="4"/>
        <v>0</v>
      </c>
      <c r="G75" s="163"/>
      <c r="H75" s="99" t="s">
        <v>1043</v>
      </c>
      <c r="I75" s="99" t="str">
        <f>VLOOKUP(H75,Presupuesto!$B$11:$C$565,2,0)</f>
        <v>APLICACIONES INFORMATICAS</v>
      </c>
      <c r="J75" s="96" t="str">
        <f t="shared" si="5"/>
        <v>Docencia y Profesorado Universitario</v>
      </c>
      <c r="K75" s="96" t="s">
        <v>397</v>
      </c>
      <c r="L75" s="96"/>
    </row>
    <row r="76" spans="3:12" x14ac:dyDescent="0.25">
      <c r="C76" s="107" t="s">
        <v>79</v>
      </c>
      <c r="D76" s="149">
        <v>1</v>
      </c>
      <c r="E76" s="115">
        <v>2000</v>
      </c>
      <c r="F76" s="128">
        <f t="shared" si="4"/>
        <v>2000</v>
      </c>
      <c r="G76" s="163" t="s">
        <v>1665</v>
      </c>
      <c r="H76" s="108" t="s">
        <v>1011</v>
      </c>
      <c r="I76" s="108" t="str">
        <f>VLOOKUP(H76,Presupuesto!$B$11:$C$565,2,0)</f>
        <v>EQUIPO DE COMPUTACION</v>
      </c>
      <c r="J76" s="96" t="s">
        <v>1355</v>
      </c>
      <c r="K76" s="96" t="s">
        <v>393</v>
      </c>
      <c r="L76" s="96"/>
    </row>
    <row r="77" spans="3:12" x14ac:dyDescent="0.25">
      <c r="C77" s="107" t="s">
        <v>1451</v>
      </c>
      <c r="D77" s="149"/>
      <c r="E77" s="115">
        <v>1500</v>
      </c>
      <c r="F77" s="128">
        <f t="shared" si="4"/>
        <v>0</v>
      </c>
      <c r="G77" s="163"/>
      <c r="H77" s="108" t="s">
        <v>943</v>
      </c>
      <c r="I77" s="108" t="str">
        <f>VLOOKUP(H77,Presupuesto!$B$11:$C$565,2,0)</f>
        <v>UTILES Y MATERIALES ELECTRICOS</v>
      </c>
      <c r="J77" s="96" t="str">
        <f t="shared" si="5"/>
        <v>Docencia y Profesorado Universitario</v>
      </c>
      <c r="K77" s="96" t="s">
        <v>393</v>
      </c>
      <c r="L77" s="96"/>
    </row>
    <row r="78" spans="3:12" x14ac:dyDescent="0.25">
      <c r="C78" s="107" t="s">
        <v>80</v>
      </c>
      <c r="D78" s="149">
        <v>1</v>
      </c>
      <c r="E78" s="115">
        <v>1500</v>
      </c>
      <c r="F78" s="128">
        <f t="shared" si="4"/>
        <v>1500</v>
      </c>
      <c r="G78" s="163" t="s">
        <v>1665</v>
      </c>
      <c r="H78" s="108" t="s">
        <v>1011</v>
      </c>
      <c r="I78" s="108" t="str">
        <f>VLOOKUP(H78,Presupuesto!$B$11:$C$565,2,0)</f>
        <v>EQUIPO DE COMPUTACION</v>
      </c>
      <c r="J78" s="96" t="s">
        <v>1355</v>
      </c>
      <c r="K78" s="96" t="s">
        <v>393</v>
      </c>
      <c r="L78" s="96"/>
    </row>
    <row r="79" spans="3:12" x14ac:dyDescent="0.25">
      <c r="C79" s="107" t="s">
        <v>81</v>
      </c>
      <c r="D79" s="149">
        <v>1</v>
      </c>
      <c r="E79" s="115">
        <v>500</v>
      </c>
      <c r="F79" s="128">
        <f t="shared" si="4"/>
        <v>500</v>
      </c>
      <c r="G79" s="163" t="s">
        <v>1665</v>
      </c>
      <c r="H79" s="108" t="s">
        <v>952</v>
      </c>
      <c r="I79" s="108" t="str">
        <f>VLOOKUP(H79,Presupuesto!$B$11:$C$565,2,0)</f>
        <v>OTROS RESPUESTOS Y ACCESORIOS MENORES</v>
      </c>
      <c r="J79" s="96" t="s">
        <v>1355</v>
      </c>
      <c r="K79" s="96" t="s">
        <v>393</v>
      </c>
      <c r="L79" s="96"/>
    </row>
    <row r="80" spans="3:12" ht="15.75" thickBot="1" x14ac:dyDescent="0.3">
      <c r="C80" s="100" t="s">
        <v>82</v>
      </c>
      <c r="D80" s="157"/>
      <c r="E80" s="103">
        <v>20</v>
      </c>
      <c r="F80" s="130">
        <f t="shared" si="4"/>
        <v>0</v>
      </c>
      <c r="G80" s="160"/>
      <c r="H80" s="104" t="s">
        <v>952</v>
      </c>
      <c r="I80" s="104" t="str">
        <f>VLOOKUP(H80,Presupuesto!$B$11:$C$565,2,0)</f>
        <v>OTROS RESPUESTOS Y ACCESORIOS MENORES</v>
      </c>
      <c r="J80" s="104" t="str">
        <f t="shared" si="5"/>
        <v>Docencia y Profesorado Universitario</v>
      </c>
      <c r="K80" s="122" t="s">
        <v>392</v>
      </c>
      <c r="L80" s="122"/>
    </row>
    <row r="82" spans="3:12" s="434" customFormat="1" ht="15.75" thickBot="1" x14ac:dyDescent="0.3">
      <c r="G82" s="421"/>
    </row>
    <row r="83" spans="3:12" s="434" customFormat="1" ht="15.75" thickBot="1" x14ac:dyDescent="0.3">
      <c r="C83" s="29" t="s">
        <v>43</v>
      </c>
      <c r="D83" s="106">
        <f>SUM(F90:F103)</f>
        <v>10000</v>
      </c>
      <c r="F83" s="70"/>
      <c r="G83" s="77"/>
      <c r="H83" s="70"/>
      <c r="I83" s="70"/>
    </row>
    <row r="84" spans="3:12" s="434" customFormat="1" x14ac:dyDescent="0.25">
      <c r="C84" s="70"/>
      <c r="D84" s="31"/>
      <c r="E84" s="91"/>
      <c r="F84" s="91"/>
      <c r="G84" s="91"/>
      <c r="H84" s="74"/>
      <c r="I84" s="74"/>
      <c r="J84" s="74"/>
      <c r="K84" s="110"/>
    </row>
    <row r="85" spans="3:12" s="434" customFormat="1" x14ac:dyDescent="0.25">
      <c r="C85" s="70"/>
      <c r="D85" s="31"/>
      <c r="E85" s="91"/>
      <c r="F85" s="91"/>
      <c r="G85" s="91"/>
      <c r="H85" s="74"/>
      <c r="I85" s="74"/>
      <c r="J85" s="74"/>
      <c r="K85" s="110"/>
    </row>
    <row r="86" spans="3:12" s="434" customFormat="1" ht="15.75" x14ac:dyDescent="0.25">
      <c r="C86" s="200" t="s">
        <v>390</v>
      </c>
      <c r="D86" s="347" t="s">
        <v>1817</v>
      </c>
      <c r="E86" s="91"/>
      <c r="F86" s="147" t="s">
        <v>2038</v>
      </c>
      <c r="G86" s="91"/>
      <c r="H86" s="74"/>
      <c r="I86" s="74"/>
      <c r="J86" s="74"/>
      <c r="K86" s="110"/>
    </row>
    <row r="87" spans="3:12" s="434" customFormat="1" ht="42.75" customHeight="1" x14ac:dyDescent="0.25">
      <c r="C87" s="739" t="str">
        <f>IFERROR(VLOOKUP(D86,'1. Desarrollo e Innov. Curricu.'!$F:$G,2,FALSE),IFERROR(VLOOKUP(D86,'2. Investigación Científica'!$F:$G,2,FALSE),IFERROR(VLOOKUP(D86,'3. Vinculación Univ. Sociedad'!$F:$G,2,FALSE),IFERROR(VLOOKUP(D86,'4. Docencia y Profesorado Univ.'!$F:$G,2,FALSE),IFERROR(VLOOKUP(D86,'5. Estudiantes y Graduados'!$F:$G,2,FALSE),IFERROR(VLOOKUP(D86,'11. Gestion Administrativa'!$F:$G,2,FALSE),IFERROR(VLOOKUP(D86,'13. Gestión Académica'!$F:$G,2,FALSE),IFERROR(VLOOKUP(D86,'9. Asegura. de la Calid. y M'!$F:$G,2,FALSE),IFERROR(VLOOKUP(D86,'6. Gestión del Conocimiento'!$F:$G,2,FALSE),IFERROR(VLOOKUP(D86,'15. Gobernabilidad y Proceso...'!$F:$G,2,FALSE),IFERROR(VLOOKUP(D86,'12. Gestión del Talento Humano'!$F:$G,2,FALSE),IFERROR(VLOOKUP(D86,'14. Internacional... de la E.S.'!$F:$G,2,FALSE),IFERROR(VLOOKUP(D86,'10. Posgrado'!$F:$G,2,FALSE),IFERROR(VLOOKUP(D86,'16. Desa. del Sistema Educ.Sup.'!$F:$G,2,FALSE),IFERROR(VLOOKUP(D86,'8. Cultura de Inno. Insti...'!$F:$G,2,FALSE),VLOOKUP(D86,'7. Lo Esencial de la Reforma U.'!$F:$G,2,0))))))))))))))))</f>
        <v>Implementar la Estructura Académica organizativa de la FACES y nombrar docentes para las Escuelas , Departamentos y carreras , en cantidad necesaria para el cumplimiento de las funciones académicas.</v>
      </c>
      <c r="D87" s="739"/>
      <c r="E87" s="739"/>
      <c r="F87" s="739"/>
      <c r="G87" s="739"/>
      <c r="H87" s="739"/>
      <c r="I87" s="739"/>
      <c r="J87" s="739"/>
      <c r="K87" s="739"/>
      <c r="L87" s="739"/>
    </row>
    <row r="88" spans="3:12" s="434" customFormat="1" x14ac:dyDescent="0.25">
      <c r="F88" s="91"/>
      <c r="G88" s="74"/>
      <c r="H88" s="74"/>
      <c r="I88" s="74"/>
    </row>
    <row r="89" spans="3:12" s="434" customFormat="1" ht="30.75" thickBot="1" x14ac:dyDescent="0.3">
      <c r="C89" s="147" t="s">
        <v>44</v>
      </c>
      <c r="D89" s="147" t="s">
        <v>55</v>
      </c>
      <c r="E89" s="646" t="s">
        <v>57</v>
      </c>
      <c r="F89" s="148" t="s">
        <v>27</v>
      </c>
      <c r="G89" s="148" t="s">
        <v>129</v>
      </c>
      <c r="H89" s="147" t="s">
        <v>46</v>
      </c>
      <c r="I89" s="147" t="s">
        <v>130</v>
      </c>
      <c r="J89" s="147" t="s">
        <v>408</v>
      </c>
      <c r="K89" s="147" t="s">
        <v>409</v>
      </c>
      <c r="L89" s="147" t="s">
        <v>462</v>
      </c>
    </row>
    <row r="90" spans="3:12" s="434" customFormat="1" x14ac:dyDescent="0.25">
      <c r="C90" s="294" t="s">
        <v>1336</v>
      </c>
      <c r="D90" s="156"/>
      <c r="E90" s="315">
        <f>HLOOKUP($C90,$CB$2:$CE$3,2,0)</f>
        <v>15000</v>
      </c>
      <c r="F90" s="128">
        <f>D90*E90</f>
        <v>0</v>
      </c>
      <c r="G90" s="163"/>
      <c r="H90" s="96" t="s">
        <v>1011</v>
      </c>
      <c r="I90" s="96" t="str">
        <f>VLOOKUP(H90,Presupuesto!$B$11:$C$565,2,0)</f>
        <v>EQUIPO DE COMPUTACION</v>
      </c>
      <c r="J90" s="215" t="s">
        <v>1361</v>
      </c>
      <c r="K90" s="96" t="s">
        <v>392</v>
      </c>
      <c r="L90" s="96"/>
    </row>
    <row r="91" spans="3:12" s="434" customFormat="1" x14ac:dyDescent="0.25">
      <c r="C91" s="294" t="s">
        <v>1334</v>
      </c>
      <c r="D91" s="149"/>
      <c r="E91" s="95">
        <f>HLOOKUP($C91,$CB$2:$CE$3,2,0)</f>
        <v>35000</v>
      </c>
      <c r="F91" s="128">
        <f>D91*E91</f>
        <v>0</v>
      </c>
      <c r="G91" s="163"/>
      <c r="H91" s="99" t="s">
        <v>1011</v>
      </c>
      <c r="I91" s="99" t="str">
        <f>VLOOKUP(H91,Presupuesto!$B$11:$C$565,2,0)</f>
        <v>EQUIPO DE COMPUTACION</v>
      </c>
      <c r="J91" s="96" t="str">
        <f>$J$67</f>
        <v>Docencia y Profesorado Universitario</v>
      </c>
      <c r="K91" s="96" t="s">
        <v>410</v>
      </c>
      <c r="L91" s="96"/>
    </row>
    <row r="92" spans="3:12" s="434" customFormat="1" x14ac:dyDescent="0.25">
      <c r="C92" s="97" t="s">
        <v>73</v>
      </c>
      <c r="D92" s="149"/>
      <c r="E92" s="115">
        <v>4000</v>
      </c>
      <c r="F92" s="128">
        <f t="shared" ref="F92:F103" si="6">D92*E92</f>
        <v>0</v>
      </c>
      <c r="G92" s="163"/>
      <c r="H92" s="99" t="s">
        <v>983</v>
      </c>
      <c r="I92" s="99" t="str">
        <f>VLOOKUP(H92,Presupuesto!$B$11:$C$565,2,0)</f>
        <v>EQUIPOS VARIOS DE OFICINA</v>
      </c>
      <c r="J92" s="96" t="str">
        <f t="shared" ref="J92:J103" si="7">$J$67</f>
        <v>Docencia y Profesorado Universitario</v>
      </c>
      <c r="K92" s="96" t="s">
        <v>393</v>
      </c>
      <c r="L92" s="96"/>
    </row>
    <row r="93" spans="3:12" s="434" customFormat="1" x14ac:dyDescent="0.25">
      <c r="C93" s="97" t="s">
        <v>74</v>
      </c>
      <c r="D93" s="149">
        <v>1</v>
      </c>
      <c r="E93" s="115">
        <v>8000</v>
      </c>
      <c r="F93" s="128">
        <f t="shared" si="6"/>
        <v>8000</v>
      </c>
      <c r="G93" s="163" t="s">
        <v>1665</v>
      </c>
      <c r="H93" s="99" t="s">
        <v>1011</v>
      </c>
      <c r="I93" s="99" t="str">
        <f>VLOOKUP(H93,Presupuesto!$B$11:$C$565,2,0)</f>
        <v>EQUIPO DE COMPUTACION</v>
      </c>
      <c r="J93" s="96" t="str">
        <f t="shared" si="7"/>
        <v>Docencia y Profesorado Universitario</v>
      </c>
      <c r="K93" s="96" t="s">
        <v>393</v>
      </c>
      <c r="L93" s="96"/>
    </row>
    <row r="94" spans="3:12" s="434" customFormat="1" x14ac:dyDescent="0.25">
      <c r="C94" s="97" t="s">
        <v>75</v>
      </c>
      <c r="D94" s="149"/>
      <c r="E94" s="115">
        <v>5000</v>
      </c>
      <c r="F94" s="128">
        <f t="shared" si="6"/>
        <v>0</v>
      </c>
      <c r="G94" s="163"/>
      <c r="H94" s="99" t="s">
        <v>1011</v>
      </c>
      <c r="I94" s="99" t="str">
        <f>VLOOKUP(H94,Presupuesto!$B$11:$C$565,2,0)</f>
        <v>EQUIPO DE COMPUTACION</v>
      </c>
      <c r="J94" s="96" t="str">
        <f t="shared" si="7"/>
        <v>Docencia y Profesorado Universitario</v>
      </c>
      <c r="K94" s="96" t="s">
        <v>393</v>
      </c>
      <c r="L94" s="96"/>
    </row>
    <row r="95" spans="3:12" s="434" customFormat="1" x14ac:dyDescent="0.25">
      <c r="C95" s="97" t="s">
        <v>35</v>
      </c>
      <c r="D95" s="149"/>
      <c r="E95" s="115">
        <v>13000</v>
      </c>
      <c r="F95" s="128">
        <f t="shared" si="6"/>
        <v>0</v>
      </c>
      <c r="G95" s="163" t="s">
        <v>1665</v>
      </c>
      <c r="H95" s="99" t="s">
        <v>997</v>
      </c>
      <c r="I95" s="99" t="str">
        <f>VLOOKUP(H95,Presupuesto!$B$11:$C$565,2,0)</f>
        <v>EQUIPO DE TRANSPORTE TRACCION Y ELEVACION</v>
      </c>
      <c r="J95" s="96" t="s">
        <v>1355</v>
      </c>
      <c r="K95" s="96" t="s">
        <v>393</v>
      </c>
      <c r="L95" s="96"/>
    </row>
    <row r="96" spans="3:12" s="434" customFormat="1" x14ac:dyDescent="0.25">
      <c r="C96" s="97" t="s">
        <v>76</v>
      </c>
      <c r="D96" s="149"/>
      <c r="E96" s="115">
        <v>15000</v>
      </c>
      <c r="F96" s="128">
        <f t="shared" si="6"/>
        <v>0</v>
      </c>
      <c r="G96" s="163"/>
      <c r="H96" s="99" t="s">
        <v>997</v>
      </c>
      <c r="I96" s="99" t="str">
        <f>VLOOKUP(H96,Presupuesto!$B$11:$C$565,2,0)</f>
        <v>EQUIPO DE TRANSPORTE TRACCION Y ELEVACION</v>
      </c>
      <c r="J96" s="96" t="str">
        <f t="shared" si="7"/>
        <v>Docencia y Profesorado Universitario</v>
      </c>
      <c r="K96" s="96" t="s">
        <v>393</v>
      </c>
      <c r="L96" s="96"/>
    </row>
    <row r="97" spans="3:12" s="434" customFormat="1" ht="19.5" customHeight="1" x14ac:dyDescent="0.25">
      <c r="C97" s="97" t="s">
        <v>77</v>
      </c>
      <c r="D97" s="149"/>
      <c r="E97" s="115">
        <v>10000</v>
      </c>
      <c r="F97" s="128">
        <f t="shared" si="6"/>
        <v>0</v>
      </c>
      <c r="G97" s="163"/>
      <c r="H97" s="99" t="s">
        <v>997</v>
      </c>
      <c r="I97" s="99" t="str">
        <f>VLOOKUP(H97,Presupuesto!$B$11:$C$565,2,0)</f>
        <v>EQUIPO DE TRANSPORTE TRACCION Y ELEVACION</v>
      </c>
      <c r="J97" s="96" t="str">
        <f t="shared" si="7"/>
        <v>Docencia y Profesorado Universitario</v>
      </c>
      <c r="K97" s="96" t="s">
        <v>401</v>
      </c>
      <c r="L97" s="96"/>
    </row>
    <row r="98" spans="3:12" x14ac:dyDescent="0.25">
      <c r="C98" s="97" t="s">
        <v>78</v>
      </c>
      <c r="D98" s="149"/>
      <c r="E98" s="115">
        <v>10000</v>
      </c>
      <c r="F98" s="128">
        <f t="shared" si="6"/>
        <v>0</v>
      </c>
      <c r="G98" s="163"/>
      <c r="H98" s="99" t="s">
        <v>1043</v>
      </c>
      <c r="I98" s="99" t="str">
        <f>VLOOKUP(H98,Presupuesto!$B$11:$C$565,2,0)</f>
        <v>APLICACIONES INFORMATICAS</v>
      </c>
      <c r="J98" s="96" t="str">
        <f t="shared" si="7"/>
        <v>Docencia y Profesorado Universitario</v>
      </c>
      <c r="K98" s="96" t="s">
        <v>397</v>
      </c>
      <c r="L98" s="96"/>
    </row>
    <row r="99" spans="3:12" x14ac:dyDescent="0.25">
      <c r="C99" s="107" t="s">
        <v>79</v>
      </c>
      <c r="D99" s="149">
        <v>1</v>
      </c>
      <c r="E99" s="115">
        <v>2000</v>
      </c>
      <c r="F99" s="128">
        <f t="shared" si="6"/>
        <v>2000</v>
      </c>
      <c r="G99" s="163" t="s">
        <v>1665</v>
      </c>
      <c r="H99" s="108" t="s">
        <v>1011</v>
      </c>
      <c r="I99" s="108" t="str">
        <f>VLOOKUP(H99,Presupuesto!$B$11:$C$565,2,0)</f>
        <v>EQUIPO DE COMPUTACION</v>
      </c>
      <c r="J99" s="96" t="s">
        <v>1355</v>
      </c>
      <c r="K99" s="96" t="s">
        <v>393</v>
      </c>
      <c r="L99" s="96"/>
    </row>
    <row r="100" spans="3:12" x14ac:dyDescent="0.25">
      <c r="C100" s="107" t="s">
        <v>1451</v>
      </c>
      <c r="D100" s="149"/>
      <c r="E100" s="115">
        <v>1500</v>
      </c>
      <c r="F100" s="128">
        <f t="shared" si="6"/>
        <v>0</v>
      </c>
      <c r="G100" s="163"/>
      <c r="H100" s="108" t="s">
        <v>943</v>
      </c>
      <c r="I100" s="108" t="str">
        <f>VLOOKUP(H100,Presupuesto!$B$11:$C$565,2,0)</f>
        <v>UTILES Y MATERIALES ELECTRICOS</v>
      </c>
      <c r="J100" s="96" t="str">
        <f t="shared" si="7"/>
        <v>Docencia y Profesorado Universitario</v>
      </c>
      <c r="K100" s="96" t="s">
        <v>393</v>
      </c>
      <c r="L100" s="96"/>
    </row>
    <row r="101" spans="3:12" x14ac:dyDescent="0.25">
      <c r="C101" s="107" t="s">
        <v>80</v>
      </c>
      <c r="D101" s="149"/>
      <c r="E101" s="115">
        <v>1500</v>
      </c>
      <c r="F101" s="128">
        <f t="shared" si="6"/>
        <v>0</v>
      </c>
      <c r="G101" s="163" t="s">
        <v>1665</v>
      </c>
      <c r="H101" s="108" t="s">
        <v>1011</v>
      </c>
      <c r="I101" s="108" t="str">
        <f>VLOOKUP(H101,Presupuesto!$B$11:$C$565,2,0)</f>
        <v>EQUIPO DE COMPUTACION</v>
      </c>
      <c r="J101" s="96" t="s">
        <v>1355</v>
      </c>
      <c r="K101" s="96" t="s">
        <v>393</v>
      </c>
      <c r="L101" s="96"/>
    </row>
    <row r="102" spans="3:12" x14ac:dyDescent="0.25">
      <c r="C102" s="107" t="s">
        <v>81</v>
      </c>
      <c r="D102" s="149"/>
      <c r="E102" s="115">
        <v>500</v>
      </c>
      <c r="F102" s="128">
        <f t="shared" si="6"/>
        <v>0</v>
      </c>
      <c r="G102" s="163" t="s">
        <v>1665</v>
      </c>
      <c r="H102" s="108" t="s">
        <v>952</v>
      </c>
      <c r="I102" s="108" t="str">
        <f>VLOOKUP(H102,Presupuesto!$B$11:$C$565,2,0)</f>
        <v>OTROS RESPUESTOS Y ACCESORIOS MENORES</v>
      </c>
      <c r="J102" s="96" t="s">
        <v>1355</v>
      </c>
      <c r="K102" s="96" t="s">
        <v>393</v>
      </c>
      <c r="L102" s="96"/>
    </row>
    <row r="103" spans="3:12" ht="15.75" thickBot="1" x14ac:dyDescent="0.3">
      <c r="C103" s="100" t="s">
        <v>82</v>
      </c>
      <c r="D103" s="157"/>
      <c r="E103" s="103">
        <v>20</v>
      </c>
      <c r="F103" s="130">
        <f t="shared" si="6"/>
        <v>0</v>
      </c>
      <c r="G103" s="160"/>
      <c r="H103" s="104" t="s">
        <v>952</v>
      </c>
      <c r="I103" s="104" t="str">
        <f>VLOOKUP(H103,Presupuesto!$B$11:$C$565,2,0)</f>
        <v>OTROS RESPUESTOS Y ACCESORIOS MENORES</v>
      </c>
      <c r="J103" s="104" t="str">
        <f t="shared" si="7"/>
        <v>Docencia y Profesorado Universitario</v>
      </c>
      <c r="K103" s="122" t="s">
        <v>392</v>
      </c>
      <c r="L103" s="122"/>
    </row>
    <row r="104" spans="3:12" s="434" customFormat="1" x14ac:dyDescent="0.25">
      <c r="C104" s="644"/>
      <c r="D104" s="645"/>
      <c r="E104" s="619"/>
      <c r="F104" s="619"/>
      <c r="G104" s="620"/>
      <c r="H104" s="636"/>
      <c r="I104" s="636"/>
      <c r="J104" s="636"/>
      <c r="K104" s="636"/>
      <c r="L104" s="636"/>
    </row>
    <row r="105" spans="3:12" s="434" customFormat="1" ht="15.75" thickBot="1" x14ac:dyDescent="0.3">
      <c r="C105" s="644"/>
      <c r="D105" s="645"/>
      <c r="E105" s="619"/>
      <c r="F105" s="619"/>
      <c r="G105" s="620"/>
      <c r="H105" s="636"/>
      <c r="I105" s="636"/>
      <c r="J105" s="636"/>
      <c r="K105" s="636"/>
      <c r="L105" s="636"/>
    </row>
    <row r="106" spans="3:12" s="434" customFormat="1" ht="19.5" thickBot="1" x14ac:dyDescent="0.3">
      <c r="C106" s="745" t="s">
        <v>2049</v>
      </c>
      <c r="D106" s="746"/>
      <c r="E106" s="746"/>
      <c r="F106" s="746"/>
      <c r="G106" s="746"/>
      <c r="H106" s="746"/>
      <c r="I106" s="746"/>
      <c r="J106" s="746"/>
      <c r="K106" s="746"/>
      <c r="L106" s="747"/>
    </row>
    <row r="107" spans="3:12" s="434" customFormat="1" x14ac:dyDescent="0.25">
      <c r="C107" s="644"/>
      <c r="D107" s="645"/>
      <c r="E107" s="619"/>
      <c r="F107" s="619"/>
      <c r="G107" s="620"/>
      <c r="H107" s="636"/>
      <c r="I107" s="636"/>
      <c r="J107" s="636"/>
      <c r="K107" s="636"/>
      <c r="L107" s="636"/>
    </row>
    <row r="108" spans="3:12" s="434" customFormat="1" ht="15.75" thickBot="1" x14ac:dyDescent="0.3">
      <c r="C108" s="644"/>
      <c r="D108" s="645"/>
      <c r="E108" s="619"/>
      <c r="F108" s="619"/>
      <c r="G108" s="620"/>
      <c r="H108" s="636"/>
      <c r="I108" s="636"/>
      <c r="J108" s="636"/>
      <c r="K108" s="636"/>
      <c r="L108" s="636"/>
    </row>
    <row r="109" spans="3:12" s="434" customFormat="1" ht="15.75" thickBot="1" x14ac:dyDescent="0.3">
      <c r="C109" s="29" t="s">
        <v>43</v>
      </c>
      <c r="D109" s="106">
        <f>SUM(F116:F129)</f>
        <v>2474500</v>
      </c>
      <c r="F109" s="70"/>
      <c r="G109" s="77"/>
      <c r="H109" s="70"/>
      <c r="I109" s="70"/>
    </row>
    <row r="110" spans="3:12" s="434" customFormat="1" x14ac:dyDescent="0.25">
      <c r="C110" s="70"/>
      <c r="D110" s="31"/>
      <c r="E110" s="91"/>
      <c r="F110" s="91"/>
      <c r="G110" s="91"/>
      <c r="H110" s="74"/>
      <c r="I110" s="74"/>
      <c r="J110" s="74"/>
      <c r="K110" s="110"/>
    </row>
    <row r="111" spans="3:12" s="434" customFormat="1" x14ac:dyDescent="0.25">
      <c r="C111" s="70"/>
      <c r="D111" s="31"/>
      <c r="E111" s="91"/>
      <c r="F111" s="91"/>
      <c r="G111" s="91"/>
      <c r="H111" s="74"/>
      <c r="I111" s="74"/>
      <c r="J111" s="74"/>
      <c r="K111" s="110"/>
    </row>
    <row r="112" spans="3:12" s="434" customFormat="1" ht="15.75" x14ac:dyDescent="0.25">
      <c r="C112" s="200" t="s">
        <v>390</v>
      </c>
      <c r="D112" s="347" t="s">
        <v>2003</v>
      </c>
      <c r="E112" s="91"/>
      <c r="F112" s="91"/>
      <c r="G112" s="91"/>
      <c r="H112" s="74"/>
      <c r="I112" s="74"/>
      <c r="J112" s="74"/>
      <c r="K112" s="110"/>
    </row>
    <row r="113" spans="3:12" s="434" customFormat="1" ht="42.75" customHeight="1" x14ac:dyDescent="0.25">
      <c r="C113" s="739" t="str">
        <f>IFERROR(VLOOKUP(D112,'1. Desarrollo e Innov. Curricu.'!$F:$G,2,FALSE),IFERROR(VLOOKUP(D112,'2. Investigación Científica'!$F:$G,2,FALSE),IFERROR(VLOOKUP(D112,'3. Vinculación Univ. Sociedad'!$F:$G,2,FALSE),IFERROR(VLOOKUP(D112,'4. Docencia y Profesorado Univ.'!$F:$G,2,FALSE),IFERROR(VLOOKUP(D112,'5. Estudiantes y Graduados'!$F:$G,2,FALSE),IFERROR(VLOOKUP(D112,'11. Gestion Administrativa'!$F:$G,2,FALSE),IFERROR(VLOOKUP(D112,'13. Gestión Académica'!$F:$G,2,FALSE),IFERROR(VLOOKUP(D112,'9. Asegura. de la Calid. y M'!$F:$G,2,FALSE),IFERROR(VLOOKUP(D112,'6. Gestión del Conocimiento'!$F:$G,2,FALSE),IFERROR(VLOOKUP(D112,'15. Gobernabilidad y Proceso...'!$F:$G,2,FALSE),IFERROR(VLOOKUP(D112,'12. Gestión del Talento Humano'!$F:$G,2,FALSE),IFERROR(VLOOKUP(D112,'14. Internacional... de la E.S.'!$F:$G,2,FALSE),IFERROR(VLOOKUP(D112,'10. Posgrado'!$F:$G,2,FALSE),IFERROR(VLOOKUP(D112,'16. Desa. del Sistema Educ.Sup.'!$F:$G,2,FALSE),IFERROR(VLOOKUP(D112,'8. Cultura de Inno. Insti...'!$F:$G,2,FALSE),VLOOKUP(D112,'7. Lo Esencial de la Reforma U.'!$F:$G,2,0))))))))))))))))</f>
        <v>Remodelar el Observatorio Astronómico Centroamericano de Suyapa, gestionar la construcción del Planetario de Suyapa, y mejorar el espacio físico de aulas, laboratorios, salones de conferencias y oficinas que utilizan estudiantes,  personal de la FACES   y público en general que participa en las actividades académicas  desarollada.</v>
      </c>
      <c r="D113" s="739"/>
      <c r="E113" s="739"/>
      <c r="F113" s="739"/>
      <c r="G113" s="739"/>
      <c r="H113" s="739"/>
      <c r="I113" s="739"/>
      <c r="J113" s="739"/>
      <c r="K113" s="739"/>
      <c r="L113" s="739"/>
    </row>
    <row r="114" spans="3:12" s="434" customFormat="1" x14ac:dyDescent="0.25">
      <c r="F114" s="91"/>
      <c r="G114" s="74"/>
      <c r="H114" s="74"/>
      <c r="I114" s="74"/>
    </row>
    <row r="115" spans="3:12" s="434" customFormat="1" ht="30" x14ac:dyDescent="0.25">
      <c r="C115" s="147" t="s">
        <v>44</v>
      </c>
      <c r="D115" s="147" t="s">
        <v>55</v>
      </c>
      <c r="E115" s="646" t="s">
        <v>57</v>
      </c>
      <c r="F115" s="148" t="s">
        <v>27</v>
      </c>
      <c r="G115" s="148" t="s">
        <v>129</v>
      </c>
      <c r="H115" s="147" t="s">
        <v>46</v>
      </c>
      <c r="I115" s="147" t="s">
        <v>130</v>
      </c>
      <c r="J115" s="147" t="s">
        <v>408</v>
      </c>
      <c r="K115" s="147" t="s">
        <v>409</v>
      </c>
      <c r="L115" s="147" t="s">
        <v>462</v>
      </c>
    </row>
    <row r="116" spans="3:12" s="434" customFormat="1" x14ac:dyDescent="0.25">
      <c r="C116" s="294" t="s">
        <v>1333</v>
      </c>
      <c r="D116" s="156">
        <v>50</v>
      </c>
      <c r="E116" s="95">
        <f>HLOOKUP($C116,$CB$2:$CE$3,2,0)</f>
        <v>35000</v>
      </c>
      <c r="F116" s="128">
        <f>D116*E116</f>
        <v>1750000</v>
      </c>
      <c r="G116" s="163" t="s">
        <v>1665</v>
      </c>
      <c r="H116" s="96" t="s">
        <v>1011</v>
      </c>
      <c r="I116" s="96" t="str">
        <f>VLOOKUP(H116,Presupuesto!$B$11:$C$565,2,0)</f>
        <v>EQUIPO DE COMPUTACION</v>
      </c>
      <c r="J116" s="215" t="s">
        <v>1482</v>
      </c>
      <c r="K116" s="96" t="s">
        <v>392</v>
      </c>
      <c r="L116" s="96"/>
    </row>
    <row r="117" spans="3:12" s="434" customFormat="1" x14ac:dyDescent="0.25">
      <c r="C117" s="294" t="s">
        <v>1334</v>
      </c>
      <c r="D117" s="658">
        <v>2</v>
      </c>
      <c r="E117" s="95">
        <f>HLOOKUP($C117,$CB$2:$CE$3,2,0)</f>
        <v>35000</v>
      </c>
      <c r="F117" s="128">
        <f>D117*E117</f>
        <v>70000</v>
      </c>
      <c r="G117" s="163" t="s">
        <v>1665</v>
      </c>
      <c r="H117" s="99" t="s">
        <v>1011</v>
      </c>
      <c r="I117" s="99" t="str">
        <f>VLOOKUP(H117,Presupuesto!$B$11:$C$565,2,0)</f>
        <v>EQUIPO DE COMPUTACION</v>
      </c>
      <c r="J117" s="96" t="str">
        <f>$J$190</f>
        <v>Gestión Administrativa y  financiera en apoyo al Desarrollo Académico</v>
      </c>
      <c r="K117" s="96" t="s">
        <v>410</v>
      </c>
      <c r="L117" s="96"/>
    </row>
    <row r="118" spans="3:12" s="434" customFormat="1" x14ac:dyDescent="0.25">
      <c r="C118" s="97" t="s">
        <v>73</v>
      </c>
      <c r="D118" s="658">
        <v>2</v>
      </c>
      <c r="E118" s="708">
        <v>4000</v>
      </c>
      <c r="F118" s="128">
        <f t="shared" ref="F118:F129" si="8">D118*E118</f>
        <v>8000</v>
      </c>
      <c r="G118" s="163" t="s">
        <v>1665</v>
      </c>
      <c r="H118" s="99" t="s">
        <v>983</v>
      </c>
      <c r="I118" s="99" t="str">
        <f>VLOOKUP(H118,Presupuesto!$B$11:$C$565,2,0)</f>
        <v>EQUIPOS VARIOS DE OFICINA</v>
      </c>
      <c r="J118" s="96" t="str">
        <f t="shared" ref="J118:J129" si="9">$J$190</f>
        <v>Gestión Administrativa y  financiera en apoyo al Desarrollo Académico</v>
      </c>
      <c r="K118" s="96" t="s">
        <v>393</v>
      </c>
      <c r="L118" s="96"/>
    </row>
    <row r="119" spans="3:12" s="434" customFormat="1" x14ac:dyDescent="0.25">
      <c r="C119" s="97" t="s">
        <v>74</v>
      </c>
      <c r="D119" s="658">
        <v>1</v>
      </c>
      <c r="E119" s="708">
        <v>8000</v>
      </c>
      <c r="F119" s="128">
        <f t="shared" si="8"/>
        <v>8000</v>
      </c>
      <c r="G119" s="163" t="s">
        <v>1665</v>
      </c>
      <c r="H119" s="99" t="s">
        <v>1011</v>
      </c>
      <c r="I119" s="99" t="str">
        <f>VLOOKUP(H119,Presupuesto!$B$11:$C$565,2,0)</f>
        <v>EQUIPO DE COMPUTACION</v>
      </c>
      <c r="J119" s="96" t="str">
        <f t="shared" si="9"/>
        <v>Gestión Administrativa y  financiera en apoyo al Desarrollo Académico</v>
      </c>
      <c r="K119" s="96" t="s">
        <v>393</v>
      </c>
      <c r="L119" s="96"/>
    </row>
    <row r="120" spans="3:12" s="434" customFormat="1" x14ac:dyDescent="0.25">
      <c r="C120" s="97" t="s">
        <v>75</v>
      </c>
      <c r="D120" s="658">
        <v>2</v>
      </c>
      <c r="E120" s="708">
        <v>5000</v>
      </c>
      <c r="F120" s="128">
        <f t="shared" si="8"/>
        <v>10000</v>
      </c>
      <c r="G120" s="163" t="s">
        <v>1665</v>
      </c>
      <c r="H120" s="99" t="s">
        <v>1011</v>
      </c>
      <c r="I120" s="99" t="str">
        <f>VLOOKUP(H120,Presupuesto!$B$11:$C$565,2,0)</f>
        <v>EQUIPO DE COMPUTACION</v>
      </c>
      <c r="J120" s="96" t="str">
        <f t="shared" si="9"/>
        <v>Gestión Administrativa y  financiera en apoyo al Desarrollo Académico</v>
      </c>
      <c r="K120" s="96" t="s">
        <v>393</v>
      </c>
      <c r="L120" s="96"/>
    </row>
    <row r="121" spans="3:12" s="434" customFormat="1" x14ac:dyDescent="0.25">
      <c r="C121" s="97" t="s">
        <v>35</v>
      </c>
      <c r="D121" s="658">
        <v>2</v>
      </c>
      <c r="E121" s="708">
        <v>13000</v>
      </c>
      <c r="F121" s="128">
        <f t="shared" si="8"/>
        <v>26000</v>
      </c>
      <c r="G121" s="163" t="s">
        <v>1665</v>
      </c>
      <c r="H121" s="99" t="s">
        <v>997</v>
      </c>
      <c r="I121" s="99" t="str">
        <f>VLOOKUP(H121,Presupuesto!$B$11:$C$565,2,0)</f>
        <v>EQUIPO DE TRANSPORTE TRACCION Y ELEVACION</v>
      </c>
      <c r="J121" s="96" t="str">
        <f t="shared" si="9"/>
        <v>Gestión Administrativa y  financiera en apoyo al Desarrollo Académico</v>
      </c>
      <c r="K121" s="96" t="s">
        <v>393</v>
      </c>
      <c r="L121" s="96"/>
    </row>
    <row r="122" spans="3:12" s="434" customFormat="1" x14ac:dyDescent="0.25">
      <c r="C122" s="97" t="s">
        <v>76</v>
      </c>
      <c r="D122" s="658">
        <v>1</v>
      </c>
      <c r="E122" s="708">
        <v>15000</v>
      </c>
      <c r="F122" s="128">
        <f t="shared" si="8"/>
        <v>15000</v>
      </c>
      <c r="G122" s="163" t="s">
        <v>1665</v>
      </c>
      <c r="H122" s="99" t="s">
        <v>997</v>
      </c>
      <c r="I122" s="99" t="str">
        <f>VLOOKUP(H122,Presupuesto!$B$11:$C$565,2,0)</f>
        <v>EQUIPO DE TRANSPORTE TRACCION Y ELEVACION</v>
      </c>
      <c r="J122" s="96" t="str">
        <f t="shared" si="9"/>
        <v>Gestión Administrativa y  financiera en apoyo al Desarrollo Académico</v>
      </c>
      <c r="K122" s="96" t="s">
        <v>393</v>
      </c>
      <c r="L122" s="96"/>
    </row>
    <row r="123" spans="3:12" s="434" customFormat="1" x14ac:dyDescent="0.25">
      <c r="C123" s="97" t="s">
        <v>77</v>
      </c>
      <c r="D123" s="658"/>
      <c r="E123" s="708">
        <v>10000</v>
      </c>
      <c r="F123" s="128">
        <f t="shared" si="8"/>
        <v>0</v>
      </c>
      <c r="G123" s="163" t="s">
        <v>1665</v>
      </c>
      <c r="H123" s="99" t="s">
        <v>997</v>
      </c>
      <c r="I123" s="99" t="str">
        <f>VLOOKUP(H123,Presupuesto!$B$11:$C$565,2,0)</f>
        <v>EQUIPO DE TRANSPORTE TRACCION Y ELEVACION</v>
      </c>
      <c r="J123" s="96" t="str">
        <f t="shared" si="9"/>
        <v>Gestión Administrativa y  financiera en apoyo al Desarrollo Académico</v>
      </c>
      <c r="K123" s="96" t="s">
        <v>401</v>
      </c>
      <c r="L123" s="96"/>
    </row>
    <row r="124" spans="3:12" s="434" customFormat="1" x14ac:dyDescent="0.25">
      <c r="C124" s="97" t="s">
        <v>78</v>
      </c>
      <c r="D124" s="658">
        <v>50</v>
      </c>
      <c r="E124" s="708">
        <v>10000</v>
      </c>
      <c r="F124" s="128">
        <f t="shared" si="8"/>
        <v>500000</v>
      </c>
      <c r="G124" s="163" t="s">
        <v>1665</v>
      </c>
      <c r="H124" s="99" t="s">
        <v>1043</v>
      </c>
      <c r="I124" s="99" t="str">
        <f>VLOOKUP(H124,Presupuesto!$B$11:$C$565,2,0)</f>
        <v>APLICACIONES INFORMATICAS</v>
      </c>
      <c r="J124" s="96" t="str">
        <f t="shared" si="9"/>
        <v>Gestión Administrativa y  financiera en apoyo al Desarrollo Académico</v>
      </c>
      <c r="K124" s="96" t="s">
        <v>397</v>
      </c>
      <c r="L124" s="96"/>
    </row>
    <row r="125" spans="3:12" s="434" customFormat="1" x14ac:dyDescent="0.25">
      <c r="C125" s="107" t="s">
        <v>79</v>
      </c>
      <c r="D125" s="658">
        <v>2</v>
      </c>
      <c r="E125" s="708">
        <v>2000</v>
      </c>
      <c r="F125" s="128">
        <f t="shared" si="8"/>
        <v>4000</v>
      </c>
      <c r="G125" s="163" t="s">
        <v>1665</v>
      </c>
      <c r="H125" s="108" t="s">
        <v>1011</v>
      </c>
      <c r="I125" s="108" t="str">
        <f>VLOOKUP(H125,Presupuesto!$B$11:$C$565,2,0)</f>
        <v>EQUIPO DE COMPUTACION</v>
      </c>
      <c r="J125" s="96" t="str">
        <f t="shared" si="9"/>
        <v>Gestión Administrativa y  financiera en apoyo al Desarrollo Académico</v>
      </c>
      <c r="K125" s="96" t="s">
        <v>393</v>
      </c>
      <c r="L125" s="96"/>
    </row>
    <row r="126" spans="3:12" s="434" customFormat="1" x14ac:dyDescent="0.25">
      <c r="C126" s="107" t="s">
        <v>1451</v>
      </c>
      <c r="D126" s="658">
        <v>50</v>
      </c>
      <c r="E126" s="708">
        <v>1500</v>
      </c>
      <c r="F126" s="128">
        <f t="shared" si="8"/>
        <v>75000</v>
      </c>
      <c r="G126" s="163" t="s">
        <v>1665</v>
      </c>
      <c r="H126" s="108" t="s">
        <v>943</v>
      </c>
      <c r="I126" s="108" t="str">
        <f>VLOOKUP(H126,Presupuesto!$B$11:$C$565,2,0)</f>
        <v>UTILES Y MATERIALES ELECTRICOS</v>
      </c>
      <c r="J126" s="96" t="str">
        <f t="shared" si="9"/>
        <v>Gestión Administrativa y  financiera en apoyo al Desarrollo Académico</v>
      </c>
      <c r="K126" s="96" t="s">
        <v>393</v>
      </c>
      <c r="L126" s="96"/>
    </row>
    <row r="127" spans="3:12" s="434" customFormat="1" x14ac:dyDescent="0.25">
      <c r="C127" s="107" t="s">
        <v>80</v>
      </c>
      <c r="D127" s="658"/>
      <c r="E127" s="708">
        <v>1500</v>
      </c>
      <c r="F127" s="128">
        <f t="shared" si="8"/>
        <v>0</v>
      </c>
      <c r="G127" s="163" t="s">
        <v>1665</v>
      </c>
      <c r="H127" s="108" t="s">
        <v>1011</v>
      </c>
      <c r="I127" s="108" t="str">
        <f>VLOOKUP(H127,Presupuesto!$B$11:$C$565,2,0)</f>
        <v>EQUIPO DE COMPUTACION</v>
      </c>
      <c r="J127" s="96" t="str">
        <f t="shared" si="9"/>
        <v>Gestión Administrativa y  financiera en apoyo al Desarrollo Académico</v>
      </c>
      <c r="K127" s="96" t="s">
        <v>393</v>
      </c>
      <c r="L127" s="96"/>
    </row>
    <row r="128" spans="3:12" s="434" customFormat="1" x14ac:dyDescent="0.25">
      <c r="C128" s="107" t="s">
        <v>81</v>
      </c>
      <c r="D128" s="658">
        <v>15</v>
      </c>
      <c r="E128" s="708">
        <v>500</v>
      </c>
      <c r="F128" s="128">
        <f t="shared" si="8"/>
        <v>7500</v>
      </c>
      <c r="G128" s="163" t="s">
        <v>1665</v>
      </c>
      <c r="H128" s="108" t="s">
        <v>952</v>
      </c>
      <c r="I128" s="108" t="str">
        <f>VLOOKUP(H128,Presupuesto!$B$11:$C$565,2,0)</f>
        <v>OTROS RESPUESTOS Y ACCESORIOS MENORES</v>
      </c>
      <c r="J128" s="96" t="str">
        <f t="shared" si="9"/>
        <v>Gestión Administrativa y  financiera en apoyo al Desarrollo Académico</v>
      </c>
      <c r="K128" s="96" t="s">
        <v>393</v>
      </c>
      <c r="L128" s="96"/>
    </row>
    <row r="129" spans="3:12" s="434" customFormat="1" ht="15.75" thickBot="1" x14ac:dyDescent="0.3">
      <c r="C129" s="100" t="s">
        <v>82</v>
      </c>
      <c r="D129" s="704">
        <v>50</v>
      </c>
      <c r="E129" s="103">
        <v>20</v>
      </c>
      <c r="F129" s="130">
        <f t="shared" si="8"/>
        <v>1000</v>
      </c>
      <c r="G129" s="160" t="s">
        <v>1665</v>
      </c>
      <c r="H129" s="104" t="s">
        <v>952</v>
      </c>
      <c r="I129" s="104" t="str">
        <f>VLOOKUP(H129,Presupuesto!$B$11:$C$565,2,0)</f>
        <v>OTROS RESPUESTOS Y ACCESORIOS MENORES</v>
      </c>
      <c r="J129" s="104" t="str">
        <f t="shared" si="9"/>
        <v>Gestión Administrativa y  financiera en apoyo al Desarrollo Académico</v>
      </c>
      <c r="K129" s="122" t="s">
        <v>392</v>
      </c>
      <c r="L129" s="122"/>
    </row>
    <row r="130" spans="3:12" s="434" customFormat="1" x14ac:dyDescent="0.25">
      <c r="C130" s="644"/>
      <c r="D130" s="645"/>
      <c r="E130" s="619"/>
      <c r="F130" s="619"/>
      <c r="G130" s="620"/>
      <c r="H130" s="636"/>
      <c r="I130" s="636"/>
      <c r="J130" s="636"/>
      <c r="K130" s="636"/>
      <c r="L130" s="636"/>
    </row>
    <row r="131" spans="3:12" s="434" customFormat="1" ht="15.75" thickBot="1" x14ac:dyDescent="0.3">
      <c r="C131" s="644"/>
      <c r="D131" s="645"/>
      <c r="E131" s="619"/>
      <c r="F131" s="619"/>
      <c r="G131" s="620"/>
      <c r="H131" s="636"/>
      <c r="I131" s="636"/>
      <c r="J131" s="636"/>
      <c r="K131" s="636"/>
      <c r="L131" s="636"/>
    </row>
    <row r="132" spans="3:12" s="434" customFormat="1" ht="15.75" thickBot="1" x14ac:dyDescent="0.3">
      <c r="C132" s="29" t="s">
        <v>43</v>
      </c>
      <c r="D132" s="106">
        <f>SUM(F139:F152)</f>
        <v>13000</v>
      </c>
      <c r="F132" s="70"/>
      <c r="G132" s="77"/>
      <c r="H132" s="70"/>
      <c r="I132" s="70"/>
    </row>
    <row r="133" spans="3:12" s="434" customFormat="1" x14ac:dyDescent="0.25">
      <c r="C133" s="70"/>
      <c r="D133" s="31"/>
      <c r="E133" s="91"/>
      <c r="F133" s="91"/>
      <c r="G133" s="91"/>
      <c r="H133" s="74"/>
      <c r="I133" s="74"/>
      <c r="J133" s="74"/>
      <c r="K133" s="110"/>
    </row>
    <row r="134" spans="3:12" s="434" customFormat="1" x14ac:dyDescent="0.25">
      <c r="C134" s="70"/>
      <c r="D134" s="31"/>
      <c r="E134" s="91"/>
      <c r="F134" s="91"/>
      <c r="G134" s="91"/>
      <c r="H134" s="74"/>
      <c r="I134" s="74"/>
      <c r="J134" s="74"/>
      <c r="K134" s="110"/>
    </row>
    <row r="135" spans="3:12" s="434" customFormat="1" ht="15.75" x14ac:dyDescent="0.25">
      <c r="C135" s="200" t="s">
        <v>390</v>
      </c>
      <c r="D135" s="347" t="s">
        <v>2003</v>
      </c>
      <c r="E135" s="91"/>
      <c r="F135" s="147" t="s">
        <v>2048</v>
      </c>
      <c r="G135" s="91"/>
      <c r="H135" s="74"/>
      <c r="I135" s="74"/>
      <c r="J135" s="74"/>
      <c r="K135" s="110"/>
    </row>
    <row r="136" spans="3:12" s="434" customFormat="1" ht="51" customHeight="1" x14ac:dyDescent="0.25">
      <c r="C136" s="739" t="str">
        <f>IFERROR(VLOOKUP(D135,'1. Desarrollo e Innov. Curricu.'!$F:$G,2,FALSE),IFERROR(VLOOKUP(D135,'2. Investigación Científica'!$F:$G,2,FALSE),IFERROR(VLOOKUP(D135,'3. Vinculación Univ. Sociedad'!$F:$G,2,FALSE),IFERROR(VLOOKUP(D135,'4. Docencia y Profesorado Univ.'!$F:$G,2,FALSE),IFERROR(VLOOKUP(D135,'5. Estudiantes y Graduados'!$F:$G,2,FALSE),IFERROR(VLOOKUP(D135,'11. Gestion Administrativa'!$F:$G,2,FALSE),IFERROR(VLOOKUP(D135,'13. Gestión Académica'!$F:$G,2,FALSE),IFERROR(VLOOKUP(D135,'9. Asegura. de la Calid. y M'!$F:$G,2,FALSE),IFERROR(VLOOKUP(D135,'6. Gestión del Conocimiento'!$F:$G,2,FALSE),IFERROR(VLOOKUP(D135,'15. Gobernabilidad y Proceso...'!$F:$G,2,FALSE),IFERROR(VLOOKUP(D135,'12. Gestión del Talento Humano'!$F:$G,2,FALSE),IFERROR(VLOOKUP(D135,'14. Internacional... de la E.S.'!$F:$G,2,FALSE),IFERROR(VLOOKUP(D135,'10. Posgrado'!$F:$G,2,FALSE),IFERROR(VLOOKUP(D135,'16. Desa. del Sistema Educ.Sup.'!$F:$G,2,FALSE),IFERROR(VLOOKUP(D135,'8. Cultura de Inno. Insti...'!$F:$G,2,FALSE),VLOOKUP(D135,'7. Lo Esencial de la Reforma U.'!$F:$G,2,0))))))))))))))))</f>
        <v>Remodelar el Observatorio Astronómico Centroamericano de Suyapa, gestionar la construcción del Planetario de Suyapa, y mejorar el espacio físico de aulas, laboratorios, salones de conferencias y oficinas que utilizan estudiantes,  personal de la FACES   y público en general que participa en las actividades académicas  desarollada.</v>
      </c>
      <c r="D136" s="739"/>
      <c r="E136" s="739"/>
      <c r="F136" s="739"/>
      <c r="G136" s="739"/>
      <c r="H136" s="739"/>
      <c r="I136" s="739"/>
      <c r="J136" s="739"/>
      <c r="K136" s="739"/>
      <c r="L136" s="739"/>
    </row>
    <row r="137" spans="3:12" s="434" customFormat="1" x14ac:dyDescent="0.25">
      <c r="F137" s="91"/>
      <c r="G137" s="74"/>
      <c r="H137" s="74"/>
      <c r="I137" s="74"/>
    </row>
    <row r="138" spans="3:12" s="434" customFormat="1" ht="30.75" thickBot="1" x14ac:dyDescent="0.3">
      <c r="C138" s="147" t="s">
        <v>44</v>
      </c>
      <c r="D138" s="147" t="s">
        <v>55</v>
      </c>
      <c r="E138" s="646" t="s">
        <v>57</v>
      </c>
      <c r="F138" s="148" t="s">
        <v>27</v>
      </c>
      <c r="G138" s="148" t="s">
        <v>129</v>
      </c>
      <c r="H138" s="147" t="s">
        <v>46</v>
      </c>
      <c r="I138" s="147" t="s">
        <v>130</v>
      </c>
      <c r="J138" s="147" t="s">
        <v>408</v>
      </c>
      <c r="K138" s="147" t="s">
        <v>409</v>
      </c>
      <c r="L138" s="147" t="s">
        <v>462</v>
      </c>
    </row>
    <row r="139" spans="3:12" s="434" customFormat="1" x14ac:dyDescent="0.25">
      <c r="C139" s="294" t="s">
        <v>1336</v>
      </c>
      <c r="D139" s="156"/>
      <c r="E139" s="315">
        <f>HLOOKUP($C139,$CB$2:$CE$3,2,0)</f>
        <v>15000</v>
      </c>
      <c r="F139" s="128">
        <f>D139*E139</f>
        <v>0</v>
      </c>
      <c r="G139" s="163"/>
      <c r="H139" s="96" t="s">
        <v>1011</v>
      </c>
      <c r="I139" s="96" t="str">
        <f>VLOOKUP(H139,Presupuesto!$B$11:$C$565,2,0)</f>
        <v>EQUIPO DE COMPUTACION</v>
      </c>
      <c r="J139" s="215" t="s">
        <v>1361</v>
      </c>
      <c r="K139" s="96" t="s">
        <v>392</v>
      </c>
      <c r="L139" s="96"/>
    </row>
    <row r="140" spans="3:12" s="434" customFormat="1" x14ac:dyDescent="0.25">
      <c r="C140" s="294" t="s">
        <v>1334</v>
      </c>
      <c r="D140" s="149"/>
      <c r="E140" s="95">
        <f>HLOOKUP($C140,$CB$2:$CE$3,2,0)</f>
        <v>35000</v>
      </c>
      <c r="F140" s="128">
        <f>D140*E140</f>
        <v>0</v>
      </c>
      <c r="G140" s="163"/>
      <c r="H140" s="99" t="s">
        <v>1011</v>
      </c>
      <c r="I140" s="99" t="str">
        <f>VLOOKUP(H140,Presupuesto!$B$11:$C$565,2,0)</f>
        <v>EQUIPO DE COMPUTACION</v>
      </c>
      <c r="J140" s="96" t="s">
        <v>1361</v>
      </c>
      <c r="K140" s="96" t="s">
        <v>410</v>
      </c>
      <c r="L140" s="96"/>
    </row>
    <row r="141" spans="3:12" s="434" customFormat="1" x14ac:dyDescent="0.25">
      <c r="C141" s="97" t="s">
        <v>73</v>
      </c>
      <c r="D141" s="149"/>
      <c r="E141" s="115">
        <v>4000</v>
      </c>
      <c r="F141" s="128">
        <f t="shared" ref="F141:F152" si="10">D141*E141</f>
        <v>0</v>
      </c>
      <c r="G141" s="163"/>
      <c r="H141" s="99" t="s">
        <v>983</v>
      </c>
      <c r="I141" s="99" t="str">
        <f>VLOOKUP(H141,Presupuesto!$B$11:$C$565,2,0)</f>
        <v>EQUIPOS VARIOS DE OFICINA</v>
      </c>
      <c r="J141" s="96" t="str">
        <f t="shared" ref="J141:J152" si="11">$J$190</f>
        <v>Gestión Administrativa y  financiera en apoyo al Desarrollo Académico</v>
      </c>
      <c r="K141" s="96" t="s">
        <v>393</v>
      </c>
      <c r="L141" s="96"/>
    </row>
    <row r="142" spans="3:12" s="434" customFormat="1" x14ac:dyDescent="0.25">
      <c r="C142" s="97" t="s">
        <v>74</v>
      </c>
      <c r="D142" s="149"/>
      <c r="E142" s="115">
        <v>8000</v>
      </c>
      <c r="F142" s="128">
        <f t="shared" si="10"/>
        <v>0</v>
      </c>
      <c r="G142" s="163"/>
      <c r="H142" s="99" t="s">
        <v>1011</v>
      </c>
      <c r="I142" s="99" t="str">
        <f>VLOOKUP(H142,Presupuesto!$B$11:$C$565,2,0)</f>
        <v>EQUIPO DE COMPUTACION</v>
      </c>
      <c r="J142" s="96" t="str">
        <f t="shared" si="11"/>
        <v>Gestión Administrativa y  financiera en apoyo al Desarrollo Académico</v>
      </c>
      <c r="K142" s="96" t="s">
        <v>393</v>
      </c>
      <c r="L142" s="96"/>
    </row>
    <row r="143" spans="3:12" s="434" customFormat="1" x14ac:dyDescent="0.25">
      <c r="C143" s="97" t="s">
        <v>75</v>
      </c>
      <c r="D143" s="149"/>
      <c r="E143" s="115">
        <v>5000</v>
      </c>
      <c r="F143" s="128">
        <f t="shared" si="10"/>
        <v>0</v>
      </c>
      <c r="G143" s="163"/>
      <c r="H143" s="99" t="s">
        <v>1011</v>
      </c>
      <c r="I143" s="99" t="str">
        <f>VLOOKUP(H143,Presupuesto!$B$11:$C$565,2,0)</f>
        <v>EQUIPO DE COMPUTACION</v>
      </c>
      <c r="J143" s="96" t="str">
        <f t="shared" si="11"/>
        <v>Gestión Administrativa y  financiera en apoyo al Desarrollo Académico</v>
      </c>
      <c r="K143" s="96" t="s">
        <v>393</v>
      </c>
      <c r="L143" s="96"/>
    </row>
    <row r="144" spans="3:12" s="434" customFormat="1" x14ac:dyDescent="0.25">
      <c r="C144" s="97" t="s">
        <v>35</v>
      </c>
      <c r="D144" s="149">
        <v>1</v>
      </c>
      <c r="E144" s="115">
        <v>13000</v>
      </c>
      <c r="F144" s="128">
        <f t="shared" si="10"/>
        <v>13000</v>
      </c>
      <c r="G144" s="163" t="s">
        <v>1665</v>
      </c>
      <c r="H144" s="99" t="s">
        <v>997</v>
      </c>
      <c r="I144" s="99" t="str">
        <f>VLOOKUP(H144,Presupuesto!$B$11:$C$565,2,0)</f>
        <v>EQUIPO DE TRANSPORTE TRACCION Y ELEVACION</v>
      </c>
      <c r="J144" s="96" t="s">
        <v>1361</v>
      </c>
      <c r="K144" s="96" t="s">
        <v>393</v>
      </c>
      <c r="L144" s="96"/>
    </row>
    <row r="145" spans="3:12" s="434" customFormat="1" x14ac:dyDescent="0.25">
      <c r="C145" s="97" t="s">
        <v>76</v>
      </c>
      <c r="D145" s="149"/>
      <c r="E145" s="115">
        <v>15000</v>
      </c>
      <c r="F145" s="128">
        <f t="shared" si="10"/>
        <v>0</v>
      </c>
      <c r="G145" s="163"/>
      <c r="H145" s="99" t="s">
        <v>997</v>
      </c>
      <c r="I145" s="99" t="str">
        <f>VLOOKUP(H145,Presupuesto!$B$11:$C$565,2,0)</f>
        <v>EQUIPO DE TRANSPORTE TRACCION Y ELEVACION</v>
      </c>
      <c r="J145" s="96" t="str">
        <f t="shared" si="11"/>
        <v>Gestión Administrativa y  financiera en apoyo al Desarrollo Académico</v>
      </c>
      <c r="K145" s="96" t="s">
        <v>393</v>
      </c>
      <c r="L145" s="96"/>
    </row>
    <row r="146" spans="3:12" s="434" customFormat="1" x14ac:dyDescent="0.25">
      <c r="C146" s="97" t="s">
        <v>77</v>
      </c>
      <c r="D146" s="149"/>
      <c r="E146" s="115">
        <v>10000</v>
      </c>
      <c r="F146" s="128">
        <f t="shared" si="10"/>
        <v>0</v>
      </c>
      <c r="G146" s="163"/>
      <c r="H146" s="99" t="s">
        <v>997</v>
      </c>
      <c r="I146" s="99" t="str">
        <f>VLOOKUP(H146,Presupuesto!$B$11:$C$565,2,0)</f>
        <v>EQUIPO DE TRANSPORTE TRACCION Y ELEVACION</v>
      </c>
      <c r="J146" s="96" t="str">
        <f t="shared" si="11"/>
        <v>Gestión Administrativa y  financiera en apoyo al Desarrollo Académico</v>
      </c>
      <c r="K146" s="96" t="s">
        <v>401</v>
      </c>
      <c r="L146" s="96"/>
    </row>
    <row r="147" spans="3:12" s="434" customFormat="1" x14ac:dyDescent="0.25">
      <c r="C147" s="97" t="s">
        <v>78</v>
      </c>
      <c r="D147" s="149"/>
      <c r="E147" s="115">
        <v>10000</v>
      </c>
      <c r="F147" s="128">
        <f t="shared" si="10"/>
        <v>0</v>
      </c>
      <c r="G147" s="163"/>
      <c r="H147" s="99" t="s">
        <v>1043</v>
      </c>
      <c r="I147" s="99" t="str">
        <f>VLOOKUP(H147,Presupuesto!$B$11:$C$565,2,0)</f>
        <v>APLICACIONES INFORMATICAS</v>
      </c>
      <c r="J147" s="96" t="str">
        <f t="shared" si="11"/>
        <v>Gestión Administrativa y  financiera en apoyo al Desarrollo Académico</v>
      </c>
      <c r="K147" s="96" t="s">
        <v>397</v>
      </c>
      <c r="L147" s="96"/>
    </row>
    <row r="148" spans="3:12" s="434" customFormat="1" x14ac:dyDescent="0.25">
      <c r="C148" s="107" t="s">
        <v>79</v>
      </c>
      <c r="D148" s="149"/>
      <c r="E148" s="115">
        <v>2000</v>
      </c>
      <c r="F148" s="128">
        <f t="shared" si="10"/>
        <v>0</v>
      </c>
      <c r="G148" s="163"/>
      <c r="H148" s="108" t="s">
        <v>1011</v>
      </c>
      <c r="I148" s="108" t="str">
        <f>VLOOKUP(H148,Presupuesto!$B$11:$C$565,2,0)</f>
        <v>EQUIPO DE COMPUTACION</v>
      </c>
      <c r="J148" s="96" t="str">
        <f t="shared" si="11"/>
        <v>Gestión Administrativa y  financiera en apoyo al Desarrollo Académico</v>
      </c>
      <c r="K148" s="96" t="s">
        <v>393</v>
      </c>
      <c r="L148" s="96"/>
    </row>
    <row r="149" spans="3:12" s="434" customFormat="1" x14ac:dyDescent="0.25">
      <c r="C149" s="107" t="s">
        <v>1451</v>
      </c>
      <c r="D149" s="149"/>
      <c r="E149" s="115">
        <v>1500</v>
      </c>
      <c r="F149" s="128">
        <f t="shared" si="10"/>
        <v>0</v>
      </c>
      <c r="G149" s="163"/>
      <c r="H149" s="108" t="s">
        <v>943</v>
      </c>
      <c r="I149" s="108" t="str">
        <f>VLOOKUP(H149,Presupuesto!$B$11:$C$565,2,0)</f>
        <v>UTILES Y MATERIALES ELECTRICOS</v>
      </c>
      <c r="J149" s="96" t="str">
        <f t="shared" si="11"/>
        <v>Gestión Administrativa y  financiera en apoyo al Desarrollo Académico</v>
      </c>
      <c r="K149" s="96" t="s">
        <v>393</v>
      </c>
      <c r="L149" s="96"/>
    </row>
    <row r="150" spans="3:12" s="434" customFormat="1" x14ac:dyDescent="0.25">
      <c r="C150" s="107" t="s">
        <v>80</v>
      </c>
      <c r="D150" s="149"/>
      <c r="E150" s="115">
        <v>1500</v>
      </c>
      <c r="F150" s="128">
        <f t="shared" si="10"/>
        <v>0</v>
      </c>
      <c r="G150" s="163"/>
      <c r="H150" s="108" t="s">
        <v>1011</v>
      </c>
      <c r="I150" s="108" t="str">
        <f>VLOOKUP(H150,Presupuesto!$B$11:$C$565,2,0)</f>
        <v>EQUIPO DE COMPUTACION</v>
      </c>
      <c r="J150" s="96" t="str">
        <f t="shared" si="11"/>
        <v>Gestión Administrativa y  financiera en apoyo al Desarrollo Académico</v>
      </c>
      <c r="K150" s="96" t="s">
        <v>393</v>
      </c>
      <c r="L150" s="96"/>
    </row>
    <row r="151" spans="3:12" s="434" customFormat="1" x14ac:dyDescent="0.25">
      <c r="C151" s="107" t="s">
        <v>81</v>
      </c>
      <c r="D151" s="149"/>
      <c r="E151" s="115">
        <v>500</v>
      </c>
      <c r="F151" s="128">
        <f t="shared" si="10"/>
        <v>0</v>
      </c>
      <c r="G151" s="163"/>
      <c r="H151" s="108" t="s">
        <v>952</v>
      </c>
      <c r="I151" s="108" t="str">
        <f>VLOOKUP(H151,Presupuesto!$B$11:$C$565,2,0)</f>
        <v>OTROS RESPUESTOS Y ACCESORIOS MENORES</v>
      </c>
      <c r="J151" s="96" t="str">
        <f t="shared" si="11"/>
        <v>Gestión Administrativa y  financiera en apoyo al Desarrollo Académico</v>
      </c>
      <c r="K151" s="96" t="s">
        <v>393</v>
      </c>
      <c r="L151" s="96"/>
    </row>
    <row r="152" spans="3:12" s="434" customFormat="1" ht="15.75" thickBot="1" x14ac:dyDescent="0.3">
      <c r="C152" s="100" t="s">
        <v>82</v>
      </c>
      <c r="D152" s="157"/>
      <c r="E152" s="103">
        <v>20</v>
      </c>
      <c r="F152" s="130">
        <f t="shared" si="10"/>
        <v>0</v>
      </c>
      <c r="G152" s="160"/>
      <c r="H152" s="104" t="s">
        <v>952</v>
      </c>
      <c r="I152" s="104" t="str">
        <f>VLOOKUP(H152,Presupuesto!$B$11:$C$565,2,0)</f>
        <v>OTROS RESPUESTOS Y ACCESORIOS MENORES</v>
      </c>
      <c r="J152" s="104" t="str">
        <f t="shared" si="11"/>
        <v>Gestión Administrativa y  financiera en apoyo al Desarrollo Académico</v>
      </c>
      <c r="K152" s="122" t="s">
        <v>392</v>
      </c>
      <c r="L152" s="122"/>
    </row>
    <row r="153" spans="3:12" s="434" customFormat="1" x14ac:dyDescent="0.25">
      <c r="C153" s="644"/>
      <c r="D153" s="645"/>
      <c r="E153" s="619"/>
      <c r="F153" s="619"/>
      <c r="G153" s="620"/>
      <c r="H153" s="636"/>
      <c r="I153" s="636"/>
      <c r="J153" s="636"/>
      <c r="K153" s="636"/>
      <c r="L153" s="636"/>
    </row>
    <row r="154" spans="3:12" x14ac:dyDescent="0.25">
      <c r="C154" s="434"/>
      <c r="D154" s="434"/>
      <c r="E154" s="434"/>
      <c r="F154" s="91"/>
      <c r="G154" s="74"/>
      <c r="H154" s="74"/>
      <c r="I154" s="74"/>
      <c r="J154" s="434"/>
      <c r="K154" s="434"/>
      <c r="L154" s="434"/>
    </row>
    <row r="155" spans="3:12" s="434" customFormat="1" ht="15.75" thickBot="1" x14ac:dyDescent="0.3">
      <c r="F155" s="91"/>
      <c r="G155" s="74"/>
      <c r="H155" s="74"/>
      <c r="I155" s="74"/>
    </row>
    <row r="156" spans="3:12" s="434" customFormat="1" ht="19.5" customHeight="1" thickBot="1" x14ac:dyDescent="0.3">
      <c r="C156" s="745" t="s">
        <v>2008</v>
      </c>
      <c r="D156" s="746"/>
      <c r="E156" s="746"/>
      <c r="F156" s="746"/>
      <c r="G156" s="746"/>
      <c r="H156" s="746"/>
      <c r="I156" s="746"/>
      <c r="J156" s="746"/>
      <c r="K156" s="746"/>
      <c r="L156" s="747"/>
    </row>
    <row r="157" spans="3:12" ht="15.75" thickBot="1" x14ac:dyDescent="0.3">
      <c r="C157" s="434"/>
      <c r="D157" s="434"/>
      <c r="E157" s="434"/>
      <c r="F157" s="434"/>
      <c r="G157" s="421"/>
      <c r="H157" s="434"/>
      <c r="I157" s="434"/>
      <c r="J157" s="434"/>
      <c r="K157" s="434"/>
      <c r="L157" s="434"/>
    </row>
    <row r="158" spans="3:12" ht="15.75" thickBot="1" x14ac:dyDescent="0.3">
      <c r="C158" s="29" t="s">
        <v>43</v>
      </c>
      <c r="D158" s="106">
        <f>SUM(F165:F178)</f>
        <v>201000</v>
      </c>
      <c r="E158" s="434"/>
      <c r="F158" s="70"/>
      <c r="G158" s="77"/>
      <c r="H158" s="70"/>
      <c r="I158" s="70"/>
      <c r="J158" s="434"/>
      <c r="K158" s="434"/>
      <c r="L158" s="434"/>
    </row>
    <row r="159" spans="3:12" x14ac:dyDescent="0.25">
      <c r="C159" s="70"/>
      <c r="D159" s="31"/>
      <c r="E159" s="91"/>
      <c r="F159" s="91"/>
      <c r="G159" s="91"/>
      <c r="H159" s="74"/>
      <c r="I159" s="74"/>
      <c r="J159" s="74"/>
      <c r="K159" s="110"/>
      <c r="L159" s="434"/>
    </row>
    <row r="160" spans="3:12" x14ac:dyDescent="0.25">
      <c r="C160" s="70"/>
      <c r="D160" s="31"/>
      <c r="E160" s="91"/>
      <c r="F160" s="91"/>
      <c r="G160" s="91"/>
      <c r="H160" s="74"/>
      <c r="I160" s="74"/>
      <c r="J160" s="74"/>
      <c r="K160" s="110"/>
      <c r="L160" s="434"/>
    </row>
    <row r="161" spans="3:12" ht="15.75" x14ac:dyDescent="0.25">
      <c r="C161" s="200" t="s">
        <v>390</v>
      </c>
      <c r="D161" s="347" t="s">
        <v>2003</v>
      </c>
      <c r="E161" s="91"/>
      <c r="F161" s="147" t="s">
        <v>2047</v>
      </c>
      <c r="G161" s="91"/>
      <c r="H161" s="74"/>
      <c r="I161" s="74"/>
      <c r="J161" s="74"/>
      <c r="K161" s="110"/>
      <c r="L161" s="434"/>
    </row>
    <row r="162" spans="3:12" ht="48" customHeight="1" x14ac:dyDescent="0.25">
      <c r="C162" s="739" t="str">
        <f>IFERROR(VLOOKUP(D161,'1. Desarrollo e Innov. Curricu.'!$F:$G,2,FALSE),IFERROR(VLOOKUP(D161,'2. Investigación Científica'!$F:$G,2,FALSE),IFERROR(VLOOKUP(D161,'3. Vinculación Univ. Sociedad'!$F:$G,2,FALSE),IFERROR(VLOOKUP(D161,'4. Docencia y Profesorado Univ.'!$F:$G,2,FALSE),IFERROR(VLOOKUP(D161,'5. Estudiantes y Graduados'!$F:$G,2,FALSE),IFERROR(VLOOKUP(D161,'11. Gestion Administrativa'!$F:$G,2,FALSE),IFERROR(VLOOKUP(D161,'13. Gestión Académica'!$F:$G,2,FALSE),IFERROR(VLOOKUP(D161,'9. Asegura. de la Calid. y M'!$F:$G,2,FALSE),IFERROR(VLOOKUP(D161,'6. Gestión del Conocimiento'!$F:$G,2,FALSE),IFERROR(VLOOKUP(D161,'15. Gobernabilidad y Proceso...'!$F:$G,2,FALSE),IFERROR(VLOOKUP(D161,'12. Gestión del Talento Humano'!$F:$G,2,FALSE),IFERROR(VLOOKUP(D161,'14. Internacional... de la E.S.'!$F:$G,2,FALSE),IFERROR(VLOOKUP(D161,'10. Posgrado'!$F:$G,2,FALSE),IFERROR(VLOOKUP(D161,'16. Desa. del Sistema Educ.Sup.'!$F:$G,2,FALSE),IFERROR(VLOOKUP(D161,'8. Cultura de Inno. Insti...'!$F:$G,2,FALSE),VLOOKUP(D161,'7. Lo Esencial de la Reforma U.'!$F:$G,2,0))))))))))))))))</f>
        <v>Remodelar el Observatorio Astronómico Centroamericano de Suyapa, gestionar la construcción del Planetario de Suyapa, y mejorar el espacio físico de aulas, laboratorios, salones de conferencias y oficinas que utilizan estudiantes,  personal de la FACES   y público en general que participa en las actividades académicas  desarollada.</v>
      </c>
      <c r="D162" s="739"/>
      <c r="E162" s="739"/>
      <c r="F162" s="739"/>
      <c r="G162" s="739"/>
      <c r="H162" s="739"/>
      <c r="I162" s="739"/>
      <c r="J162" s="739"/>
      <c r="K162" s="739"/>
      <c r="L162" s="739"/>
    </row>
    <row r="163" spans="3:12" x14ac:dyDescent="0.25">
      <c r="F163" s="91"/>
      <c r="G163" s="74"/>
      <c r="H163" s="74"/>
      <c r="I163" s="74"/>
    </row>
    <row r="164" spans="3:12" ht="30.75" thickBot="1" x14ac:dyDescent="0.3">
      <c r="C164" s="147" t="s">
        <v>44</v>
      </c>
      <c r="D164" s="147" t="s">
        <v>55</v>
      </c>
      <c r="E164" s="646" t="s">
        <v>57</v>
      </c>
      <c r="F164" s="148" t="s">
        <v>27</v>
      </c>
      <c r="G164" s="148" t="s">
        <v>129</v>
      </c>
      <c r="H164" s="147" t="s">
        <v>46</v>
      </c>
      <c r="I164" s="147" t="s">
        <v>130</v>
      </c>
      <c r="J164" s="147" t="s">
        <v>408</v>
      </c>
      <c r="K164" s="147" t="s">
        <v>409</v>
      </c>
      <c r="L164" s="147" t="s">
        <v>462</v>
      </c>
    </row>
    <row r="165" spans="3:12" x14ac:dyDescent="0.25">
      <c r="C165" s="294" t="s">
        <v>1336</v>
      </c>
      <c r="D165" s="642">
        <v>2</v>
      </c>
      <c r="E165" s="315">
        <f>HLOOKUP($C165,$CB$2:$CE$3,2,0)</f>
        <v>15000</v>
      </c>
      <c r="F165" s="128">
        <f>D165*E165</f>
        <v>30000</v>
      </c>
      <c r="G165" s="163" t="s">
        <v>1665</v>
      </c>
      <c r="H165" s="96" t="s">
        <v>1011</v>
      </c>
      <c r="I165" s="96" t="str">
        <f>VLOOKUP(H165,Presupuesto!$B$11:$C$565,2,0)</f>
        <v>EQUIPO DE COMPUTACION</v>
      </c>
      <c r="J165" s="215" t="s">
        <v>1361</v>
      </c>
      <c r="K165" s="96" t="s">
        <v>392</v>
      </c>
      <c r="L165" s="96"/>
    </row>
    <row r="166" spans="3:12" x14ac:dyDescent="0.25">
      <c r="C166" s="294" t="s">
        <v>1334</v>
      </c>
      <c r="D166" s="654">
        <v>2</v>
      </c>
      <c r="E166" s="95">
        <f>HLOOKUP($C166,$CB$2:$CE$3,2,0)</f>
        <v>35000</v>
      </c>
      <c r="F166" s="128">
        <f>D166*E166</f>
        <v>70000</v>
      </c>
      <c r="G166" s="163" t="s">
        <v>1665</v>
      </c>
      <c r="H166" s="99" t="s">
        <v>1011</v>
      </c>
      <c r="I166" s="99" t="str">
        <f>VLOOKUP(H166,Presupuesto!$B$11:$C$565,2,0)</f>
        <v>EQUIPO DE COMPUTACION</v>
      </c>
      <c r="J166" s="96" t="str">
        <f>$J$165</f>
        <v>Gestión Administrativa y  financiera en apoyo al Desarrollo Académico</v>
      </c>
      <c r="K166" s="96" t="s">
        <v>410</v>
      </c>
      <c r="L166" s="96"/>
    </row>
    <row r="167" spans="3:12" x14ac:dyDescent="0.25">
      <c r="C167" s="97" t="s">
        <v>73</v>
      </c>
      <c r="D167" s="654">
        <v>2</v>
      </c>
      <c r="E167" s="115">
        <v>4000</v>
      </c>
      <c r="F167" s="128">
        <f t="shared" ref="F167:F178" si="12">D167*E167</f>
        <v>8000</v>
      </c>
      <c r="G167" s="163" t="s">
        <v>1665</v>
      </c>
      <c r="H167" s="99" t="s">
        <v>983</v>
      </c>
      <c r="I167" s="99" t="str">
        <f>VLOOKUP(H167,Presupuesto!$B$11:$C$565,2,0)</f>
        <v>EQUIPOS VARIOS DE OFICINA</v>
      </c>
      <c r="J167" s="96" t="str">
        <f t="shared" ref="J167:J178" si="13">$J$165</f>
        <v>Gestión Administrativa y  financiera en apoyo al Desarrollo Académico</v>
      </c>
      <c r="K167" s="96" t="s">
        <v>393</v>
      </c>
      <c r="L167" s="96"/>
    </row>
    <row r="168" spans="3:12" x14ac:dyDescent="0.25">
      <c r="C168" s="97" t="s">
        <v>74</v>
      </c>
      <c r="D168" s="654">
        <v>1</v>
      </c>
      <c r="E168" s="115">
        <v>8000</v>
      </c>
      <c r="F168" s="128">
        <f t="shared" si="12"/>
        <v>8000</v>
      </c>
      <c r="G168" s="163" t="s">
        <v>1665</v>
      </c>
      <c r="H168" s="99" t="s">
        <v>1011</v>
      </c>
      <c r="I168" s="99" t="str">
        <f>VLOOKUP(H168,Presupuesto!$B$11:$C$565,2,0)</f>
        <v>EQUIPO DE COMPUTACION</v>
      </c>
      <c r="J168" s="96" t="str">
        <f t="shared" si="13"/>
        <v>Gestión Administrativa y  financiera en apoyo al Desarrollo Académico</v>
      </c>
      <c r="K168" s="96" t="s">
        <v>393</v>
      </c>
      <c r="L168" s="96"/>
    </row>
    <row r="169" spans="3:12" x14ac:dyDescent="0.25">
      <c r="C169" s="97" t="s">
        <v>75</v>
      </c>
      <c r="D169" s="654">
        <v>1</v>
      </c>
      <c r="E169" s="115">
        <v>5000</v>
      </c>
      <c r="F169" s="128">
        <f t="shared" si="12"/>
        <v>5000</v>
      </c>
      <c r="G169" s="163" t="s">
        <v>1665</v>
      </c>
      <c r="H169" s="99" t="s">
        <v>1011</v>
      </c>
      <c r="I169" s="99" t="str">
        <f>VLOOKUP(H169,Presupuesto!$B$11:$C$565,2,0)</f>
        <v>EQUIPO DE COMPUTACION</v>
      </c>
      <c r="J169" s="96" t="str">
        <f t="shared" si="13"/>
        <v>Gestión Administrativa y  financiera en apoyo al Desarrollo Académico</v>
      </c>
      <c r="K169" s="96" t="s">
        <v>393</v>
      </c>
      <c r="L169" s="96"/>
    </row>
    <row r="170" spans="3:12" x14ac:dyDescent="0.25">
      <c r="C170" s="97" t="s">
        <v>35</v>
      </c>
      <c r="D170" s="654">
        <v>3</v>
      </c>
      <c r="E170" s="115">
        <v>13000</v>
      </c>
      <c r="F170" s="128">
        <f t="shared" si="12"/>
        <v>39000</v>
      </c>
      <c r="G170" s="163" t="s">
        <v>1665</v>
      </c>
      <c r="H170" s="99" t="s">
        <v>997</v>
      </c>
      <c r="I170" s="99" t="str">
        <f>VLOOKUP(H170,Presupuesto!$B$11:$C$565,2,0)</f>
        <v>EQUIPO DE TRANSPORTE TRACCION Y ELEVACION</v>
      </c>
      <c r="J170" s="96" t="str">
        <f t="shared" si="13"/>
        <v>Gestión Administrativa y  financiera en apoyo al Desarrollo Académico</v>
      </c>
      <c r="K170" s="96" t="s">
        <v>393</v>
      </c>
      <c r="L170" s="96"/>
    </row>
    <row r="171" spans="3:12" x14ac:dyDescent="0.25">
      <c r="C171" s="97" t="s">
        <v>76</v>
      </c>
      <c r="D171" s="654">
        <v>1</v>
      </c>
      <c r="E171" s="115">
        <v>15000</v>
      </c>
      <c r="F171" s="128">
        <f t="shared" si="12"/>
        <v>15000</v>
      </c>
      <c r="G171" s="163" t="s">
        <v>1665</v>
      </c>
      <c r="H171" s="99" t="s">
        <v>997</v>
      </c>
      <c r="I171" s="99" t="str">
        <f>VLOOKUP(H171,Presupuesto!$B$11:$C$565,2,0)</f>
        <v>EQUIPO DE TRANSPORTE TRACCION Y ELEVACION</v>
      </c>
      <c r="J171" s="96" t="str">
        <f t="shared" si="13"/>
        <v>Gestión Administrativa y  financiera en apoyo al Desarrollo Académico</v>
      </c>
      <c r="K171" s="96" t="s">
        <v>393</v>
      </c>
      <c r="L171" s="96"/>
    </row>
    <row r="172" spans="3:12" x14ac:dyDescent="0.25">
      <c r="C172" s="97" t="s">
        <v>77</v>
      </c>
      <c r="D172" s="654"/>
      <c r="E172" s="115">
        <v>10000</v>
      </c>
      <c r="F172" s="128">
        <f t="shared" si="12"/>
        <v>0</v>
      </c>
      <c r="G172" s="163"/>
      <c r="H172" s="99" t="s">
        <v>997</v>
      </c>
      <c r="I172" s="99" t="str">
        <f>VLOOKUP(H172,Presupuesto!$B$11:$C$565,2,0)</f>
        <v>EQUIPO DE TRANSPORTE TRACCION Y ELEVACION</v>
      </c>
      <c r="J172" s="96" t="str">
        <f t="shared" si="13"/>
        <v>Gestión Administrativa y  financiera en apoyo al Desarrollo Académico</v>
      </c>
      <c r="K172" s="96" t="s">
        <v>401</v>
      </c>
      <c r="L172" s="96"/>
    </row>
    <row r="173" spans="3:12" x14ac:dyDescent="0.25">
      <c r="C173" s="97" t="s">
        <v>78</v>
      </c>
      <c r="D173" s="654">
        <v>2</v>
      </c>
      <c r="E173" s="115">
        <v>10000</v>
      </c>
      <c r="F173" s="128">
        <f t="shared" si="12"/>
        <v>20000</v>
      </c>
      <c r="G173" s="163" t="s">
        <v>1665</v>
      </c>
      <c r="H173" s="99" t="s">
        <v>1043</v>
      </c>
      <c r="I173" s="99" t="str">
        <f>VLOOKUP(H173,Presupuesto!$B$11:$C$565,2,0)</f>
        <v>APLICACIONES INFORMATICAS</v>
      </c>
      <c r="J173" s="96" t="str">
        <f t="shared" si="13"/>
        <v>Gestión Administrativa y  financiera en apoyo al Desarrollo Académico</v>
      </c>
      <c r="K173" s="96" t="s">
        <v>397</v>
      </c>
      <c r="L173" s="96"/>
    </row>
    <row r="174" spans="3:12" x14ac:dyDescent="0.25">
      <c r="C174" s="107" t="s">
        <v>79</v>
      </c>
      <c r="D174" s="654"/>
      <c r="E174" s="115">
        <v>2000</v>
      </c>
      <c r="F174" s="128">
        <f t="shared" si="12"/>
        <v>0</v>
      </c>
      <c r="G174" s="163"/>
      <c r="H174" s="108" t="s">
        <v>1011</v>
      </c>
      <c r="I174" s="108" t="str">
        <f>VLOOKUP(H174,Presupuesto!$B$11:$C$565,2,0)</f>
        <v>EQUIPO DE COMPUTACION</v>
      </c>
      <c r="J174" s="96" t="str">
        <f t="shared" si="13"/>
        <v>Gestión Administrativa y  financiera en apoyo al Desarrollo Académico</v>
      </c>
      <c r="K174" s="96" t="s">
        <v>393</v>
      </c>
      <c r="L174" s="96"/>
    </row>
    <row r="175" spans="3:12" x14ac:dyDescent="0.25">
      <c r="C175" s="107" t="s">
        <v>1451</v>
      </c>
      <c r="D175" s="654">
        <v>3</v>
      </c>
      <c r="E175" s="115">
        <v>1500</v>
      </c>
      <c r="F175" s="128">
        <f t="shared" si="12"/>
        <v>4500</v>
      </c>
      <c r="G175" s="163" t="s">
        <v>1665</v>
      </c>
      <c r="H175" s="108" t="s">
        <v>943</v>
      </c>
      <c r="I175" s="108" t="str">
        <f>VLOOKUP(H175,Presupuesto!$B$11:$C$565,2,0)</f>
        <v>UTILES Y MATERIALES ELECTRICOS</v>
      </c>
      <c r="J175" s="96" t="str">
        <f t="shared" si="13"/>
        <v>Gestión Administrativa y  financiera en apoyo al Desarrollo Académico</v>
      </c>
      <c r="K175" s="96" t="s">
        <v>393</v>
      </c>
      <c r="L175" s="96"/>
    </row>
    <row r="176" spans="3:12" x14ac:dyDescent="0.25">
      <c r="C176" s="107" t="s">
        <v>80</v>
      </c>
      <c r="D176" s="654">
        <v>1</v>
      </c>
      <c r="E176" s="115">
        <v>1500</v>
      </c>
      <c r="F176" s="128">
        <f t="shared" si="12"/>
        <v>1500</v>
      </c>
      <c r="G176" s="163" t="s">
        <v>1665</v>
      </c>
      <c r="H176" s="108" t="s">
        <v>1011</v>
      </c>
      <c r="I176" s="108" t="str">
        <f>VLOOKUP(H176,Presupuesto!$B$11:$C$565,2,0)</f>
        <v>EQUIPO DE COMPUTACION</v>
      </c>
      <c r="J176" s="96" t="str">
        <f t="shared" si="13"/>
        <v>Gestión Administrativa y  financiera en apoyo al Desarrollo Académico</v>
      </c>
      <c r="K176" s="96" t="s">
        <v>393</v>
      </c>
      <c r="L176" s="96"/>
    </row>
    <row r="177" spans="3:12" x14ac:dyDescent="0.25">
      <c r="C177" s="107" t="s">
        <v>81</v>
      </c>
      <c r="D177" s="654"/>
      <c r="E177" s="115">
        <v>500</v>
      </c>
      <c r="F177" s="128">
        <f t="shared" si="12"/>
        <v>0</v>
      </c>
      <c r="G177" s="163"/>
      <c r="H177" s="108" t="s">
        <v>952</v>
      </c>
      <c r="I177" s="108" t="str">
        <f>VLOOKUP(H177,Presupuesto!$B$11:$C$565,2,0)</f>
        <v>OTROS RESPUESTOS Y ACCESORIOS MENORES</v>
      </c>
      <c r="J177" s="96" t="str">
        <f t="shared" si="13"/>
        <v>Gestión Administrativa y  financiera en apoyo al Desarrollo Académico</v>
      </c>
      <c r="K177" s="96" t="s">
        <v>393</v>
      </c>
      <c r="L177" s="96"/>
    </row>
    <row r="178" spans="3:12" ht="15.75" thickBot="1" x14ac:dyDescent="0.3">
      <c r="C178" s="100" t="s">
        <v>82</v>
      </c>
      <c r="D178" s="655"/>
      <c r="E178" s="103">
        <v>20</v>
      </c>
      <c r="F178" s="130">
        <f t="shared" si="12"/>
        <v>0</v>
      </c>
      <c r="G178" s="160"/>
      <c r="H178" s="104" t="s">
        <v>952</v>
      </c>
      <c r="I178" s="104" t="str">
        <f>VLOOKUP(H178,Presupuesto!$B$11:$C$565,2,0)</f>
        <v>OTROS RESPUESTOS Y ACCESORIOS MENORES</v>
      </c>
      <c r="J178" s="104" t="str">
        <f t="shared" si="13"/>
        <v>Gestión Administrativa y  financiera en apoyo al Desarrollo Académico</v>
      </c>
      <c r="K178" s="122" t="s">
        <v>392</v>
      </c>
      <c r="L178" s="122"/>
    </row>
    <row r="179" spans="3:12" s="434" customFormat="1" x14ac:dyDescent="0.25">
      <c r="C179" s="644"/>
      <c r="D179" s="705"/>
      <c r="E179" s="619"/>
      <c r="F179" s="619"/>
      <c r="G179" s="620"/>
      <c r="H179" s="636"/>
      <c r="I179" s="636"/>
      <c r="J179" s="636"/>
      <c r="K179" s="636"/>
      <c r="L179" s="636"/>
    </row>
    <row r="180" spans="3:12" ht="15.75" thickBot="1" x14ac:dyDescent="0.3"/>
    <row r="181" spans="3:12" s="434" customFormat="1" ht="19.5" thickBot="1" x14ac:dyDescent="0.3">
      <c r="C181" s="745" t="s">
        <v>2009</v>
      </c>
      <c r="D181" s="746"/>
      <c r="E181" s="746"/>
      <c r="F181" s="746"/>
      <c r="G181" s="746"/>
      <c r="H181" s="746"/>
      <c r="I181" s="746"/>
      <c r="J181" s="746"/>
      <c r="K181" s="746"/>
      <c r="L181" s="747"/>
    </row>
    <row r="182" spans="3:12" ht="15.75" thickBot="1" x14ac:dyDescent="0.3"/>
    <row r="183" spans="3:12" ht="15.75" thickBot="1" x14ac:dyDescent="0.3">
      <c r="C183" s="29" t="s">
        <v>43</v>
      </c>
      <c r="D183" s="106">
        <f>SUM(F190:F203)</f>
        <v>877500</v>
      </c>
      <c r="F183" s="70"/>
      <c r="G183" s="77"/>
      <c r="H183" s="70"/>
      <c r="I183" s="70"/>
    </row>
    <row r="184" spans="3:12" x14ac:dyDescent="0.25">
      <c r="C184" s="70"/>
      <c r="D184" s="31"/>
      <c r="E184" s="91"/>
      <c r="F184" s="91"/>
      <c r="G184" s="91"/>
      <c r="H184" s="74"/>
      <c r="I184" s="74"/>
      <c r="J184" s="74"/>
      <c r="K184" s="110"/>
    </row>
    <row r="185" spans="3:12" x14ac:dyDescent="0.25">
      <c r="C185" s="70"/>
      <c r="D185" s="31"/>
      <c r="E185" s="91"/>
      <c r="F185" s="91"/>
      <c r="G185" s="91"/>
      <c r="H185" s="74"/>
      <c r="I185" s="74"/>
      <c r="J185" s="74"/>
      <c r="K185" s="110"/>
    </row>
    <row r="186" spans="3:12" ht="15.75" x14ac:dyDescent="0.25">
      <c r="C186" s="200" t="s">
        <v>390</v>
      </c>
      <c r="D186" s="347" t="s">
        <v>2003</v>
      </c>
      <c r="E186" s="91"/>
      <c r="F186" s="91"/>
      <c r="G186" s="91"/>
      <c r="H186" s="74"/>
      <c r="I186" s="74"/>
      <c r="J186" s="74"/>
      <c r="K186" s="110"/>
    </row>
    <row r="187" spans="3:12" ht="48.75" customHeight="1" x14ac:dyDescent="0.25">
      <c r="C187" s="739" t="str">
        <f>IFERROR(VLOOKUP(D186,'1. Desarrollo e Innov. Curricu.'!$F:$G,2,FALSE),IFERROR(VLOOKUP(D186,'2. Investigación Científica'!$F:$G,2,FALSE),IFERROR(VLOOKUP(D186,'3. Vinculación Univ. Sociedad'!$F:$G,2,FALSE),IFERROR(VLOOKUP(D186,'4. Docencia y Profesorado Univ.'!$F:$G,2,FALSE),IFERROR(VLOOKUP(D186,'5. Estudiantes y Graduados'!$F:$G,2,FALSE),IFERROR(VLOOKUP(D186,'11. Gestion Administrativa'!$F:$G,2,FALSE),IFERROR(VLOOKUP(D186,'13. Gestión Académica'!$F:$G,2,FALSE),IFERROR(VLOOKUP(D186,'9. Asegura. de la Calid. y M'!$F:$G,2,FALSE),IFERROR(VLOOKUP(D186,'6. Gestión del Conocimiento'!$F:$G,2,FALSE),IFERROR(VLOOKUP(D186,'15. Gobernabilidad y Proceso...'!$F:$G,2,FALSE),IFERROR(VLOOKUP(D186,'12. Gestión del Talento Humano'!$F:$G,2,FALSE),IFERROR(VLOOKUP(D186,'14. Internacional... de la E.S.'!$F:$G,2,FALSE),IFERROR(VLOOKUP(D186,'10. Posgrado'!$F:$G,2,FALSE),IFERROR(VLOOKUP(D186,'16. Desa. del Sistema Educ.Sup.'!$F:$G,2,FALSE),IFERROR(VLOOKUP(D186,'8. Cultura de Inno. Insti...'!$F:$G,2,FALSE),VLOOKUP(D186,'7. Lo Esencial de la Reforma U.'!$F:$G,2,0))))))))))))))))</f>
        <v>Remodelar el Observatorio Astronómico Centroamericano de Suyapa, gestionar la construcción del Planetario de Suyapa, y mejorar el espacio físico de aulas, laboratorios, salones de conferencias y oficinas que utilizan estudiantes,  personal de la FACES   y público en general que participa en las actividades académicas  desarollada.</v>
      </c>
      <c r="D187" s="739"/>
      <c r="E187" s="739"/>
      <c r="F187" s="739"/>
      <c r="G187" s="739"/>
      <c r="H187" s="739"/>
      <c r="I187" s="739"/>
      <c r="J187" s="739"/>
      <c r="K187" s="739"/>
      <c r="L187" s="739"/>
    </row>
    <row r="188" spans="3:12" x14ac:dyDescent="0.25">
      <c r="F188" s="91"/>
      <c r="G188" s="74"/>
      <c r="H188" s="74"/>
      <c r="I188" s="74"/>
    </row>
    <row r="189" spans="3:12" ht="30.75" thickBot="1" x14ac:dyDescent="0.3">
      <c r="C189" s="147" t="s">
        <v>44</v>
      </c>
      <c r="D189" s="147" t="s">
        <v>55</v>
      </c>
      <c r="E189" s="646" t="s">
        <v>57</v>
      </c>
      <c r="F189" s="148" t="s">
        <v>27</v>
      </c>
      <c r="G189" s="148" t="s">
        <v>129</v>
      </c>
      <c r="H189" s="147" t="s">
        <v>46</v>
      </c>
      <c r="I189" s="147" t="s">
        <v>130</v>
      </c>
      <c r="J189" s="147" t="s">
        <v>408</v>
      </c>
      <c r="K189" s="147" t="s">
        <v>409</v>
      </c>
      <c r="L189" s="147" t="s">
        <v>462</v>
      </c>
    </row>
    <row r="190" spans="3:12" x14ac:dyDescent="0.25">
      <c r="C190" s="294" t="s">
        <v>1336</v>
      </c>
      <c r="D190" s="156">
        <v>40</v>
      </c>
      <c r="E190" s="315">
        <f>HLOOKUP($C190,$CB$2:$CE$3,2,0)</f>
        <v>15000</v>
      </c>
      <c r="F190" s="128">
        <f>D190*E190</f>
        <v>600000</v>
      </c>
      <c r="G190" s="163" t="s">
        <v>1665</v>
      </c>
      <c r="H190" s="96" t="s">
        <v>1011</v>
      </c>
      <c r="I190" s="96" t="str">
        <f>VLOOKUP(H190,Presupuesto!$B$11:$C$565,2,0)</f>
        <v>EQUIPO DE COMPUTACION</v>
      </c>
      <c r="J190" s="215" t="s">
        <v>1361</v>
      </c>
      <c r="K190" s="96" t="s">
        <v>392</v>
      </c>
      <c r="L190" s="96"/>
    </row>
    <row r="191" spans="3:12" x14ac:dyDescent="0.25">
      <c r="C191" s="294" t="s">
        <v>1334</v>
      </c>
      <c r="D191" s="658">
        <v>2</v>
      </c>
      <c r="E191" s="95">
        <f>HLOOKUP($C191,$CB$2:$CE$3,2,0)</f>
        <v>35000</v>
      </c>
      <c r="F191" s="128">
        <f>D191*E191</f>
        <v>70000</v>
      </c>
      <c r="G191" s="163" t="s">
        <v>1665</v>
      </c>
      <c r="H191" s="99" t="s">
        <v>1011</v>
      </c>
      <c r="I191" s="99" t="str">
        <f>VLOOKUP(H191,Presupuesto!$B$11:$C$565,2,0)</f>
        <v>EQUIPO DE COMPUTACION</v>
      </c>
      <c r="J191" s="96" t="str">
        <f>$J$190</f>
        <v>Gestión Administrativa y  financiera en apoyo al Desarrollo Académico</v>
      </c>
      <c r="K191" s="96" t="s">
        <v>410</v>
      </c>
      <c r="L191" s="96"/>
    </row>
    <row r="192" spans="3:12" x14ac:dyDescent="0.25">
      <c r="C192" s="97" t="s">
        <v>73</v>
      </c>
      <c r="D192" s="658">
        <v>1</v>
      </c>
      <c r="E192" s="115">
        <v>4000</v>
      </c>
      <c r="F192" s="128">
        <f t="shared" ref="F192:F203" si="14">D192*E192</f>
        <v>4000</v>
      </c>
      <c r="G192" s="163" t="s">
        <v>1665</v>
      </c>
      <c r="H192" s="99" t="s">
        <v>983</v>
      </c>
      <c r="I192" s="99" t="str">
        <f>VLOOKUP(H192,Presupuesto!$B$11:$C$565,2,0)</f>
        <v>EQUIPOS VARIOS DE OFICINA</v>
      </c>
      <c r="J192" s="96" t="str">
        <f t="shared" ref="J192:J203" si="15">$J$190</f>
        <v>Gestión Administrativa y  financiera en apoyo al Desarrollo Académico</v>
      </c>
      <c r="K192" s="96" t="s">
        <v>393</v>
      </c>
      <c r="L192" s="96"/>
    </row>
    <row r="193" spans="3:12" x14ac:dyDescent="0.25">
      <c r="C193" s="97" t="s">
        <v>74</v>
      </c>
      <c r="D193" s="658">
        <v>2</v>
      </c>
      <c r="E193" s="115">
        <v>8000</v>
      </c>
      <c r="F193" s="128">
        <f t="shared" si="14"/>
        <v>16000</v>
      </c>
      <c r="G193" s="163" t="s">
        <v>1665</v>
      </c>
      <c r="H193" s="99" t="s">
        <v>1011</v>
      </c>
      <c r="I193" s="99" t="str">
        <f>VLOOKUP(H193,Presupuesto!$B$11:$C$565,2,0)</f>
        <v>EQUIPO DE COMPUTACION</v>
      </c>
      <c r="J193" s="96" t="str">
        <f t="shared" si="15"/>
        <v>Gestión Administrativa y  financiera en apoyo al Desarrollo Académico</v>
      </c>
      <c r="K193" s="96" t="s">
        <v>393</v>
      </c>
      <c r="L193" s="96"/>
    </row>
    <row r="194" spans="3:12" x14ac:dyDescent="0.25">
      <c r="C194" s="97" t="s">
        <v>75</v>
      </c>
      <c r="D194" s="658">
        <v>3</v>
      </c>
      <c r="E194" s="115">
        <v>8000</v>
      </c>
      <c r="F194" s="128">
        <f t="shared" si="14"/>
        <v>24000</v>
      </c>
      <c r="G194" s="163" t="s">
        <v>1665</v>
      </c>
      <c r="H194" s="99" t="s">
        <v>1011</v>
      </c>
      <c r="I194" s="99" t="str">
        <f>VLOOKUP(H194,Presupuesto!$B$11:$C$565,2,0)</f>
        <v>EQUIPO DE COMPUTACION</v>
      </c>
      <c r="J194" s="96" t="str">
        <f t="shared" si="15"/>
        <v>Gestión Administrativa y  financiera en apoyo al Desarrollo Académico</v>
      </c>
      <c r="K194" s="96" t="s">
        <v>393</v>
      </c>
      <c r="L194" s="96"/>
    </row>
    <row r="195" spans="3:12" x14ac:dyDescent="0.25">
      <c r="C195" s="97" t="s">
        <v>35</v>
      </c>
      <c r="D195" s="658">
        <v>3</v>
      </c>
      <c r="E195" s="115">
        <v>13000</v>
      </c>
      <c r="F195" s="128">
        <f t="shared" si="14"/>
        <v>39000</v>
      </c>
      <c r="G195" s="163" t="s">
        <v>1665</v>
      </c>
      <c r="H195" s="99" t="s">
        <v>997</v>
      </c>
      <c r="I195" s="99" t="str">
        <f>VLOOKUP(H195,Presupuesto!$B$11:$C$565,2,0)</f>
        <v>EQUIPO DE TRANSPORTE TRACCION Y ELEVACION</v>
      </c>
      <c r="J195" s="96" t="str">
        <f t="shared" si="15"/>
        <v>Gestión Administrativa y  financiera en apoyo al Desarrollo Académico</v>
      </c>
      <c r="K195" s="96" t="s">
        <v>393</v>
      </c>
      <c r="L195" s="96"/>
    </row>
    <row r="196" spans="3:12" x14ac:dyDescent="0.25">
      <c r="C196" s="97" t="s">
        <v>76</v>
      </c>
      <c r="D196" s="658">
        <v>4</v>
      </c>
      <c r="E196" s="115">
        <v>15000</v>
      </c>
      <c r="F196" s="128">
        <f t="shared" si="14"/>
        <v>60000</v>
      </c>
      <c r="G196" s="163" t="s">
        <v>1665</v>
      </c>
      <c r="H196" s="99" t="s">
        <v>997</v>
      </c>
      <c r="I196" s="99" t="str">
        <f>VLOOKUP(H196,Presupuesto!$B$11:$C$565,2,0)</f>
        <v>EQUIPO DE TRANSPORTE TRACCION Y ELEVACION</v>
      </c>
      <c r="J196" s="96" t="str">
        <f t="shared" si="15"/>
        <v>Gestión Administrativa y  financiera en apoyo al Desarrollo Académico</v>
      </c>
      <c r="K196" s="96" t="s">
        <v>393</v>
      </c>
      <c r="L196" s="96"/>
    </row>
    <row r="197" spans="3:12" x14ac:dyDescent="0.25">
      <c r="C197" s="97" t="s">
        <v>77</v>
      </c>
      <c r="D197" s="658">
        <v>1</v>
      </c>
      <c r="E197" s="115">
        <v>10000</v>
      </c>
      <c r="F197" s="128">
        <f t="shared" si="14"/>
        <v>10000</v>
      </c>
      <c r="G197" s="163" t="s">
        <v>1665</v>
      </c>
      <c r="H197" s="99" t="s">
        <v>997</v>
      </c>
      <c r="I197" s="99" t="str">
        <f>VLOOKUP(H197,Presupuesto!$B$11:$C$565,2,0)</f>
        <v>EQUIPO DE TRANSPORTE TRACCION Y ELEVACION</v>
      </c>
      <c r="J197" s="96" t="str">
        <f t="shared" si="15"/>
        <v>Gestión Administrativa y  financiera en apoyo al Desarrollo Académico</v>
      </c>
      <c r="K197" s="96" t="s">
        <v>393</v>
      </c>
      <c r="L197" s="96"/>
    </row>
    <row r="198" spans="3:12" x14ac:dyDescent="0.25">
      <c r="C198" s="684" t="s">
        <v>2115</v>
      </c>
      <c r="D198" s="658">
        <v>1</v>
      </c>
      <c r="E198" s="687">
        <v>25000</v>
      </c>
      <c r="F198" s="128">
        <f t="shared" si="14"/>
        <v>25000</v>
      </c>
      <c r="G198" s="163" t="s">
        <v>1665</v>
      </c>
      <c r="H198" s="99" t="s">
        <v>1043</v>
      </c>
      <c r="I198" s="99" t="str">
        <f>VLOOKUP(H198,Presupuesto!$B$11:$C$565,2,0)</f>
        <v>APLICACIONES INFORMATICAS</v>
      </c>
      <c r="J198" s="96" t="str">
        <f t="shared" si="15"/>
        <v>Gestión Administrativa y  financiera en apoyo al Desarrollo Académico</v>
      </c>
      <c r="K198" s="96" t="s">
        <v>393</v>
      </c>
      <c r="L198" s="96"/>
    </row>
    <row r="199" spans="3:12" x14ac:dyDescent="0.25">
      <c r="C199" s="685" t="s">
        <v>79</v>
      </c>
      <c r="D199" s="658">
        <v>2</v>
      </c>
      <c r="E199" s="115">
        <v>2000</v>
      </c>
      <c r="F199" s="128">
        <f t="shared" si="14"/>
        <v>4000</v>
      </c>
      <c r="G199" s="163" t="s">
        <v>1665</v>
      </c>
      <c r="H199" s="108" t="s">
        <v>1011</v>
      </c>
      <c r="I199" s="108" t="str">
        <f>VLOOKUP(H199,Presupuesto!$B$11:$C$565,2,0)</f>
        <v>EQUIPO DE COMPUTACION</v>
      </c>
      <c r="J199" s="96" t="str">
        <f t="shared" si="15"/>
        <v>Gestión Administrativa y  financiera en apoyo al Desarrollo Académico</v>
      </c>
      <c r="K199" s="96" t="s">
        <v>393</v>
      </c>
      <c r="L199" s="96"/>
    </row>
    <row r="200" spans="3:12" x14ac:dyDescent="0.25">
      <c r="C200" s="685" t="s">
        <v>1451</v>
      </c>
      <c r="D200" s="658">
        <v>12</v>
      </c>
      <c r="E200" s="115">
        <v>1500</v>
      </c>
      <c r="F200" s="128">
        <f t="shared" si="14"/>
        <v>18000</v>
      </c>
      <c r="G200" s="163" t="s">
        <v>1665</v>
      </c>
      <c r="H200" s="108" t="s">
        <v>943</v>
      </c>
      <c r="I200" s="108" t="str">
        <f>VLOOKUP(H200,Presupuesto!$B$11:$C$565,2,0)</f>
        <v>UTILES Y MATERIALES ELECTRICOS</v>
      </c>
      <c r="J200" s="96" t="str">
        <f t="shared" si="15"/>
        <v>Gestión Administrativa y  financiera en apoyo al Desarrollo Académico</v>
      </c>
      <c r="K200" s="96" t="s">
        <v>393</v>
      </c>
      <c r="L200" s="96"/>
    </row>
    <row r="201" spans="3:12" x14ac:dyDescent="0.25">
      <c r="C201" s="685" t="s">
        <v>80</v>
      </c>
      <c r="D201" s="658">
        <v>2</v>
      </c>
      <c r="E201" s="115">
        <v>1500</v>
      </c>
      <c r="F201" s="128">
        <f t="shared" si="14"/>
        <v>3000</v>
      </c>
      <c r="G201" s="163" t="s">
        <v>1665</v>
      </c>
      <c r="H201" s="108" t="s">
        <v>1011</v>
      </c>
      <c r="I201" s="108" t="str">
        <f>VLOOKUP(H201,Presupuesto!$B$11:$C$565,2,0)</f>
        <v>EQUIPO DE COMPUTACION</v>
      </c>
      <c r="J201" s="96" t="str">
        <f t="shared" si="15"/>
        <v>Gestión Administrativa y  financiera en apoyo al Desarrollo Académico</v>
      </c>
      <c r="K201" s="96" t="s">
        <v>393</v>
      </c>
      <c r="L201" s="96"/>
    </row>
    <row r="202" spans="3:12" x14ac:dyDescent="0.25">
      <c r="C202" s="685" t="s">
        <v>81</v>
      </c>
      <c r="D202" s="658">
        <v>5</v>
      </c>
      <c r="E202" s="115">
        <v>500</v>
      </c>
      <c r="F202" s="128">
        <f t="shared" si="14"/>
        <v>2500</v>
      </c>
      <c r="G202" s="163" t="s">
        <v>1665</v>
      </c>
      <c r="H202" s="108" t="s">
        <v>952</v>
      </c>
      <c r="I202" s="108" t="str">
        <f>VLOOKUP(H202,Presupuesto!$B$11:$C$565,2,0)</f>
        <v>OTROS RESPUESTOS Y ACCESORIOS MENORES</v>
      </c>
      <c r="J202" s="96" t="str">
        <f t="shared" si="15"/>
        <v>Gestión Administrativa y  financiera en apoyo al Desarrollo Académico</v>
      </c>
      <c r="K202" s="96" t="s">
        <v>393</v>
      </c>
      <c r="L202" s="96"/>
    </row>
    <row r="203" spans="3:12" ht="15.75" thickBot="1" x14ac:dyDescent="0.3">
      <c r="C203" s="100" t="s">
        <v>82</v>
      </c>
      <c r="D203" s="704">
        <v>100</v>
      </c>
      <c r="E203" s="103">
        <v>20</v>
      </c>
      <c r="F203" s="130">
        <f t="shared" si="14"/>
        <v>2000</v>
      </c>
      <c r="G203" s="160" t="s">
        <v>1665</v>
      </c>
      <c r="H203" s="104" t="s">
        <v>952</v>
      </c>
      <c r="I203" s="104" t="str">
        <f>VLOOKUP(H203,Presupuesto!$B$11:$C$565,2,0)</f>
        <v>OTROS RESPUESTOS Y ACCESORIOS MENORES</v>
      </c>
      <c r="J203" s="104" t="str">
        <f t="shared" si="15"/>
        <v>Gestión Administrativa y  financiera en apoyo al Desarrollo Académico</v>
      </c>
      <c r="K203" s="122" t="s">
        <v>392</v>
      </c>
      <c r="L203" s="122"/>
    </row>
    <row r="204" spans="3:12" x14ac:dyDescent="0.25">
      <c r="F204" s="91"/>
      <c r="G204" s="74"/>
      <c r="H204" s="74"/>
      <c r="I204" s="74"/>
    </row>
    <row r="205" spans="3:12" ht="15.75" thickBot="1" x14ac:dyDescent="0.3"/>
    <row r="206" spans="3:12" ht="19.5" thickBot="1" x14ac:dyDescent="0.3">
      <c r="C206" s="745" t="s">
        <v>2133</v>
      </c>
      <c r="D206" s="746"/>
      <c r="E206" s="746"/>
      <c r="F206" s="746"/>
      <c r="G206" s="746"/>
      <c r="H206" s="746"/>
      <c r="I206" s="746"/>
      <c r="J206" s="746"/>
      <c r="K206" s="746"/>
      <c r="L206" s="747"/>
    </row>
    <row r="208" spans="3:12" ht="15.75" thickBot="1" x14ac:dyDescent="0.3"/>
    <row r="209" spans="3:12" ht="15.75" thickBot="1" x14ac:dyDescent="0.3">
      <c r="C209" s="29" t="s">
        <v>43</v>
      </c>
      <c r="D209" s="106">
        <f>SUM(F216:F229)</f>
        <v>67800</v>
      </c>
      <c r="E209" s="434"/>
      <c r="F209" s="70"/>
      <c r="G209" s="77"/>
      <c r="H209" s="70"/>
      <c r="I209" s="70"/>
      <c r="J209" s="434"/>
      <c r="K209" s="434"/>
      <c r="L209" s="434"/>
    </row>
    <row r="210" spans="3:12" x14ac:dyDescent="0.25">
      <c r="C210" s="70"/>
      <c r="D210" s="31"/>
      <c r="E210" s="91"/>
      <c r="F210" s="91"/>
      <c r="G210" s="91"/>
      <c r="H210" s="74"/>
      <c r="I210" s="74"/>
      <c r="J210" s="74"/>
      <c r="K210" s="110"/>
      <c r="L210" s="434"/>
    </row>
    <row r="211" spans="3:12" x14ac:dyDescent="0.25">
      <c r="C211" s="70"/>
      <c r="D211" s="31"/>
      <c r="E211" s="91"/>
      <c r="F211" s="91"/>
      <c r="G211" s="91"/>
      <c r="H211" s="74"/>
      <c r="I211" s="74"/>
      <c r="J211" s="74"/>
      <c r="K211" s="110"/>
      <c r="L211" s="434"/>
    </row>
    <row r="212" spans="3:12" ht="15.75" x14ac:dyDescent="0.25">
      <c r="C212" s="200" t="s">
        <v>390</v>
      </c>
      <c r="D212" s="347" t="s">
        <v>1746</v>
      </c>
      <c r="E212" s="91"/>
      <c r="F212" s="91"/>
      <c r="G212" s="91"/>
      <c r="H212" s="74"/>
      <c r="I212" s="74"/>
      <c r="J212" s="74"/>
      <c r="K212" s="110"/>
      <c r="L212" s="434"/>
    </row>
    <row r="213" spans="3:12" ht="18.75" x14ac:dyDescent="0.25">
      <c r="C213" s="207" t="str">
        <f>IFERROR(VLOOKUP(D212,'[2]1. Desarrollo e Innov. Curricu.'!$F:$G,2,FALSE),IFERROR(VLOOKUP(D212,'[2]2. Investigación Científica'!$F:$G,2,FALSE),IFERROR(VLOOKUP(D212,'[2]3. Vinculación Univ. Sociedad'!$F:$G,2,FALSE),IFERROR(VLOOKUP(D212,'[2]4. Docencia y Profesorado Univ.'!$F:$G,2,FALSE),IFERROR(VLOOKUP(D212,'[2]5. Estudiantes y Graduados'!$F:$G,2,FALSE),IFERROR(VLOOKUP(D212,'[2]11. Gestion Administrativa'!$F:$G,2,FALSE),IFERROR(VLOOKUP(D212,'[2]13. Gestión Académica'!$F:$G,2,FALSE),IFERROR(VLOOKUP(D212,'[2]9. Asegura. de la Calid. y M'!$F:$G,2,FALSE),IFERROR(VLOOKUP(D212,'[2]6. Gestión del Conocimiento'!$F:$G,2,FALSE),IFERROR(VLOOKUP(D212,'[2]15. Gobernabilidad y Proceso...'!$F:$G,2,FALSE),IFERROR(VLOOKUP(D212,'[2]12. Gestión del Talento Humano'!$F:$G,2,FALSE),IFERROR(VLOOKUP(D212,'[2]14. Internacional... de la E.S.'!$F:$G,2,FALSE),IFERROR(VLOOKUP(D212,'[2]10. Posgrado'!$F:$G,2,FALSE),IFERROR(VLOOKUP(D212,'[2]17. Gestión TIC'!$F:$G,2,FALSE),IFERROR(VLOOKUP(D212,'[2]16. Desa. del Sistema Educ.Sup.'!$F:$G,2,FALSE),IFERROR(VLOOKUP(D212,'[2]8. Cultura de Inno. Insti...'!$F:$G,2,FALSE),VLOOKUP(D212,'[2]7. Lo Esencial de la Reforma U.'!$F:$G,2,0)))))))))))))))))</f>
        <v>Fortalecer y mantener en funcionamiento el Observatorio Astronómico Centroamericano de Suyapa, el Observatorio  Universitario de Ordenamiento Territorial, y el Instituto en Arqueoastronomía y Patrimonio Cultural y Natural.</v>
      </c>
      <c r="D213" s="31"/>
      <c r="E213" s="91"/>
      <c r="F213" s="91"/>
      <c r="G213" s="91"/>
      <c r="H213" s="74"/>
      <c r="I213" s="74"/>
      <c r="J213" s="74"/>
      <c r="K213" s="110"/>
      <c r="L213" s="434"/>
    </row>
    <row r="214" spans="3:12" x14ac:dyDescent="0.25">
      <c r="C214" s="434"/>
      <c r="D214" s="434"/>
      <c r="E214" s="434"/>
      <c r="F214" s="91"/>
      <c r="G214" s="74"/>
      <c r="H214" s="74"/>
      <c r="I214" s="74"/>
      <c r="J214" s="434"/>
      <c r="K214" s="434"/>
      <c r="L214" s="434"/>
    </row>
    <row r="215" spans="3:12" ht="30.75" thickBot="1" x14ac:dyDescent="0.3">
      <c r="C215" s="147" t="s">
        <v>44</v>
      </c>
      <c r="D215" s="147" t="s">
        <v>55</v>
      </c>
      <c r="E215" s="147" t="s">
        <v>57</v>
      </c>
      <c r="F215" s="148" t="s">
        <v>27</v>
      </c>
      <c r="G215" s="148" t="s">
        <v>129</v>
      </c>
      <c r="H215" s="147" t="s">
        <v>46</v>
      </c>
      <c r="I215" s="147" t="s">
        <v>130</v>
      </c>
      <c r="J215" s="147" t="s">
        <v>408</v>
      </c>
      <c r="K215" s="147" t="s">
        <v>409</v>
      </c>
      <c r="L215" s="147" t="s">
        <v>462</v>
      </c>
    </row>
    <row r="216" spans="3:12" ht="15.75" thickBot="1" x14ac:dyDescent="0.3">
      <c r="C216" s="294" t="s">
        <v>1336</v>
      </c>
      <c r="D216" s="156">
        <v>3</v>
      </c>
      <c r="E216" s="94">
        <f>HLOOKUP($C216,$CB$2:$CE$3,2,0)</f>
        <v>15000</v>
      </c>
      <c r="F216" s="95">
        <f>D216*E216</f>
        <v>45000</v>
      </c>
      <c r="G216" s="163" t="s">
        <v>127</v>
      </c>
      <c r="H216" s="96" t="s">
        <v>1011</v>
      </c>
      <c r="I216" s="96" t="str">
        <f>VLOOKUP(H216,[2]Presupuesto!$B$11:$C$565,2,0)</f>
        <v>EQUIPO DE COMPUTACION</v>
      </c>
      <c r="J216" s="215" t="s">
        <v>1356</v>
      </c>
      <c r="K216" s="96" t="s">
        <v>395</v>
      </c>
      <c r="L216" s="96"/>
    </row>
    <row r="217" spans="3:12" x14ac:dyDescent="0.25">
      <c r="C217" s="294" t="s">
        <v>1334</v>
      </c>
      <c r="D217" s="658"/>
      <c r="E217" s="94">
        <f>HLOOKUP($C217,$CB$2:$CE$3,2,0)</f>
        <v>35000</v>
      </c>
      <c r="F217" s="95">
        <f>D217*E217</f>
        <v>0</v>
      </c>
      <c r="G217" s="163"/>
      <c r="H217" s="711" t="s">
        <v>1011</v>
      </c>
      <c r="I217" s="711" t="str">
        <f>VLOOKUP(H217,[2]Presupuesto!$B$11:$C$565,2,0)</f>
        <v>EQUIPO DE COMPUTACION</v>
      </c>
      <c r="J217" s="96" t="str">
        <f t="shared" ref="J217:J229" si="16">$J$17</f>
        <v>Dimensión Estratégica</v>
      </c>
      <c r="K217" s="96" t="s">
        <v>410</v>
      </c>
      <c r="L217" s="96"/>
    </row>
    <row r="218" spans="3:12" x14ac:dyDescent="0.25">
      <c r="C218" s="684" t="s">
        <v>73</v>
      </c>
      <c r="D218" s="658">
        <v>1</v>
      </c>
      <c r="E218" s="687">
        <v>4000</v>
      </c>
      <c r="F218" s="95">
        <f t="shared" ref="F218:F229" si="17">D218*E218</f>
        <v>4000</v>
      </c>
      <c r="G218" s="163" t="s">
        <v>127</v>
      </c>
      <c r="H218" s="711" t="s">
        <v>983</v>
      </c>
      <c r="I218" s="711" t="str">
        <f>VLOOKUP(H218,[2]Presupuesto!$B$11:$C$565,2,0)</f>
        <v>EQUIPOS VARIOS DE OFICINA</v>
      </c>
      <c r="J218" s="96" t="str">
        <f t="shared" si="16"/>
        <v>Dimensión Estratégica</v>
      </c>
      <c r="K218" s="96" t="s">
        <v>393</v>
      </c>
      <c r="L218" s="96"/>
    </row>
    <row r="219" spans="3:12" x14ac:dyDescent="0.25">
      <c r="C219" s="684" t="s">
        <v>74</v>
      </c>
      <c r="D219" s="658"/>
      <c r="E219" s="687">
        <v>8000</v>
      </c>
      <c r="F219" s="95">
        <f t="shared" si="17"/>
        <v>0</v>
      </c>
      <c r="G219" s="163"/>
      <c r="H219" s="711" t="s">
        <v>1011</v>
      </c>
      <c r="I219" s="711" t="str">
        <f>VLOOKUP(H219,[2]Presupuesto!$B$11:$C$565,2,0)</f>
        <v>EQUIPO DE COMPUTACION</v>
      </c>
      <c r="J219" s="96" t="str">
        <f t="shared" si="16"/>
        <v>Dimensión Estratégica</v>
      </c>
      <c r="K219" s="96" t="s">
        <v>393</v>
      </c>
      <c r="L219" s="96"/>
    </row>
    <row r="220" spans="3:12" x14ac:dyDescent="0.25">
      <c r="C220" s="684" t="s">
        <v>75</v>
      </c>
      <c r="D220" s="658">
        <v>1</v>
      </c>
      <c r="E220" s="687">
        <v>5000</v>
      </c>
      <c r="F220" s="95">
        <f t="shared" si="17"/>
        <v>5000</v>
      </c>
      <c r="G220" s="163" t="s">
        <v>127</v>
      </c>
      <c r="H220" s="711" t="s">
        <v>1011</v>
      </c>
      <c r="I220" s="711" t="str">
        <f>VLOOKUP(H220,[2]Presupuesto!$B$11:$C$565,2,0)</f>
        <v>EQUIPO DE COMPUTACION</v>
      </c>
      <c r="J220" s="96" t="str">
        <f t="shared" si="16"/>
        <v>Dimensión Estratégica</v>
      </c>
      <c r="K220" s="96" t="s">
        <v>393</v>
      </c>
      <c r="L220" s="96"/>
    </row>
    <row r="221" spans="3:12" x14ac:dyDescent="0.25">
      <c r="C221" s="684" t="s">
        <v>35</v>
      </c>
      <c r="D221" s="658">
        <v>1</v>
      </c>
      <c r="E221" s="687">
        <v>13000</v>
      </c>
      <c r="F221" s="95">
        <f t="shared" si="17"/>
        <v>13000</v>
      </c>
      <c r="G221" s="163" t="s">
        <v>127</v>
      </c>
      <c r="H221" s="711" t="s">
        <v>997</v>
      </c>
      <c r="I221" s="711" t="str">
        <f>VLOOKUP(H221,[2]Presupuesto!$B$11:$C$565,2,0)</f>
        <v>EQUIPO DE TRANSPORTE TRACCION Y ELEVACION</v>
      </c>
      <c r="J221" s="96" t="str">
        <f t="shared" si="16"/>
        <v>Dimensión Estratégica</v>
      </c>
      <c r="K221" s="96" t="s">
        <v>393</v>
      </c>
      <c r="L221" s="96"/>
    </row>
    <row r="222" spans="3:12" x14ac:dyDescent="0.25">
      <c r="C222" s="684" t="s">
        <v>76</v>
      </c>
      <c r="D222" s="658"/>
      <c r="E222" s="687">
        <v>15000</v>
      </c>
      <c r="F222" s="95">
        <f t="shared" si="17"/>
        <v>0</v>
      </c>
      <c r="G222" s="163"/>
      <c r="H222" s="711" t="s">
        <v>997</v>
      </c>
      <c r="I222" s="711" t="str">
        <f>VLOOKUP(H222,[2]Presupuesto!$B$11:$C$565,2,0)</f>
        <v>EQUIPO DE TRANSPORTE TRACCION Y ELEVACION</v>
      </c>
      <c r="J222" s="96" t="str">
        <f t="shared" si="16"/>
        <v>Dimensión Estratégica</v>
      </c>
      <c r="K222" s="96" t="s">
        <v>393</v>
      </c>
      <c r="L222" s="96"/>
    </row>
    <row r="223" spans="3:12" x14ac:dyDescent="0.25">
      <c r="C223" s="684" t="s">
        <v>77</v>
      </c>
      <c r="D223" s="658"/>
      <c r="E223" s="687">
        <v>10000</v>
      </c>
      <c r="F223" s="95">
        <f t="shared" si="17"/>
        <v>0</v>
      </c>
      <c r="G223" s="163"/>
      <c r="H223" s="711" t="s">
        <v>997</v>
      </c>
      <c r="I223" s="711" t="str">
        <f>VLOOKUP(H223,[2]Presupuesto!$B$11:$C$565,2,0)</f>
        <v>EQUIPO DE TRANSPORTE TRACCION Y ELEVACION</v>
      </c>
      <c r="J223" s="96" t="str">
        <f t="shared" si="16"/>
        <v>Dimensión Estratégica</v>
      </c>
      <c r="K223" s="96" t="s">
        <v>401</v>
      </c>
      <c r="L223" s="96"/>
    </row>
    <row r="224" spans="3:12" x14ac:dyDescent="0.25">
      <c r="C224" s="684" t="s">
        <v>78</v>
      </c>
      <c r="D224" s="658"/>
      <c r="E224" s="687">
        <v>10000</v>
      </c>
      <c r="F224" s="95">
        <f t="shared" si="17"/>
        <v>0</v>
      </c>
      <c r="G224" s="163"/>
      <c r="H224" s="711" t="s">
        <v>1043</v>
      </c>
      <c r="I224" s="711" t="str">
        <f>VLOOKUP(H224,[2]Presupuesto!$B$11:$C$565,2,0)</f>
        <v>APLICACIONES INFORMATICAS</v>
      </c>
      <c r="J224" s="96" t="str">
        <f t="shared" si="16"/>
        <v>Dimensión Estratégica</v>
      </c>
      <c r="K224" s="96" t="s">
        <v>397</v>
      </c>
      <c r="L224" s="96"/>
    </row>
    <row r="225" spans="3:12" x14ac:dyDescent="0.25">
      <c r="C225" s="685" t="s">
        <v>79</v>
      </c>
      <c r="D225" s="658"/>
      <c r="E225" s="687">
        <v>2000</v>
      </c>
      <c r="F225" s="95">
        <f t="shared" si="17"/>
        <v>0</v>
      </c>
      <c r="G225" s="163"/>
      <c r="H225" s="108" t="s">
        <v>1011</v>
      </c>
      <c r="I225" s="108" t="str">
        <f>VLOOKUP(H225,[2]Presupuesto!$B$11:$C$565,2,0)</f>
        <v>EQUIPO DE COMPUTACION</v>
      </c>
      <c r="J225" s="96" t="str">
        <f t="shared" si="16"/>
        <v>Dimensión Estratégica</v>
      </c>
      <c r="K225" s="96" t="s">
        <v>393</v>
      </c>
      <c r="L225" s="96"/>
    </row>
    <row r="226" spans="3:12" x14ac:dyDescent="0.25">
      <c r="C226" s="685" t="s">
        <v>1451</v>
      </c>
      <c r="D226" s="658"/>
      <c r="E226" s="687">
        <v>1500</v>
      </c>
      <c r="F226" s="95">
        <f t="shared" si="17"/>
        <v>0</v>
      </c>
      <c r="G226" s="163"/>
      <c r="H226" s="108" t="s">
        <v>943</v>
      </c>
      <c r="I226" s="108" t="str">
        <f>VLOOKUP(H226,[2]Presupuesto!$B$11:$C$565,2,0)</f>
        <v>UTILES Y MATERIALES ELECTRICOS</v>
      </c>
      <c r="J226" s="96" t="str">
        <f t="shared" si="16"/>
        <v>Dimensión Estratégica</v>
      </c>
      <c r="K226" s="96" t="s">
        <v>393</v>
      </c>
      <c r="L226" s="96"/>
    </row>
    <row r="227" spans="3:12" x14ac:dyDescent="0.25">
      <c r="C227" s="685" t="s">
        <v>80</v>
      </c>
      <c r="D227" s="658"/>
      <c r="E227" s="687">
        <v>1500</v>
      </c>
      <c r="F227" s="95">
        <f t="shared" si="17"/>
        <v>0</v>
      </c>
      <c r="G227" s="163"/>
      <c r="H227" s="108" t="s">
        <v>1011</v>
      </c>
      <c r="I227" s="108" t="str">
        <f>VLOOKUP(H227,[2]Presupuesto!$B$11:$C$565,2,0)</f>
        <v>EQUIPO DE COMPUTACION</v>
      </c>
      <c r="J227" s="96" t="str">
        <f t="shared" si="16"/>
        <v>Dimensión Estratégica</v>
      </c>
      <c r="K227" s="96" t="s">
        <v>393</v>
      </c>
      <c r="L227" s="96"/>
    </row>
    <row r="228" spans="3:12" x14ac:dyDescent="0.25">
      <c r="C228" s="685" t="s">
        <v>81</v>
      </c>
      <c r="D228" s="658">
        <v>1</v>
      </c>
      <c r="E228" s="687">
        <v>500</v>
      </c>
      <c r="F228" s="95">
        <f t="shared" si="17"/>
        <v>500</v>
      </c>
      <c r="G228" s="163" t="s">
        <v>127</v>
      </c>
      <c r="H228" s="108" t="s">
        <v>952</v>
      </c>
      <c r="I228" s="108" t="str">
        <f>VLOOKUP(H228,[2]Presupuesto!$B$11:$C$565,2,0)</f>
        <v>OTROS RESPUESTOS Y ACCESORIOS MENORES</v>
      </c>
      <c r="J228" s="96" t="str">
        <f t="shared" si="16"/>
        <v>Dimensión Estratégica</v>
      </c>
      <c r="K228" s="96" t="s">
        <v>393</v>
      </c>
      <c r="L228" s="96"/>
    </row>
    <row r="229" spans="3:12" ht="15.75" thickBot="1" x14ac:dyDescent="0.3">
      <c r="C229" s="100" t="s">
        <v>82</v>
      </c>
      <c r="D229" s="704">
        <v>15</v>
      </c>
      <c r="E229" s="701">
        <v>20</v>
      </c>
      <c r="F229" s="103">
        <f t="shared" si="17"/>
        <v>300</v>
      </c>
      <c r="G229" s="160" t="s">
        <v>127</v>
      </c>
      <c r="H229" s="104" t="s">
        <v>952</v>
      </c>
      <c r="I229" s="104" t="str">
        <f>VLOOKUP(H229,[2]Presupuesto!$B$11:$C$565,2,0)</f>
        <v>OTROS RESPUESTOS Y ACCESORIOS MENORES</v>
      </c>
      <c r="J229" s="104" t="str">
        <f t="shared" si="16"/>
        <v>Dimensión Estratégica</v>
      </c>
      <c r="K229" s="712" t="s">
        <v>392</v>
      </c>
      <c r="L229" s="712"/>
    </row>
  </sheetData>
  <mergeCells count="14">
    <mergeCell ref="C206:L206"/>
    <mergeCell ref="C187:L187"/>
    <mergeCell ref="C113:L113"/>
    <mergeCell ref="C181:L181"/>
    <mergeCell ref="C9:L9"/>
    <mergeCell ref="C15:L15"/>
    <mergeCell ref="C34:L34"/>
    <mergeCell ref="C156:L156"/>
    <mergeCell ref="C40:L40"/>
    <mergeCell ref="C64:L64"/>
    <mergeCell ref="C87:L87"/>
    <mergeCell ref="C162:L162"/>
    <mergeCell ref="C106:L106"/>
    <mergeCell ref="C136:L136"/>
  </mergeCells>
  <dataValidations xWindow="797" yWindow="604" count="6">
    <dataValidation type="list" allowBlank="1" showInputMessage="1" showErrorMessage="1" errorTitle="¡Ingreso Inválido!" error="Seleccione una opción de la lista._x000a_" promptTitle="Tipo de Presupuesto" prompt="Seleccione una opción de la lista." sqref="G18:G32 G67:G80 G165:G179 G190:G203 G43:G56 G90:G105 G107:G108 G116:G131 G139:G153 G216:G229">
      <formula1>$R$2:$S$2</formula1>
    </dataValidation>
    <dataValidation type="list" allowBlank="1" showInputMessage="1" showErrorMessage="1" errorTitle="¡Ingreso Inválido!" error="Seleccione una opción de la lista" promptTitle="Mes Requerido" prompt="Seleccione el mes en el que requiere el recurso." sqref="K18:K32 K67:K80 K165:K179 K190:K203 K43:K56 K90:K105 K107:K108 K116:K131 K139:K153 K216:K229">
      <formula1>$U$2:$AF$2</formula1>
    </dataValidation>
    <dataValidation type="list" allowBlank="1" showInputMessage="1" showErrorMessage="1" sqref="C18:C19 C67:C68 C165:C166 C190:C191 C90:C91 C43:C44 C116:C117 C139:C140 C216:C217">
      <formula1>$CB$2:$CE$2</formula1>
    </dataValidation>
    <dataValidation type="list" allowBlank="1" showInputMessage="1" showErrorMessage="1" errorTitle="¡Ingreso Inválido!" error="Verifique el valor ingresado" promptTitle="Objeto de Gasto" prompt="Ingrese el Objeto de Gasto" sqref="H18:H32 H67:H80 H165:H179 H190:H203 H43:H56 H90:H105 H107:H108 H116:H131 H139:H153 H216:H229">
      <formula1>$A$1:$UI$1</formula1>
    </dataValidation>
    <dataValidation type="list" allowBlank="1" showInputMessage="1" showErrorMessage="1" errorTitle="¡Ingreso Inválido!" error="Seleccione una opción de la lista." promptTitle="Dimensión Estratégica" prompt="Seleccione una opción de la lista." sqref="J19:J32 J68:J80 J166:J179 J191:J203 J44:J56 J91:J105 J107:J108 J117:J131 J140:J153 J217:J229">
      <formula1>$A$2:$P$2</formula1>
    </dataValidation>
    <dataValidation type="list" allowBlank="1" showInputMessage="1" showErrorMessage="1" errorTitle="¡Ingreso Inválido!" error="Seleccione una opción de la lista." promptTitle="Dimensión Estratégica" prompt="Seleccione una opción de la lista." sqref="J18 J67 J165 J190 J90 J43 J116 J139 J216">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514"/>
  <sheetViews>
    <sheetView showGridLines="0" topLeftCell="A4" zoomScale="70" zoomScaleNormal="70" workbookViewId="0">
      <selection activeCell="H116" sqref="H116"/>
    </sheetView>
  </sheetViews>
  <sheetFormatPr baseColWidth="10" defaultColWidth="11.5703125" defaultRowHeight="15" x14ac:dyDescent="0.25"/>
  <cols>
    <col min="1" max="1" width="1.85546875" style="84" customWidth="1"/>
    <col min="2" max="2" width="7.85546875" style="84" customWidth="1"/>
    <col min="3" max="3" width="53.85546875" style="84" bestFit="1" customWidth="1"/>
    <col min="4" max="4" width="29.42578125" style="84" bestFit="1" customWidth="1"/>
    <col min="5" max="5" width="13.85546875" style="84" customWidth="1"/>
    <col min="6" max="6" width="21.85546875" style="84" customWidth="1"/>
    <col min="7" max="7" width="18.5703125" style="75" customWidth="1"/>
    <col min="8" max="8" width="18" style="84" customWidth="1"/>
    <col min="9" max="9" width="40.28515625" style="84" customWidth="1"/>
    <col min="10" max="10" width="34.5703125" style="84" customWidth="1"/>
    <col min="11" max="11" width="19.85546875" style="84" bestFit="1" customWidth="1"/>
    <col min="12" max="16384" width="11.5703125" style="84"/>
  </cols>
  <sheetData>
    <row r="1" spans="1:555" ht="26.25" hidden="1" x14ac:dyDescent="0.25">
      <c r="A1" s="440" t="s">
        <v>249</v>
      </c>
      <c r="B1" s="441" t="s">
        <v>250</v>
      </c>
      <c r="C1" s="438" t="s">
        <v>251</v>
      </c>
      <c r="D1" s="438" t="s">
        <v>493</v>
      </c>
      <c r="E1" s="438" t="s">
        <v>495</v>
      </c>
      <c r="F1" s="438" t="s">
        <v>497</v>
      </c>
      <c r="G1" s="438" t="s">
        <v>499</v>
      </c>
      <c r="H1" s="438" t="s">
        <v>501</v>
      </c>
      <c r="I1" s="438" t="s">
        <v>503</v>
      </c>
      <c r="J1" s="438" t="s">
        <v>252</v>
      </c>
      <c r="K1" s="438" t="s">
        <v>506</v>
      </c>
      <c r="L1" s="438" t="s">
        <v>253</v>
      </c>
      <c r="M1" s="438" t="s">
        <v>508</v>
      </c>
      <c r="N1" s="438" t="s">
        <v>510</v>
      </c>
      <c r="O1" s="438" t="s">
        <v>512</v>
      </c>
      <c r="P1" s="438" t="s">
        <v>254</v>
      </c>
      <c r="Q1" s="438" t="s">
        <v>513</v>
      </c>
      <c r="R1" s="438" t="s">
        <v>516</v>
      </c>
      <c r="S1" s="438" t="s">
        <v>255</v>
      </c>
      <c r="T1" s="438" t="s">
        <v>518</v>
      </c>
      <c r="U1" s="438" t="s">
        <v>256</v>
      </c>
      <c r="V1" s="438" t="s">
        <v>519</v>
      </c>
      <c r="W1" s="438" t="s">
        <v>520</v>
      </c>
      <c r="X1" s="438" t="s">
        <v>524</v>
      </c>
      <c r="Y1" s="438" t="s">
        <v>272</v>
      </c>
      <c r="Z1" s="438" t="s">
        <v>525</v>
      </c>
      <c r="AA1" s="438" t="s">
        <v>527</v>
      </c>
      <c r="AB1" s="438" t="s">
        <v>529</v>
      </c>
      <c r="AC1" s="438" t="s">
        <v>273</v>
      </c>
      <c r="AD1" s="438" t="s">
        <v>531</v>
      </c>
      <c r="AE1" s="438" t="s">
        <v>533</v>
      </c>
      <c r="AF1" s="438" t="s">
        <v>535</v>
      </c>
      <c r="AG1" s="438" t="s">
        <v>537</v>
      </c>
      <c r="AH1" s="438" t="s">
        <v>248</v>
      </c>
      <c r="AI1" s="438" t="s">
        <v>539</v>
      </c>
      <c r="AJ1" s="441" t="s">
        <v>257</v>
      </c>
      <c r="AK1" s="438" t="s">
        <v>541</v>
      </c>
      <c r="AL1" s="438" t="s">
        <v>258</v>
      </c>
      <c r="AM1" s="438" t="s">
        <v>543</v>
      </c>
      <c r="AN1" s="438" t="s">
        <v>545</v>
      </c>
      <c r="AO1" s="438" t="s">
        <v>259</v>
      </c>
      <c r="AP1" s="438" t="s">
        <v>547</v>
      </c>
      <c r="AQ1" s="438" t="s">
        <v>549</v>
      </c>
      <c r="AR1" s="438" t="s">
        <v>260</v>
      </c>
      <c r="AS1" s="438" t="s">
        <v>550</v>
      </c>
      <c r="AT1" s="438" t="s">
        <v>552</v>
      </c>
      <c r="AU1" s="438" t="s">
        <v>553</v>
      </c>
      <c r="AV1" s="438" t="s">
        <v>554</v>
      </c>
      <c r="AW1" s="438" t="s">
        <v>556</v>
      </c>
      <c r="AX1" s="438" t="s">
        <v>558</v>
      </c>
      <c r="AY1" s="438" t="s">
        <v>559</v>
      </c>
      <c r="AZ1" s="438" t="s">
        <v>261</v>
      </c>
      <c r="BA1" s="438" t="s">
        <v>561</v>
      </c>
      <c r="BB1" s="438" t="s">
        <v>563</v>
      </c>
      <c r="BC1" s="438" t="s">
        <v>565</v>
      </c>
      <c r="BD1" s="438" t="s">
        <v>567</v>
      </c>
      <c r="BE1" s="438" t="s">
        <v>569</v>
      </c>
      <c r="BF1" s="438" t="s">
        <v>571</v>
      </c>
      <c r="BG1" s="438" t="s">
        <v>573</v>
      </c>
      <c r="BH1" s="438" t="s">
        <v>575</v>
      </c>
      <c r="BI1" s="438" t="s">
        <v>274</v>
      </c>
      <c r="BJ1" s="438" t="s">
        <v>577</v>
      </c>
      <c r="BK1" s="438" t="s">
        <v>579</v>
      </c>
      <c r="BL1" s="438" t="s">
        <v>581</v>
      </c>
      <c r="BM1" s="438" t="s">
        <v>583</v>
      </c>
      <c r="BN1" s="438" t="s">
        <v>585</v>
      </c>
      <c r="BO1" s="438" t="s">
        <v>587</v>
      </c>
      <c r="BP1" s="438" t="s">
        <v>589</v>
      </c>
      <c r="BQ1" s="438" t="s">
        <v>591</v>
      </c>
      <c r="BR1" s="438" t="s">
        <v>593</v>
      </c>
      <c r="BS1" s="438" t="s">
        <v>595</v>
      </c>
      <c r="BT1" s="441" t="s">
        <v>262</v>
      </c>
      <c r="BU1" s="438" t="s">
        <v>263</v>
      </c>
      <c r="BV1" s="438" t="s">
        <v>597</v>
      </c>
      <c r="BW1" s="438" t="s">
        <v>264</v>
      </c>
      <c r="BX1" s="438" t="s">
        <v>599</v>
      </c>
      <c r="BY1" s="438" t="s">
        <v>601</v>
      </c>
      <c r="BZ1" s="441" t="s">
        <v>265</v>
      </c>
      <c r="CA1" s="438" t="s">
        <v>266</v>
      </c>
      <c r="CB1" s="438" t="s">
        <v>603</v>
      </c>
      <c r="CC1" s="438" t="s">
        <v>267</v>
      </c>
      <c r="CD1" s="438" t="s">
        <v>605</v>
      </c>
      <c r="CE1" s="438" t="s">
        <v>607</v>
      </c>
      <c r="CF1" s="438" t="s">
        <v>609</v>
      </c>
      <c r="CG1" s="441" t="s">
        <v>268</v>
      </c>
      <c r="CH1" s="438" t="s">
        <v>615</v>
      </c>
      <c r="CI1" s="438" t="s">
        <v>617</v>
      </c>
      <c r="CJ1" s="438" t="s">
        <v>269</v>
      </c>
      <c r="CK1" s="438" t="s">
        <v>611</v>
      </c>
      <c r="CL1" s="438" t="s">
        <v>613</v>
      </c>
      <c r="CM1" s="438" t="s">
        <v>270</v>
      </c>
      <c r="CN1" s="438" t="s">
        <v>619</v>
      </c>
      <c r="CO1" s="438" t="s">
        <v>271</v>
      </c>
      <c r="CP1" s="438" t="s">
        <v>620</v>
      </c>
      <c r="CQ1" s="437" t="s">
        <v>275</v>
      </c>
      <c r="CR1" s="441" t="s">
        <v>276</v>
      </c>
      <c r="CS1" s="438" t="s">
        <v>621</v>
      </c>
      <c r="CT1" s="438" t="s">
        <v>622</v>
      </c>
      <c r="CU1" s="438" t="s">
        <v>624</v>
      </c>
      <c r="CV1" s="438" t="s">
        <v>277</v>
      </c>
      <c r="CW1" s="438" t="s">
        <v>626</v>
      </c>
      <c r="CX1" s="438" t="s">
        <v>628</v>
      </c>
      <c r="CY1" s="438" t="s">
        <v>630</v>
      </c>
      <c r="CZ1" s="438" t="s">
        <v>632</v>
      </c>
      <c r="DA1" s="438" t="s">
        <v>634</v>
      </c>
      <c r="DB1" s="438" t="s">
        <v>636</v>
      </c>
      <c r="DC1" s="441" t="s">
        <v>278</v>
      </c>
      <c r="DD1" s="438" t="s">
        <v>279</v>
      </c>
      <c r="DE1" s="438" t="s">
        <v>638</v>
      </c>
      <c r="DF1" s="438" t="s">
        <v>280</v>
      </c>
      <c r="DG1" s="438" t="s">
        <v>640</v>
      </c>
      <c r="DH1" s="438" t="s">
        <v>642</v>
      </c>
      <c r="DI1" s="438" t="s">
        <v>644</v>
      </c>
      <c r="DJ1" s="438" t="s">
        <v>646</v>
      </c>
      <c r="DK1" s="438" t="s">
        <v>648</v>
      </c>
      <c r="DL1" s="438" t="s">
        <v>650</v>
      </c>
      <c r="DM1" s="438" t="s">
        <v>652</v>
      </c>
      <c r="DN1" s="438" t="s">
        <v>281</v>
      </c>
      <c r="DO1" s="438" t="s">
        <v>654</v>
      </c>
      <c r="DP1" s="438" t="s">
        <v>656</v>
      </c>
      <c r="DQ1" s="438" t="s">
        <v>658</v>
      </c>
      <c r="DR1" s="441" t="s">
        <v>282</v>
      </c>
      <c r="DS1" s="438" t="s">
        <v>660</v>
      </c>
      <c r="DT1" s="438" t="s">
        <v>283</v>
      </c>
      <c r="DU1" s="438" t="s">
        <v>662</v>
      </c>
      <c r="DV1" s="438" t="s">
        <v>284</v>
      </c>
      <c r="DW1" s="438" t="s">
        <v>664</v>
      </c>
      <c r="DX1" s="438" t="s">
        <v>666</v>
      </c>
      <c r="DY1" s="438" t="s">
        <v>668</v>
      </c>
      <c r="DZ1" s="438" t="s">
        <v>670</v>
      </c>
      <c r="EA1" s="438" t="s">
        <v>672</v>
      </c>
      <c r="EB1" s="438" t="s">
        <v>674</v>
      </c>
      <c r="EC1" s="438" t="s">
        <v>676</v>
      </c>
      <c r="ED1" s="438" t="s">
        <v>678</v>
      </c>
      <c r="EE1" s="438" t="s">
        <v>680</v>
      </c>
      <c r="EF1" s="438" t="s">
        <v>682</v>
      </c>
      <c r="EG1" s="438" t="s">
        <v>684</v>
      </c>
      <c r="EH1" s="441" t="s">
        <v>285</v>
      </c>
      <c r="EI1" s="438" t="s">
        <v>686</v>
      </c>
      <c r="EJ1" s="438" t="s">
        <v>286</v>
      </c>
      <c r="EK1" s="438" t="s">
        <v>688</v>
      </c>
      <c r="EL1" s="438" t="s">
        <v>690</v>
      </c>
      <c r="EM1" s="438" t="s">
        <v>287</v>
      </c>
      <c r="EN1" s="438" t="s">
        <v>692</v>
      </c>
      <c r="EO1" s="438" t="s">
        <v>694</v>
      </c>
      <c r="EP1" s="438" t="s">
        <v>288</v>
      </c>
      <c r="EQ1" s="438" t="s">
        <v>696</v>
      </c>
      <c r="ER1" s="438" t="s">
        <v>698</v>
      </c>
      <c r="ES1" s="438" t="s">
        <v>700</v>
      </c>
      <c r="ET1" s="438" t="s">
        <v>289</v>
      </c>
      <c r="EU1" s="438" t="s">
        <v>702</v>
      </c>
      <c r="EV1" s="438" t="s">
        <v>704</v>
      </c>
      <c r="EW1" s="441" t="s">
        <v>290</v>
      </c>
      <c r="EX1" s="438" t="s">
        <v>291</v>
      </c>
      <c r="EY1" s="438" t="s">
        <v>706</v>
      </c>
      <c r="EZ1" s="438" t="s">
        <v>708</v>
      </c>
      <c r="FA1" s="438" t="s">
        <v>710</v>
      </c>
      <c r="FB1" s="438" t="s">
        <v>712</v>
      </c>
      <c r="FC1" s="438" t="s">
        <v>292</v>
      </c>
      <c r="FD1" s="438" t="s">
        <v>714</v>
      </c>
      <c r="FE1" s="438" t="s">
        <v>716</v>
      </c>
      <c r="FF1" s="438" t="s">
        <v>718</v>
      </c>
      <c r="FG1" s="438" t="s">
        <v>720</v>
      </c>
      <c r="FH1" s="438" t="s">
        <v>722</v>
      </c>
      <c r="FI1" s="438" t="s">
        <v>293</v>
      </c>
      <c r="FJ1" s="438" t="s">
        <v>725</v>
      </c>
      <c r="FK1" s="438" t="s">
        <v>294</v>
      </c>
      <c r="FL1" s="438" t="s">
        <v>728</v>
      </c>
      <c r="FM1" s="438" t="s">
        <v>729</v>
      </c>
      <c r="FN1" s="438" t="s">
        <v>731</v>
      </c>
      <c r="FO1" s="438" t="s">
        <v>295</v>
      </c>
      <c r="FP1" s="438" t="s">
        <v>734</v>
      </c>
      <c r="FQ1" s="438" t="s">
        <v>735</v>
      </c>
      <c r="FR1" s="438" t="s">
        <v>737</v>
      </c>
      <c r="FS1" s="438" t="s">
        <v>296</v>
      </c>
      <c r="FT1" s="438" t="s">
        <v>740</v>
      </c>
      <c r="FU1" s="438" t="s">
        <v>742</v>
      </c>
      <c r="FV1" s="438" t="s">
        <v>744</v>
      </c>
      <c r="FW1" s="441" t="s">
        <v>297</v>
      </c>
      <c r="FX1" s="441" t="s">
        <v>298</v>
      </c>
      <c r="FY1" s="438" t="s">
        <v>304</v>
      </c>
      <c r="FZ1" s="438" t="s">
        <v>746</v>
      </c>
      <c r="GA1" s="438" t="s">
        <v>748</v>
      </c>
      <c r="GB1" s="438" t="s">
        <v>750</v>
      </c>
      <c r="GC1" s="438" t="s">
        <v>752</v>
      </c>
      <c r="GD1" s="438" t="s">
        <v>754</v>
      </c>
      <c r="GE1" s="438" t="s">
        <v>756</v>
      </c>
      <c r="GF1" s="441" t="s">
        <v>299</v>
      </c>
      <c r="GG1" s="438" t="s">
        <v>305</v>
      </c>
      <c r="GH1" s="438" t="s">
        <v>758</v>
      </c>
      <c r="GI1" s="438" t="s">
        <v>760</v>
      </c>
      <c r="GJ1" s="438" t="s">
        <v>761</v>
      </c>
      <c r="GK1" s="438" t="s">
        <v>306</v>
      </c>
      <c r="GL1" s="438" t="s">
        <v>764</v>
      </c>
      <c r="GM1" s="438" t="s">
        <v>765</v>
      </c>
      <c r="GN1" s="441" t="s">
        <v>300</v>
      </c>
      <c r="GO1" s="438" t="s">
        <v>301</v>
      </c>
      <c r="GP1" s="438" t="s">
        <v>767</v>
      </c>
      <c r="GQ1" s="438" t="s">
        <v>769</v>
      </c>
      <c r="GR1" s="438" t="s">
        <v>771</v>
      </c>
      <c r="GS1" s="438" t="s">
        <v>773</v>
      </c>
      <c r="GT1" s="438" t="s">
        <v>775</v>
      </c>
      <c r="GU1" s="441" t="s">
        <v>302</v>
      </c>
      <c r="GV1" s="438" t="s">
        <v>303</v>
      </c>
      <c r="GW1" s="438" t="s">
        <v>777</v>
      </c>
      <c r="GX1" s="438" t="s">
        <v>779</v>
      </c>
      <c r="GY1" s="438" t="s">
        <v>781</v>
      </c>
      <c r="GZ1" s="438" t="s">
        <v>783</v>
      </c>
      <c r="HA1" s="438" t="s">
        <v>785</v>
      </c>
      <c r="HB1" s="438" t="s">
        <v>787</v>
      </c>
      <c r="HC1" s="437" t="s">
        <v>307</v>
      </c>
      <c r="HD1" s="441" t="s">
        <v>308</v>
      </c>
      <c r="HE1" s="438" t="s">
        <v>309</v>
      </c>
      <c r="HF1" s="438" t="s">
        <v>789</v>
      </c>
      <c r="HG1" s="438" t="s">
        <v>791</v>
      </c>
      <c r="HH1" s="438" t="s">
        <v>793</v>
      </c>
      <c r="HI1" s="438" t="s">
        <v>795</v>
      </c>
      <c r="HJ1" s="438" t="s">
        <v>310</v>
      </c>
      <c r="HK1" s="438" t="s">
        <v>798</v>
      </c>
      <c r="HL1" s="438" t="s">
        <v>327</v>
      </c>
      <c r="HM1" s="438" t="s">
        <v>836</v>
      </c>
      <c r="HN1" s="438" t="s">
        <v>838</v>
      </c>
      <c r="HO1" s="438" t="s">
        <v>840</v>
      </c>
      <c r="HP1" s="441" t="s">
        <v>311</v>
      </c>
      <c r="HQ1" s="438" t="s">
        <v>800</v>
      </c>
      <c r="HR1" s="438" t="s">
        <v>802</v>
      </c>
      <c r="HS1" s="438" t="s">
        <v>312</v>
      </c>
      <c r="HT1" s="438" t="s">
        <v>805</v>
      </c>
      <c r="HU1" s="438" t="s">
        <v>807</v>
      </c>
      <c r="HV1" s="438" t="s">
        <v>808</v>
      </c>
      <c r="HW1" s="438" t="s">
        <v>810</v>
      </c>
      <c r="HX1" s="441" t="s">
        <v>313</v>
      </c>
      <c r="HY1" s="438" t="s">
        <v>812</v>
      </c>
      <c r="HZ1" s="438" t="s">
        <v>814</v>
      </c>
      <c r="IA1" s="438" t="s">
        <v>816</v>
      </c>
      <c r="IB1" s="438" t="s">
        <v>314</v>
      </c>
      <c r="IC1" s="438" t="s">
        <v>818</v>
      </c>
      <c r="ID1" s="438" t="s">
        <v>820</v>
      </c>
      <c r="IE1" s="438" t="s">
        <v>315</v>
      </c>
      <c r="IF1" s="438" t="s">
        <v>822</v>
      </c>
      <c r="IG1" s="438" t="s">
        <v>824</v>
      </c>
      <c r="IH1" s="438" t="s">
        <v>316</v>
      </c>
      <c r="II1" s="438" t="s">
        <v>826</v>
      </c>
      <c r="IJ1" s="438" t="s">
        <v>828</v>
      </c>
      <c r="IK1" s="438" t="s">
        <v>830</v>
      </c>
      <c r="IL1" s="438" t="s">
        <v>832</v>
      </c>
      <c r="IM1" s="438" t="s">
        <v>317</v>
      </c>
      <c r="IN1" s="438" t="s">
        <v>834</v>
      </c>
      <c r="IO1" s="441" t="s">
        <v>318</v>
      </c>
      <c r="IP1" s="438" t="s">
        <v>842</v>
      </c>
      <c r="IQ1" s="438" t="s">
        <v>844</v>
      </c>
      <c r="IR1" s="438" t="s">
        <v>319</v>
      </c>
      <c r="IS1" s="438" t="s">
        <v>846</v>
      </c>
      <c r="IT1" s="438" t="s">
        <v>848</v>
      </c>
      <c r="IU1" s="438" t="s">
        <v>850</v>
      </c>
      <c r="IV1" s="441" t="s">
        <v>320</v>
      </c>
      <c r="IW1" s="438" t="s">
        <v>852</v>
      </c>
      <c r="IX1" s="438" t="s">
        <v>321</v>
      </c>
      <c r="IY1" s="438" t="s">
        <v>855</v>
      </c>
      <c r="IZ1" s="438" t="s">
        <v>857</v>
      </c>
      <c r="JA1" s="438" t="s">
        <v>859</v>
      </c>
      <c r="JB1" s="438" t="s">
        <v>861</v>
      </c>
      <c r="JC1" s="438" t="s">
        <v>863</v>
      </c>
      <c r="JD1" s="438" t="s">
        <v>865</v>
      </c>
      <c r="JE1" s="438" t="s">
        <v>322</v>
      </c>
      <c r="JF1" s="438" t="s">
        <v>868</v>
      </c>
      <c r="JG1" s="438" t="s">
        <v>870</v>
      </c>
      <c r="JH1" s="438" t="s">
        <v>872</v>
      </c>
      <c r="JI1" s="438" t="s">
        <v>874</v>
      </c>
      <c r="JJ1" s="438" t="s">
        <v>876</v>
      </c>
      <c r="JK1" s="438" t="s">
        <v>878</v>
      </c>
      <c r="JL1" s="438" t="s">
        <v>880</v>
      </c>
      <c r="JM1" s="438" t="s">
        <v>882</v>
      </c>
      <c r="JN1" s="438" t="s">
        <v>323</v>
      </c>
      <c r="JO1" s="438" t="s">
        <v>885</v>
      </c>
      <c r="JP1" s="438" t="s">
        <v>887</v>
      </c>
      <c r="JQ1" s="438" t="s">
        <v>889</v>
      </c>
      <c r="JR1" s="438" t="s">
        <v>891</v>
      </c>
      <c r="JS1" s="438" t="s">
        <v>892</v>
      </c>
      <c r="JT1" s="438" t="s">
        <v>894</v>
      </c>
      <c r="JU1" s="438" t="s">
        <v>896</v>
      </c>
      <c r="JV1" s="438" t="s">
        <v>898</v>
      </c>
      <c r="JW1" s="438" t="s">
        <v>900</v>
      </c>
      <c r="JX1" s="438" t="s">
        <v>902</v>
      </c>
      <c r="JY1" s="438" t="s">
        <v>904</v>
      </c>
      <c r="JZ1" s="438" t="s">
        <v>906</v>
      </c>
      <c r="KA1" s="438" t="s">
        <v>908</v>
      </c>
      <c r="KB1" s="438" t="s">
        <v>910</v>
      </c>
      <c r="KC1" s="438" t="s">
        <v>912</v>
      </c>
      <c r="KD1" s="438" t="s">
        <v>914</v>
      </c>
      <c r="KE1" s="438" t="s">
        <v>916</v>
      </c>
      <c r="KF1" s="438" t="s">
        <v>918</v>
      </c>
      <c r="KG1" s="438" t="s">
        <v>920</v>
      </c>
      <c r="KH1" s="438" t="s">
        <v>922</v>
      </c>
      <c r="KI1" s="438" t="s">
        <v>924</v>
      </c>
      <c r="KJ1" s="438" t="s">
        <v>926</v>
      </c>
      <c r="KK1" s="438" t="s">
        <v>928</v>
      </c>
      <c r="KL1" s="438" t="s">
        <v>930</v>
      </c>
      <c r="KM1" s="438" t="s">
        <v>932</v>
      </c>
      <c r="KN1" s="438" t="s">
        <v>934</v>
      </c>
      <c r="KO1" s="441" t="s">
        <v>324</v>
      </c>
      <c r="KP1" s="438" t="s">
        <v>936</v>
      </c>
      <c r="KQ1" s="438" t="s">
        <v>325</v>
      </c>
      <c r="KR1" s="438" t="s">
        <v>939</v>
      </c>
      <c r="KS1" s="438" t="s">
        <v>941</v>
      </c>
      <c r="KT1" s="438" t="s">
        <v>943</v>
      </c>
      <c r="KU1" s="438" t="s">
        <v>945</v>
      </c>
      <c r="KV1" s="438" t="s">
        <v>326</v>
      </c>
      <c r="KW1" s="438" t="s">
        <v>948</v>
      </c>
      <c r="KX1" s="438" t="s">
        <v>950</v>
      </c>
      <c r="KY1" s="438" t="s">
        <v>952</v>
      </c>
      <c r="KZ1" s="438" t="s">
        <v>954</v>
      </c>
      <c r="LA1" s="438" t="s">
        <v>956</v>
      </c>
      <c r="LB1" s="438" t="s">
        <v>958</v>
      </c>
      <c r="LC1" s="438" t="s">
        <v>960</v>
      </c>
      <c r="LD1" s="437" t="s">
        <v>328</v>
      </c>
      <c r="LE1" s="441" t="s">
        <v>329</v>
      </c>
      <c r="LF1" s="438" t="s">
        <v>330</v>
      </c>
      <c r="LG1" s="438" t="s">
        <v>344</v>
      </c>
      <c r="LH1" s="438" t="s">
        <v>962</v>
      </c>
      <c r="LI1" s="438" t="s">
        <v>964</v>
      </c>
      <c r="LJ1" s="438" t="s">
        <v>966</v>
      </c>
      <c r="LK1" s="438" t="s">
        <v>968</v>
      </c>
      <c r="LL1" s="438" t="s">
        <v>345</v>
      </c>
      <c r="LM1" s="438" t="s">
        <v>970</v>
      </c>
      <c r="LN1" s="438" t="s">
        <v>346</v>
      </c>
      <c r="LO1" s="438" t="s">
        <v>972</v>
      </c>
      <c r="LP1" s="438" t="s">
        <v>331</v>
      </c>
      <c r="LQ1" s="438" t="s">
        <v>974</v>
      </c>
      <c r="LR1" s="438" t="s">
        <v>347</v>
      </c>
      <c r="LS1" s="438" t="s">
        <v>976</v>
      </c>
      <c r="LT1" s="438" t="s">
        <v>978</v>
      </c>
      <c r="LU1" s="438" t="s">
        <v>348</v>
      </c>
      <c r="LV1" s="441" t="s">
        <v>332</v>
      </c>
      <c r="LW1" s="438" t="s">
        <v>333</v>
      </c>
      <c r="LX1" s="438" t="s">
        <v>980</v>
      </c>
      <c r="LY1" s="438" t="s">
        <v>982</v>
      </c>
      <c r="LZ1" s="438" t="s">
        <v>983</v>
      </c>
      <c r="MA1" s="438" t="s">
        <v>985</v>
      </c>
      <c r="MB1" s="438" t="s">
        <v>986</v>
      </c>
      <c r="MC1" s="438" t="s">
        <v>988</v>
      </c>
      <c r="MD1" s="438" t="s">
        <v>990</v>
      </c>
      <c r="ME1" s="438" t="s">
        <v>992</v>
      </c>
      <c r="MF1" s="438" t="s">
        <v>994</v>
      </c>
      <c r="MG1" s="438" t="s">
        <v>334</v>
      </c>
      <c r="MH1" s="438" t="s">
        <v>997</v>
      </c>
      <c r="MI1" s="438" t="s">
        <v>998</v>
      </c>
      <c r="MJ1" s="438" t="s">
        <v>1000</v>
      </c>
      <c r="MK1" s="438" t="s">
        <v>335</v>
      </c>
      <c r="ML1" s="438" t="s">
        <v>1003</v>
      </c>
      <c r="MM1" s="438" t="s">
        <v>1004</v>
      </c>
      <c r="MN1" s="438" t="s">
        <v>1006</v>
      </c>
      <c r="MO1" s="438" t="s">
        <v>1008</v>
      </c>
      <c r="MP1" s="438" t="s">
        <v>336</v>
      </c>
      <c r="MQ1" s="438" t="s">
        <v>1011</v>
      </c>
      <c r="MR1" s="438" t="s">
        <v>1013</v>
      </c>
      <c r="MS1" s="438" t="s">
        <v>1015</v>
      </c>
      <c r="MT1" s="438" t="s">
        <v>1017</v>
      </c>
      <c r="MU1" s="438" t="s">
        <v>337</v>
      </c>
      <c r="MV1" s="438" t="s">
        <v>1020</v>
      </c>
      <c r="MW1" s="438" t="s">
        <v>1022</v>
      </c>
      <c r="MX1" s="438" t="s">
        <v>1024</v>
      </c>
      <c r="MY1" s="438" t="s">
        <v>1026</v>
      </c>
      <c r="MZ1" s="438" t="s">
        <v>1028</v>
      </c>
      <c r="NA1" s="438" t="s">
        <v>1030</v>
      </c>
      <c r="NB1" s="438" t="s">
        <v>1032</v>
      </c>
      <c r="NC1" s="438" t="s">
        <v>1034</v>
      </c>
      <c r="ND1" s="438" t="s">
        <v>1036</v>
      </c>
      <c r="NE1" s="438" t="s">
        <v>1038</v>
      </c>
      <c r="NF1" s="438" t="s">
        <v>1040</v>
      </c>
      <c r="NG1" s="438" t="s">
        <v>1041</v>
      </c>
      <c r="NH1" s="441" t="s">
        <v>338</v>
      </c>
      <c r="NI1" s="438" t="s">
        <v>339</v>
      </c>
      <c r="NJ1" s="438" t="s">
        <v>1043</v>
      </c>
      <c r="NK1" s="438" t="s">
        <v>1045</v>
      </c>
      <c r="NL1" s="438" t="s">
        <v>1047</v>
      </c>
      <c r="NM1" s="438" t="s">
        <v>1049</v>
      </c>
      <c r="NN1" s="441" t="s">
        <v>340</v>
      </c>
      <c r="NO1" s="438" t="s">
        <v>341</v>
      </c>
      <c r="NP1" s="438" t="s">
        <v>1050</v>
      </c>
      <c r="NQ1" s="438" t="s">
        <v>342</v>
      </c>
      <c r="NR1" s="438" t="s">
        <v>1052</v>
      </c>
      <c r="NS1" s="438" t="s">
        <v>1054</v>
      </c>
      <c r="NT1" s="438" t="s">
        <v>343</v>
      </c>
      <c r="NU1" s="438" t="s">
        <v>1056</v>
      </c>
      <c r="NV1" s="437" t="s">
        <v>349</v>
      </c>
      <c r="NW1" s="441" t="s">
        <v>350</v>
      </c>
      <c r="NX1" s="438" t="s">
        <v>351</v>
      </c>
      <c r="NY1" s="438" t="s">
        <v>1059</v>
      </c>
      <c r="NZ1" s="438" t="s">
        <v>1061</v>
      </c>
      <c r="OA1" s="438" t="s">
        <v>352</v>
      </c>
      <c r="OB1" s="438" t="s">
        <v>362</v>
      </c>
      <c r="OC1" s="438" t="s">
        <v>1063</v>
      </c>
      <c r="OD1" s="438" t="s">
        <v>1065</v>
      </c>
      <c r="OE1" s="438" t="s">
        <v>1067</v>
      </c>
      <c r="OF1" s="438" t="s">
        <v>1069</v>
      </c>
      <c r="OG1" s="438" t="s">
        <v>1071</v>
      </c>
      <c r="OH1" s="438" t="s">
        <v>1073</v>
      </c>
      <c r="OI1" s="438" t="s">
        <v>1075</v>
      </c>
      <c r="OJ1" s="438" t="s">
        <v>1077</v>
      </c>
      <c r="OK1" s="438" t="s">
        <v>1079</v>
      </c>
      <c r="OL1" s="438" t="s">
        <v>1081</v>
      </c>
      <c r="OM1" s="438" t="s">
        <v>1083</v>
      </c>
      <c r="ON1" s="438" t="s">
        <v>1085</v>
      </c>
      <c r="OO1" s="438" t="s">
        <v>1087</v>
      </c>
      <c r="OP1" s="438" t="s">
        <v>1089</v>
      </c>
      <c r="OQ1" s="438" t="s">
        <v>1091</v>
      </c>
      <c r="OR1" s="438" t="s">
        <v>1093</v>
      </c>
      <c r="OS1" s="438" t="s">
        <v>1095</v>
      </c>
      <c r="OT1" s="438" t="s">
        <v>1097</v>
      </c>
      <c r="OU1" s="438" t="s">
        <v>1099</v>
      </c>
      <c r="OV1" s="438" t="s">
        <v>1101</v>
      </c>
      <c r="OW1" s="438" t="s">
        <v>1103</v>
      </c>
      <c r="OX1" s="438" t="s">
        <v>1105</v>
      </c>
      <c r="OY1" s="438" t="s">
        <v>363</v>
      </c>
      <c r="OZ1" s="438" t="s">
        <v>1108</v>
      </c>
      <c r="PA1" s="438" t="s">
        <v>1110</v>
      </c>
      <c r="PB1" s="438" t="s">
        <v>1111</v>
      </c>
      <c r="PC1" s="438" t="s">
        <v>1113</v>
      </c>
      <c r="PD1" s="438" t="s">
        <v>1115</v>
      </c>
      <c r="PE1" s="438" t="s">
        <v>1117</v>
      </c>
      <c r="PF1" s="438" t="s">
        <v>1119</v>
      </c>
      <c r="PG1" s="438" t="s">
        <v>1121</v>
      </c>
      <c r="PH1" s="438" t="s">
        <v>1123</v>
      </c>
      <c r="PI1" s="438" t="s">
        <v>1125</v>
      </c>
      <c r="PJ1" s="438" t="s">
        <v>1127</v>
      </c>
      <c r="PK1" s="438" t="s">
        <v>1129</v>
      </c>
      <c r="PL1" s="438" t="s">
        <v>1131</v>
      </c>
      <c r="PM1" s="438" t="s">
        <v>1133</v>
      </c>
      <c r="PN1" s="438" t="s">
        <v>1135</v>
      </c>
      <c r="PO1" s="438" t="s">
        <v>1137</v>
      </c>
      <c r="PP1" s="438" t="s">
        <v>1139</v>
      </c>
      <c r="PQ1" s="438" t="s">
        <v>1141</v>
      </c>
      <c r="PR1" s="438" t="s">
        <v>1143</v>
      </c>
      <c r="PS1" s="438" t="s">
        <v>1145</v>
      </c>
      <c r="PT1" s="438" t="s">
        <v>1147</v>
      </c>
      <c r="PU1" s="438" t="s">
        <v>1149</v>
      </c>
      <c r="PV1" s="438" t="s">
        <v>1151</v>
      </c>
      <c r="PW1" s="438" t="s">
        <v>1153</v>
      </c>
      <c r="PX1" s="438" t="s">
        <v>1155</v>
      </c>
      <c r="PY1" s="438" t="s">
        <v>1157</v>
      </c>
      <c r="PZ1" s="438" t="s">
        <v>353</v>
      </c>
      <c r="QA1" s="438" t="s">
        <v>1159</v>
      </c>
      <c r="QB1" s="438" t="s">
        <v>1161</v>
      </c>
      <c r="QC1" s="438" t="s">
        <v>1163</v>
      </c>
      <c r="QD1" s="438" t="s">
        <v>1165</v>
      </c>
      <c r="QE1" s="438" t="s">
        <v>1167</v>
      </c>
      <c r="QF1" s="441" t="s">
        <v>354</v>
      </c>
      <c r="QG1" s="438" t="s">
        <v>355</v>
      </c>
      <c r="QH1" s="438" t="s">
        <v>1169</v>
      </c>
      <c r="QI1" s="438" t="s">
        <v>1171</v>
      </c>
      <c r="QJ1" s="438" t="s">
        <v>1173</v>
      </c>
      <c r="QK1" s="438" t="s">
        <v>1175</v>
      </c>
      <c r="QL1" s="438" t="s">
        <v>1177</v>
      </c>
      <c r="QM1" s="438" t="s">
        <v>1179</v>
      </c>
      <c r="QN1" s="441" t="s">
        <v>356</v>
      </c>
      <c r="QO1" s="438" t="s">
        <v>1181</v>
      </c>
      <c r="QP1" s="438" t="s">
        <v>357</v>
      </c>
      <c r="QQ1" s="438" t="s">
        <v>364</v>
      </c>
      <c r="QR1" s="438" t="s">
        <v>1183</v>
      </c>
      <c r="QS1" s="438" t="s">
        <v>1185</v>
      </c>
      <c r="QT1" s="438" t="s">
        <v>1187</v>
      </c>
      <c r="QU1" s="438" t="s">
        <v>1189</v>
      </c>
      <c r="QV1" s="438" t="s">
        <v>1191</v>
      </c>
      <c r="QW1" s="438" t="s">
        <v>1193</v>
      </c>
      <c r="QX1" s="438" t="s">
        <v>1195</v>
      </c>
      <c r="QY1" s="438" t="s">
        <v>1197</v>
      </c>
      <c r="QZ1" s="438" t="s">
        <v>1199</v>
      </c>
      <c r="RA1" s="438" t="s">
        <v>1201</v>
      </c>
      <c r="RB1" s="438" t="s">
        <v>1203</v>
      </c>
      <c r="RC1" s="438" t="s">
        <v>1205</v>
      </c>
      <c r="RD1" s="438" t="s">
        <v>1207</v>
      </c>
      <c r="RE1" s="438" t="s">
        <v>1209</v>
      </c>
      <c r="RF1" s="441" t="s">
        <v>358</v>
      </c>
      <c r="RG1" s="438" t="s">
        <v>359</v>
      </c>
      <c r="RH1" s="438" t="s">
        <v>1211</v>
      </c>
      <c r="RI1" s="438" t="s">
        <v>1213</v>
      </c>
      <c r="RJ1" s="441" t="s">
        <v>360</v>
      </c>
      <c r="RK1" s="438" t="s">
        <v>361</v>
      </c>
      <c r="RL1" s="438" t="s">
        <v>1215</v>
      </c>
      <c r="RM1" s="438" t="s">
        <v>1216</v>
      </c>
      <c r="RN1" s="438" t="s">
        <v>1217</v>
      </c>
      <c r="RO1" s="438" t="s">
        <v>1218</v>
      </c>
      <c r="RP1" s="438" t="s">
        <v>1220</v>
      </c>
      <c r="RQ1" s="438" t="s">
        <v>1221</v>
      </c>
      <c r="RR1" s="438" t="s">
        <v>1223</v>
      </c>
      <c r="RS1" s="438" t="s">
        <v>1224</v>
      </c>
      <c r="RT1" s="437" t="s">
        <v>365</v>
      </c>
      <c r="RU1" s="441" t="s">
        <v>366</v>
      </c>
      <c r="RV1" s="438" t="s">
        <v>367</v>
      </c>
      <c r="RW1" s="438" t="s">
        <v>1226</v>
      </c>
      <c r="RX1" s="438" t="s">
        <v>1228</v>
      </c>
      <c r="RY1" s="438" t="s">
        <v>368</v>
      </c>
      <c r="RZ1" s="438" t="s">
        <v>1230</v>
      </c>
      <c r="SA1" s="438" t="s">
        <v>1232</v>
      </c>
      <c r="SB1" s="438" t="s">
        <v>1234</v>
      </c>
      <c r="SC1" s="438" t="s">
        <v>1236</v>
      </c>
      <c r="SD1" s="441" t="s">
        <v>369</v>
      </c>
      <c r="SE1" s="438" t="s">
        <v>370</v>
      </c>
      <c r="SF1" s="438" t="s">
        <v>1238</v>
      </c>
      <c r="SG1" s="438" t="s">
        <v>1240</v>
      </c>
      <c r="SH1" s="438" t="s">
        <v>1242</v>
      </c>
      <c r="SI1" s="438" t="s">
        <v>1244</v>
      </c>
      <c r="SJ1" s="438" t="s">
        <v>1246</v>
      </c>
      <c r="SK1" s="438" t="s">
        <v>1248</v>
      </c>
      <c r="SL1" s="438" t="s">
        <v>1250</v>
      </c>
      <c r="SM1" s="438" t="s">
        <v>1252</v>
      </c>
      <c r="SN1" s="438" t="s">
        <v>1254</v>
      </c>
      <c r="SO1" s="438" t="s">
        <v>1256</v>
      </c>
      <c r="SP1" s="438" t="s">
        <v>1258</v>
      </c>
      <c r="SQ1" s="438" t="s">
        <v>1260</v>
      </c>
      <c r="SR1" s="438" t="s">
        <v>1262</v>
      </c>
      <c r="SS1" s="438" t="s">
        <v>1264</v>
      </c>
      <c r="ST1" s="438" t="s">
        <v>1266</v>
      </c>
      <c r="SU1" s="437" t="s">
        <v>371</v>
      </c>
      <c r="SV1" s="441" t="s">
        <v>372</v>
      </c>
      <c r="SW1" s="438" t="s">
        <v>373</v>
      </c>
      <c r="SX1" s="438" t="s">
        <v>1268</v>
      </c>
      <c r="SY1" s="438" t="s">
        <v>1270</v>
      </c>
      <c r="SZ1" s="438" t="s">
        <v>1272</v>
      </c>
      <c r="TA1" s="438" t="s">
        <v>1274</v>
      </c>
      <c r="TB1" s="438" t="s">
        <v>1276</v>
      </c>
      <c r="TC1" s="438" t="s">
        <v>374</v>
      </c>
      <c r="TD1" s="438" t="s">
        <v>1278</v>
      </c>
      <c r="TE1" s="438" t="s">
        <v>1280</v>
      </c>
      <c r="TF1" s="438" t="s">
        <v>1282</v>
      </c>
      <c r="TG1" s="438" t="s">
        <v>1284</v>
      </c>
      <c r="TH1" s="438" t="s">
        <v>1286</v>
      </c>
      <c r="TI1" s="438" t="s">
        <v>1288</v>
      </c>
      <c r="TJ1" s="441" t="s">
        <v>375</v>
      </c>
      <c r="TK1" s="438" t="s">
        <v>376</v>
      </c>
      <c r="TL1" s="438" t="s">
        <v>377</v>
      </c>
      <c r="TM1" s="438" t="s">
        <v>1290</v>
      </c>
      <c r="TN1" s="438" t="s">
        <v>1292</v>
      </c>
      <c r="TO1" s="438" t="s">
        <v>1293</v>
      </c>
      <c r="TP1" s="438" t="s">
        <v>1295</v>
      </c>
      <c r="TQ1" s="438" t="s">
        <v>1297</v>
      </c>
      <c r="TR1" s="438" t="s">
        <v>1299</v>
      </c>
      <c r="TS1" s="438" t="s">
        <v>1301</v>
      </c>
      <c r="TT1" s="438" t="s">
        <v>1303</v>
      </c>
      <c r="TU1" s="438" t="s">
        <v>1305</v>
      </c>
      <c r="TV1" s="438" t="s">
        <v>1307</v>
      </c>
      <c r="TW1" s="438" t="s">
        <v>1309</v>
      </c>
      <c r="TX1" s="438" t="s">
        <v>1311</v>
      </c>
      <c r="TY1" s="438" t="s">
        <v>1313</v>
      </c>
      <c r="TZ1" s="438" t="s">
        <v>1315</v>
      </c>
      <c r="UA1" s="438" t="s">
        <v>1317</v>
      </c>
      <c r="UB1" s="438" t="s">
        <v>1319</v>
      </c>
      <c r="UC1" s="437" t="s">
        <v>1321</v>
      </c>
      <c r="UD1" s="438" t="s">
        <v>1323</v>
      </c>
      <c r="UE1" s="438" t="s">
        <v>1325</v>
      </c>
      <c r="UF1" s="438" t="s">
        <v>1327</v>
      </c>
      <c r="UG1" s="438" t="s">
        <v>1329</v>
      </c>
      <c r="UH1" s="438" t="s">
        <v>1331</v>
      </c>
      <c r="UI1" s="439"/>
    </row>
    <row r="2" spans="1:555" s="120" customFormat="1" hidden="1" x14ac:dyDescent="0.25">
      <c r="A2" s="435" t="s">
        <v>1354</v>
      </c>
      <c r="B2" s="435" t="s">
        <v>1356</v>
      </c>
      <c r="C2" s="435" t="s">
        <v>469</v>
      </c>
      <c r="D2" s="435" t="s">
        <v>1355</v>
      </c>
      <c r="E2" s="435" t="s">
        <v>1357</v>
      </c>
      <c r="F2" s="435" t="s">
        <v>470</v>
      </c>
      <c r="G2" s="436" t="s">
        <v>1358</v>
      </c>
      <c r="H2" s="435" t="s">
        <v>1359</v>
      </c>
      <c r="I2" s="435" t="s">
        <v>1360</v>
      </c>
      <c r="J2" s="435" t="s">
        <v>1435</v>
      </c>
      <c r="K2" s="435" t="s">
        <v>1361</v>
      </c>
      <c r="L2" s="435" t="s">
        <v>1362</v>
      </c>
      <c r="M2" s="435" t="s">
        <v>1363</v>
      </c>
      <c r="N2" s="435" t="s">
        <v>1364</v>
      </c>
      <c r="O2" s="435" t="s">
        <v>1365</v>
      </c>
      <c r="P2" s="435" t="s">
        <v>1448</v>
      </c>
      <c r="Q2" s="435" t="s">
        <v>1482</v>
      </c>
      <c r="R2" s="430" t="str">
        <f>+Presupuesto!D11</f>
        <v>Recurrente</v>
      </c>
      <c r="S2" s="430" t="str">
        <f>+Presupuesto!E11</f>
        <v>Programa / Proyecto 2017</v>
      </c>
      <c r="T2" s="435"/>
      <c r="U2" s="435" t="s">
        <v>392</v>
      </c>
      <c r="V2" s="435" t="s">
        <v>410</v>
      </c>
      <c r="W2" s="435" t="s">
        <v>393</v>
      </c>
      <c r="X2" s="435" t="s">
        <v>394</v>
      </c>
      <c r="Y2" s="435" t="s">
        <v>395</v>
      </c>
      <c r="Z2" s="435" t="s">
        <v>396</v>
      </c>
      <c r="AA2" s="435" t="s">
        <v>397</v>
      </c>
      <c r="AB2" s="435" t="s">
        <v>398</v>
      </c>
      <c r="AC2" s="435" t="s">
        <v>399</v>
      </c>
      <c r="AD2" s="435" t="s">
        <v>400</v>
      </c>
      <c r="AE2" s="435" t="s">
        <v>401</v>
      </c>
      <c r="AF2" s="435" t="s">
        <v>402</v>
      </c>
      <c r="AG2" s="435"/>
      <c r="AH2" s="435" t="s">
        <v>418</v>
      </c>
      <c r="AI2" s="435" t="s">
        <v>419</v>
      </c>
      <c r="AJ2" s="435" t="s">
        <v>420</v>
      </c>
      <c r="AK2" s="435" t="s">
        <v>421</v>
      </c>
      <c r="AL2" s="435" t="s">
        <v>422</v>
      </c>
      <c r="AM2" s="435" t="s">
        <v>425</v>
      </c>
      <c r="AN2" s="435" t="s">
        <v>423</v>
      </c>
      <c r="AO2" s="435" t="s">
        <v>424</v>
      </c>
      <c r="AP2" s="435" t="s">
        <v>426</v>
      </c>
      <c r="AQ2" s="435" t="s">
        <v>427</v>
      </c>
      <c r="AR2" s="435" t="s">
        <v>428</v>
      </c>
      <c r="AS2" s="435" t="s">
        <v>429</v>
      </c>
      <c r="AT2" s="435" t="s">
        <v>430</v>
      </c>
      <c r="AU2" s="435" t="s">
        <v>431</v>
      </c>
      <c r="AV2" s="435" t="s">
        <v>432</v>
      </c>
      <c r="AW2" s="435" t="s">
        <v>433</v>
      </c>
      <c r="AX2" s="435" t="s">
        <v>434</v>
      </c>
      <c r="AY2" s="435" t="s">
        <v>435</v>
      </c>
      <c r="AZ2" s="435" t="s">
        <v>436</v>
      </c>
      <c r="BA2" s="435" t="s">
        <v>437</v>
      </c>
      <c r="BB2" s="435" t="s">
        <v>438</v>
      </c>
      <c r="BC2" s="435" t="s">
        <v>439</v>
      </c>
      <c r="BD2" s="435" t="s">
        <v>440</v>
      </c>
      <c r="BE2" s="435" t="s">
        <v>441</v>
      </c>
      <c r="BF2" s="435" t="s">
        <v>442</v>
      </c>
      <c r="BG2" s="435" t="s">
        <v>443</v>
      </c>
      <c r="BH2" s="435" t="s">
        <v>444</v>
      </c>
      <c r="BI2" s="435" t="s">
        <v>445</v>
      </c>
      <c r="BJ2" s="435" t="s">
        <v>446</v>
      </c>
      <c r="BK2" s="435" t="s">
        <v>447</v>
      </c>
      <c r="BL2" s="435" t="s">
        <v>448</v>
      </c>
      <c r="BM2" s="435" t="s">
        <v>449</v>
      </c>
      <c r="BN2" s="435" t="s">
        <v>450</v>
      </c>
      <c r="BO2" s="435" t="s">
        <v>451</v>
      </c>
      <c r="BP2" s="435" t="s">
        <v>452</v>
      </c>
      <c r="BQ2" s="435" t="s">
        <v>453</v>
      </c>
      <c r="BR2" s="435" t="s">
        <v>454</v>
      </c>
      <c r="BS2" s="435" t="s">
        <v>455</v>
      </c>
      <c r="BT2" s="435" t="s">
        <v>456</v>
      </c>
      <c r="BU2" s="435" t="s">
        <v>457</v>
      </c>
      <c r="BV2" s="435"/>
      <c r="BW2" s="435"/>
      <c r="BX2" s="435"/>
      <c r="BY2" s="435"/>
      <c r="BZ2" s="435"/>
      <c r="CA2" s="435"/>
      <c r="CB2" s="435"/>
      <c r="CC2" s="435"/>
      <c r="CD2" s="435"/>
      <c r="CE2" s="435"/>
      <c r="CF2" s="435"/>
      <c r="CG2" s="435"/>
      <c r="CH2" s="435"/>
      <c r="CI2" s="435"/>
      <c r="CJ2" s="435"/>
      <c r="CK2" s="435"/>
      <c r="CL2" s="435"/>
      <c r="CM2" s="435"/>
      <c r="CN2" s="435"/>
      <c r="CO2" s="435"/>
      <c r="CP2" s="435"/>
      <c r="CQ2" s="435"/>
      <c r="CR2" s="435"/>
      <c r="CS2" s="435"/>
      <c r="CT2" s="435"/>
      <c r="CU2" s="435"/>
      <c r="CV2" s="435"/>
      <c r="CW2" s="435"/>
      <c r="CX2" s="435"/>
      <c r="CY2" s="435"/>
      <c r="CZ2" s="435"/>
      <c r="DA2" s="435"/>
      <c r="DB2" s="435"/>
      <c r="DC2" s="435"/>
      <c r="DD2" s="435"/>
      <c r="DE2" s="435"/>
      <c r="DF2" s="435"/>
      <c r="DG2" s="435"/>
      <c r="DH2" s="435"/>
      <c r="DI2" s="435"/>
      <c r="DJ2" s="435"/>
      <c r="DK2" s="435"/>
      <c r="DL2" s="435"/>
      <c r="DM2" s="435"/>
      <c r="DN2" s="435"/>
      <c r="DO2" s="435"/>
      <c r="DP2" s="435"/>
      <c r="DQ2" s="435"/>
      <c r="DR2" s="435"/>
      <c r="DS2" s="435"/>
      <c r="DT2" s="435"/>
      <c r="DU2" s="435"/>
      <c r="DV2" s="435"/>
      <c r="DW2" s="435"/>
      <c r="DX2" s="435"/>
      <c r="DY2" s="435"/>
      <c r="DZ2" s="435"/>
      <c r="EA2" s="435"/>
      <c r="EB2" s="435"/>
      <c r="EC2" s="435"/>
      <c r="ED2" s="435"/>
      <c r="EE2" s="435"/>
      <c r="EF2" s="435"/>
      <c r="EG2" s="435"/>
      <c r="EH2" s="435"/>
      <c r="EI2" s="435"/>
      <c r="EJ2" s="435"/>
      <c r="EK2" s="435"/>
      <c r="EL2" s="435"/>
      <c r="EM2" s="435"/>
      <c r="EN2" s="435"/>
      <c r="EO2" s="435"/>
      <c r="EP2" s="435"/>
      <c r="EQ2" s="435"/>
      <c r="ER2" s="435"/>
      <c r="ES2" s="435"/>
      <c r="ET2" s="435"/>
      <c r="EU2" s="435"/>
      <c r="EV2" s="435"/>
      <c r="EW2" s="435"/>
      <c r="EX2" s="435"/>
      <c r="EY2" s="435"/>
      <c r="EZ2" s="435"/>
      <c r="FA2" s="435"/>
      <c r="FB2" s="435"/>
      <c r="FC2" s="435"/>
      <c r="FD2" s="435"/>
      <c r="FE2" s="435"/>
      <c r="FF2" s="435"/>
      <c r="FG2" s="435"/>
      <c r="FH2" s="435"/>
      <c r="FI2" s="435"/>
      <c r="FJ2" s="435"/>
      <c r="FK2" s="435"/>
      <c r="FL2" s="435"/>
      <c r="FM2" s="435"/>
      <c r="FN2" s="435"/>
      <c r="FO2" s="435"/>
      <c r="FP2" s="435"/>
      <c r="FQ2" s="435"/>
      <c r="FR2" s="435"/>
      <c r="FS2" s="435"/>
      <c r="FT2" s="435"/>
      <c r="FU2" s="435"/>
      <c r="FV2" s="435"/>
      <c r="FW2" s="435"/>
      <c r="FX2" s="435"/>
      <c r="FY2" s="435"/>
      <c r="FZ2" s="435"/>
      <c r="GA2" s="435"/>
      <c r="GB2" s="435"/>
      <c r="GC2" s="435"/>
      <c r="GD2" s="435"/>
      <c r="GE2" s="435"/>
      <c r="GF2" s="435"/>
      <c r="GG2" s="435"/>
      <c r="GH2" s="435"/>
      <c r="GI2" s="435"/>
      <c r="GJ2" s="435"/>
      <c r="GK2" s="435"/>
      <c r="GL2" s="435"/>
      <c r="GM2" s="435"/>
      <c r="GN2" s="435"/>
      <c r="GO2" s="435"/>
      <c r="GP2" s="435"/>
      <c r="GQ2" s="435"/>
      <c r="GR2" s="435"/>
      <c r="GS2" s="435"/>
      <c r="GT2" s="435"/>
      <c r="GU2" s="435"/>
      <c r="GV2" s="435"/>
      <c r="GW2" s="435"/>
      <c r="GX2" s="435"/>
      <c r="GY2" s="435"/>
      <c r="GZ2" s="435"/>
      <c r="HA2" s="435"/>
      <c r="HB2" s="435"/>
      <c r="HC2" s="435"/>
      <c r="HD2" s="435"/>
      <c r="HE2" s="435"/>
      <c r="HF2" s="435"/>
      <c r="HG2" s="435"/>
      <c r="HH2" s="435"/>
      <c r="HI2" s="435"/>
      <c r="HJ2" s="435"/>
      <c r="HK2" s="435"/>
      <c r="HL2" s="435"/>
      <c r="HM2" s="435"/>
      <c r="HN2" s="435"/>
      <c r="HO2" s="435"/>
      <c r="HP2" s="435"/>
      <c r="HQ2" s="435"/>
      <c r="HR2" s="435"/>
      <c r="HS2" s="435"/>
      <c r="HT2" s="435"/>
      <c r="HU2" s="435"/>
      <c r="HV2" s="435"/>
      <c r="HW2" s="435"/>
      <c r="HX2" s="435"/>
      <c r="HY2" s="435"/>
      <c r="HZ2" s="435"/>
      <c r="IA2" s="435"/>
      <c r="IB2" s="435"/>
      <c r="IC2" s="435"/>
      <c r="ID2" s="435"/>
      <c r="IE2" s="435"/>
      <c r="IF2" s="435"/>
      <c r="IG2" s="435"/>
      <c r="IH2" s="435"/>
      <c r="II2" s="435"/>
      <c r="IJ2" s="435"/>
      <c r="IK2" s="435"/>
      <c r="IL2" s="435"/>
      <c r="IM2" s="435"/>
      <c r="IN2" s="435"/>
      <c r="IO2" s="435"/>
      <c r="IP2" s="435"/>
      <c r="IQ2" s="435"/>
      <c r="IR2" s="435"/>
      <c r="IS2" s="435"/>
      <c r="IT2" s="435"/>
      <c r="IU2" s="435"/>
      <c r="IV2" s="435"/>
      <c r="IW2" s="435"/>
      <c r="IX2" s="435"/>
      <c r="IY2" s="435"/>
      <c r="IZ2" s="435"/>
      <c r="JA2" s="435"/>
      <c r="JB2" s="435"/>
      <c r="JC2" s="435"/>
      <c r="JD2" s="435"/>
      <c r="JE2" s="435"/>
      <c r="JF2" s="435"/>
      <c r="JG2" s="435"/>
      <c r="JH2" s="435"/>
      <c r="JI2" s="435"/>
      <c r="JJ2" s="435"/>
      <c r="JK2" s="435"/>
      <c r="JL2" s="435"/>
      <c r="JM2" s="435"/>
      <c r="JN2" s="435"/>
      <c r="JO2" s="435"/>
      <c r="JP2" s="435"/>
      <c r="JQ2" s="435"/>
      <c r="JR2" s="435"/>
      <c r="JS2" s="435"/>
      <c r="JT2" s="435"/>
      <c r="JU2" s="435"/>
      <c r="JV2" s="435"/>
      <c r="JW2" s="435"/>
      <c r="JX2" s="435"/>
      <c r="JY2" s="435"/>
      <c r="JZ2" s="435"/>
      <c r="KA2" s="435"/>
      <c r="KB2" s="435"/>
      <c r="KC2" s="435"/>
      <c r="KD2" s="435"/>
      <c r="KE2" s="435"/>
      <c r="KF2" s="435"/>
      <c r="KG2" s="435"/>
      <c r="KH2" s="435"/>
      <c r="KI2" s="435"/>
      <c r="KJ2" s="435"/>
      <c r="KK2" s="435"/>
      <c r="KL2" s="435"/>
      <c r="KM2" s="435"/>
      <c r="KN2" s="435"/>
      <c r="KO2" s="435"/>
      <c r="KP2" s="435"/>
      <c r="KQ2" s="435"/>
      <c r="KR2" s="435"/>
      <c r="KS2" s="435"/>
      <c r="KT2" s="435"/>
      <c r="KU2" s="435"/>
      <c r="KV2" s="435"/>
      <c r="KW2" s="435"/>
      <c r="KX2" s="435"/>
      <c r="KY2" s="435"/>
      <c r="KZ2" s="435"/>
      <c r="LA2" s="435"/>
      <c r="LB2" s="435"/>
      <c r="LC2" s="435"/>
      <c r="LD2" s="435"/>
      <c r="LE2" s="435"/>
      <c r="LF2" s="435"/>
      <c r="LG2" s="435"/>
      <c r="LH2" s="435"/>
      <c r="LI2" s="435"/>
      <c r="LJ2" s="435"/>
      <c r="LK2" s="435"/>
      <c r="LL2" s="435"/>
      <c r="LM2" s="435"/>
      <c r="LN2" s="435"/>
      <c r="LO2" s="435"/>
      <c r="LP2" s="435"/>
      <c r="LQ2" s="435"/>
      <c r="LR2" s="435"/>
      <c r="LS2" s="435"/>
      <c r="LT2" s="435"/>
      <c r="LU2" s="435"/>
      <c r="LV2" s="435"/>
      <c r="LW2" s="435"/>
      <c r="LX2" s="435"/>
      <c r="LY2" s="435"/>
      <c r="LZ2" s="435"/>
      <c r="MA2" s="435"/>
      <c r="MB2" s="435"/>
      <c r="MC2" s="435"/>
      <c r="MD2" s="435"/>
      <c r="ME2" s="435"/>
      <c r="MF2" s="435"/>
      <c r="MG2" s="435"/>
      <c r="MH2" s="435"/>
      <c r="MI2" s="435"/>
      <c r="MJ2" s="435"/>
      <c r="MK2" s="435"/>
      <c r="ML2" s="435"/>
      <c r="MM2" s="435"/>
      <c r="MN2" s="435"/>
      <c r="MO2" s="435"/>
      <c r="MP2" s="435"/>
      <c r="MQ2" s="435"/>
      <c r="MR2" s="435"/>
      <c r="MS2" s="435"/>
      <c r="MT2" s="435"/>
      <c r="MU2" s="435"/>
      <c r="MV2" s="435"/>
      <c r="MW2" s="435"/>
      <c r="MX2" s="435"/>
      <c r="MY2" s="435"/>
      <c r="MZ2" s="435"/>
      <c r="NA2" s="435"/>
      <c r="NB2" s="435"/>
      <c r="NC2" s="435"/>
      <c r="ND2" s="435"/>
      <c r="NE2" s="435"/>
      <c r="NF2" s="435"/>
      <c r="NG2" s="435"/>
      <c r="NH2" s="435"/>
      <c r="NI2" s="435"/>
      <c r="NJ2" s="435"/>
      <c r="NK2" s="435"/>
      <c r="NL2" s="435"/>
      <c r="NM2" s="435"/>
      <c r="NN2" s="435"/>
      <c r="NO2" s="435"/>
      <c r="NP2" s="435"/>
      <c r="NQ2" s="435"/>
      <c r="NR2" s="435"/>
      <c r="NS2" s="435"/>
      <c r="NT2" s="435"/>
      <c r="NU2" s="435"/>
      <c r="NV2" s="435"/>
      <c r="NW2" s="435"/>
      <c r="NX2" s="435"/>
      <c r="NY2" s="435"/>
      <c r="NZ2" s="435"/>
      <c r="OA2" s="435"/>
      <c r="OB2" s="435"/>
      <c r="OC2" s="435"/>
      <c r="OD2" s="435"/>
      <c r="OE2" s="435"/>
      <c r="OF2" s="435"/>
      <c r="OG2" s="435"/>
      <c r="OH2" s="435"/>
      <c r="OI2" s="435"/>
      <c r="OJ2" s="435"/>
      <c r="OK2" s="435"/>
      <c r="OL2" s="435"/>
      <c r="OM2" s="435"/>
      <c r="ON2" s="435"/>
      <c r="OO2" s="435"/>
      <c r="OP2" s="435"/>
      <c r="OQ2" s="435"/>
      <c r="OR2" s="435"/>
      <c r="OS2" s="435"/>
      <c r="OT2" s="435"/>
      <c r="OU2" s="435"/>
      <c r="OV2" s="435"/>
      <c r="OW2" s="435"/>
      <c r="OX2" s="435"/>
      <c r="OY2" s="435"/>
      <c r="OZ2" s="435"/>
      <c r="PA2" s="435"/>
      <c r="PB2" s="435"/>
      <c r="PC2" s="435"/>
      <c r="PD2" s="435"/>
      <c r="PE2" s="435"/>
      <c r="PF2" s="435"/>
      <c r="PG2" s="435"/>
      <c r="PH2" s="435"/>
      <c r="PI2" s="435"/>
      <c r="PJ2" s="435"/>
      <c r="PK2" s="435"/>
      <c r="PL2" s="435"/>
      <c r="PM2" s="435"/>
      <c r="PN2" s="435"/>
      <c r="PO2" s="435"/>
      <c r="PP2" s="435"/>
      <c r="PQ2" s="435"/>
      <c r="PR2" s="435"/>
      <c r="PS2" s="435"/>
      <c r="PT2" s="435"/>
      <c r="PU2" s="435"/>
      <c r="PV2" s="435"/>
      <c r="PW2" s="435"/>
      <c r="PX2" s="435"/>
      <c r="PY2" s="435"/>
      <c r="PZ2" s="435"/>
      <c r="QA2" s="435"/>
      <c r="QB2" s="435"/>
      <c r="QC2" s="435"/>
      <c r="QD2" s="435"/>
      <c r="QE2" s="435"/>
      <c r="QF2" s="435"/>
      <c r="QG2" s="435"/>
      <c r="QH2" s="435"/>
      <c r="QI2" s="435"/>
      <c r="QJ2" s="435"/>
      <c r="QK2" s="435"/>
      <c r="QL2" s="435"/>
      <c r="QM2" s="435"/>
      <c r="QN2" s="435"/>
      <c r="QO2" s="435"/>
      <c r="QP2" s="435"/>
      <c r="QQ2" s="435"/>
      <c r="QR2" s="435"/>
      <c r="QS2" s="435"/>
      <c r="QT2" s="435"/>
      <c r="QU2" s="435"/>
      <c r="QV2" s="435"/>
      <c r="QW2" s="435"/>
      <c r="QX2" s="435"/>
      <c r="QY2" s="435"/>
      <c r="QZ2" s="435"/>
      <c r="RA2" s="435"/>
      <c r="RB2" s="435"/>
      <c r="RC2" s="435"/>
      <c r="RD2" s="435"/>
      <c r="RE2" s="435"/>
      <c r="RF2" s="435"/>
      <c r="RG2" s="435"/>
      <c r="RH2" s="435"/>
      <c r="RI2" s="435"/>
      <c r="RJ2" s="435"/>
      <c r="RK2" s="435"/>
      <c r="RL2" s="435"/>
      <c r="RM2" s="435"/>
      <c r="RN2" s="435"/>
      <c r="RO2" s="435"/>
      <c r="RP2" s="435"/>
      <c r="RQ2" s="435"/>
      <c r="RR2" s="435"/>
      <c r="RS2" s="435"/>
      <c r="RT2" s="435"/>
      <c r="RU2" s="435"/>
      <c r="RV2" s="435"/>
      <c r="RW2" s="435"/>
      <c r="RX2" s="435"/>
      <c r="RY2" s="435"/>
      <c r="RZ2" s="435"/>
      <c r="SA2" s="435"/>
      <c r="SB2" s="435"/>
      <c r="SC2" s="435"/>
      <c r="SD2" s="435"/>
      <c r="SE2" s="435"/>
      <c r="SF2" s="435"/>
      <c r="SG2" s="435"/>
      <c r="SH2" s="435"/>
      <c r="SI2" s="435"/>
      <c r="SJ2" s="435"/>
      <c r="SK2" s="435"/>
      <c r="SL2" s="435"/>
      <c r="SM2" s="435"/>
      <c r="SN2" s="435"/>
      <c r="SO2" s="435"/>
      <c r="SP2" s="435"/>
      <c r="SQ2" s="435"/>
      <c r="SR2" s="435"/>
      <c r="SS2" s="435"/>
      <c r="ST2" s="435"/>
      <c r="SU2" s="435"/>
      <c r="SV2" s="435"/>
      <c r="SW2" s="435"/>
      <c r="SX2" s="435"/>
      <c r="SY2" s="435"/>
      <c r="SZ2" s="435"/>
      <c r="TA2" s="435"/>
      <c r="TB2" s="435"/>
      <c r="TC2" s="435"/>
      <c r="TD2" s="435"/>
      <c r="TE2" s="435"/>
      <c r="TF2" s="435"/>
      <c r="TG2" s="435"/>
      <c r="TH2" s="435"/>
      <c r="TI2" s="435"/>
      <c r="TJ2" s="435"/>
      <c r="TK2" s="435"/>
      <c r="TL2" s="435"/>
      <c r="TM2" s="435"/>
      <c r="TN2" s="435"/>
      <c r="TO2" s="435"/>
      <c r="TP2" s="435"/>
      <c r="TQ2" s="435"/>
      <c r="TR2" s="435"/>
      <c r="TS2" s="435"/>
      <c r="TT2" s="435"/>
      <c r="TU2" s="435"/>
      <c r="TV2" s="435"/>
      <c r="TW2" s="435"/>
      <c r="TX2" s="435"/>
      <c r="TY2" s="435"/>
      <c r="TZ2" s="435"/>
      <c r="UA2" s="435"/>
      <c r="UB2" s="435"/>
      <c r="UC2" s="435"/>
      <c r="UD2" s="435"/>
      <c r="UE2" s="435"/>
      <c r="UF2" s="435"/>
      <c r="UG2" s="435"/>
      <c r="UH2" s="435"/>
      <c r="UI2" s="435"/>
    </row>
    <row r="3" spans="1:555" s="120" customFormat="1" hidden="1" x14ac:dyDescent="0.25">
      <c r="A3" s="433"/>
      <c r="B3" s="433"/>
      <c r="C3" s="433"/>
      <c r="D3" s="433"/>
      <c r="E3" s="433"/>
      <c r="F3" s="433"/>
      <c r="G3" s="433"/>
      <c r="H3" s="433"/>
      <c r="I3" s="433"/>
      <c r="J3" s="433"/>
      <c r="K3" s="433"/>
      <c r="L3" s="433"/>
      <c r="M3" s="433"/>
      <c r="N3" s="433"/>
      <c r="O3" s="433"/>
      <c r="P3" s="433"/>
      <c r="Q3" s="433"/>
      <c r="R3" s="433"/>
      <c r="S3" s="433"/>
      <c r="T3" s="433"/>
      <c r="U3" s="433"/>
      <c r="V3" s="433"/>
      <c r="W3" s="433"/>
      <c r="X3" s="433"/>
      <c r="Y3" s="433"/>
      <c r="Z3" s="433"/>
      <c r="AA3" s="433"/>
      <c r="AB3" s="433"/>
      <c r="AC3" s="433"/>
      <c r="AD3" s="433"/>
      <c r="AE3" s="433"/>
      <c r="AF3" s="433"/>
      <c r="AG3" s="433"/>
      <c r="AH3" s="434">
        <v>2500</v>
      </c>
      <c r="AI3" s="434">
        <v>1900</v>
      </c>
      <c r="AJ3" s="434">
        <v>1650</v>
      </c>
      <c r="AK3" s="434">
        <v>1580</v>
      </c>
      <c r="AL3" s="434">
        <v>2250</v>
      </c>
      <c r="AM3" s="434">
        <v>1650</v>
      </c>
      <c r="AN3" s="434">
        <v>1400</v>
      </c>
      <c r="AO3" s="434">
        <v>1340</v>
      </c>
      <c r="AP3" s="434">
        <v>2000</v>
      </c>
      <c r="AQ3" s="434">
        <v>1400</v>
      </c>
      <c r="AR3" s="434">
        <v>1150</v>
      </c>
      <c r="AS3" s="434">
        <v>1100</v>
      </c>
      <c r="AT3" s="434">
        <v>1750</v>
      </c>
      <c r="AU3" s="434">
        <v>1150</v>
      </c>
      <c r="AV3" s="434">
        <v>900</v>
      </c>
      <c r="AW3" s="434">
        <v>860</v>
      </c>
      <c r="AX3" s="434">
        <v>1200</v>
      </c>
      <c r="AY3" s="434">
        <v>900</v>
      </c>
      <c r="AZ3" s="434">
        <v>650</v>
      </c>
      <c r="BA3" s="434">
        <v>620</v>
      </c>
      <c r="BB3" s="432">
        <f>+'Cuadro Resumen'!C213</f>
        <v>5759.1495000000004</v>
      </c>
      <c r="BC3" s="432">
        <f>+'Cuadro Resumen'!D213</f>
        <v>5307.4515000000001</v>
      </c>
      <c r="BD3" s="432">
        <f>+'Cuadro Resumen'!E213</f>
        <v>6775.47</v>
      </c>
      <c r="BE3" s="432">
        <f>+'Cuadro Resumen'!F213</f>
        <v>6323.7719999999999</v>
      </c>
      <c r="BF3" s="432">
        <f>+'Cuadro Resumen'!C214</f>
        <v>5081.6025</v>
      </c>
      <c r="BG3" s="432">
        <f>+'Cuadro Resumen'!D214</f>
        <v>4629.9045000000006</v>
      </c>
      <c r="BH3" s="432">
        <f>+'Cuadro Resumen'!E214</f>
        <v>6097.9230000000007</v>
      </c>
      <c r="BI3" s="432">
        <f>+'Cuadro Resumen'!F214</f>
        <v>5646.2250000000004</v>
      </c>
      <c r="BJ3" s="432">
        <f>+'Cuadro Resumen'!C215</f>
        <v>4404.0555000000004</v>
      </c>
      <c r="BK3" s="432">
        <f>+'Cuadro Resumen'!D215</f>
        <v>4065.2820000000002</v>
      </c>
      <c r="BL3" s="432">
        <f>+'Cuadro Resumen'!E215</f>
        <v>5420.3760000000002</v>
      </c>
      <c r="BM3" s="432">
        <f>+'Cuadro Resumen'!F215</f>
        <v>4968.6779999999999</v>
      </c>
      <c r="BN3" s="432">
        <f>+'Cuadro Resumen'!C216</f>
        <v>3726.5085000000004</v>
      </c>
      <c r="BO3" s="432">
        <f>+'Cuadro Resumen'!D216</f>
        <v>3387.7350000000001</v>
      </c>
      <c r="BP3" s="432">
        <f>+'Cuadro Resumen'!E216</f>
        <v>4742.8290000000006</v>
      </c>
      <c r="BQ3" s="432">
        <f>+'Cuadro Resumen'!F216</f>
        <v>4404.0555000000004</v>
      </c>
      <c r="BR3" s="432">
        <f>+'Cuadro Resumen'!C217</f>
        <v>3274.8105</v>
      </c>
      <c r="BS3" s="432">
        <f>+'Cuadro Resumen'!D217</f>
        <v>3048.9615000000003</v>
      </c>
      <c r="BT3" s="432">
        <f>+'Cuadro Resumen'!E217</f>
        <v>4178.2065000000002</v>
      </c>
      <c r="BU3" s="432">
        <f>+'Cuadro Resumen'!F217</f>
        <v>3839.433</v>
      </c>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433"/>
      <c r="IA3" s="433"/>
      <c r="IB3" s="433"/>
      <c r="IC3" s="433"/>
      <c r="ID3" s="433"/>
      <c r="IE3" s="433"/>
      <c r="IF3" s="433"/>
      <c r="IG3" s="433"/>
      <c r="IH3" s="433"/>
      <c r="II3" s="433"/>
      <c r="IJ3" s="433"/>
      <c r="IK3" s="433"/>
      <c r="IL3" s="433"/>
      <c r="IM3" s="433"/>
      <c r="IN3" s="433"/>
      <c r="IO3" s="433"/>
      <c r="IP3" s="433"/>
      <c r="IQ3" s="433"/>
      <c r="IR3" s="433"/>
      <c r="IS3" s="433"/>
      <c r="IT3" s="433"/>
      <c r="IU3" s="433"/>
      <c r="IV3" s="433"/>
      <c r="IW3" s="433"/>
      <c r="IX3" s="433"/>
      <c r="IY3" s="433"/>
      <c r="IZ3" s="433"/>
      <c r="JA3" s="433"/>
      <c r="JB3" s="433"/>
      <c r="JC3" s="433"/>
      <c r="JD3" s="433"/>
      <c r="JE3" s="433"/>
      <c r="JF3" s="433"/>
      <c r="JG3" s="433"/>
      <c r="JH3" s="433"/>
      <c r="JI3" s="433"/>
      <c r="JJ3" s="433"/>
      <c r="JK3" s="433"/>
      <c r="JL3" s="433"/>
      <c r="JM3" s="433"/>
      <c r="JN3" s="433"/>
      <c r="JO3" s="433"/>
      <c r="JP3" s="433"/>
      <c r="JQ3" s="433"/>
      <c r="JR3" s="433"/>
      <c r="JS3" s="433"/>
      <c r="JT3" s="433"/>
      <c r="JU3" s="433"/>
      <c r="JV3" s="433"/>
      <c r="JW3" s="433"/>
      <c r="JX3" s="433"/>
      <c r="JY3" s="433"/>
      <c r="JZ3" s="433"/>
      <c r="KA3" s="433"/>
      <c r="KB3" s="433"/>
      <c r="KC3" s="433"/>
      <c r="KD3" s="433"/>
      <c r="KE3" s="433"/>
      <c r="KF3" s="433"/>
      <c r="KG3" s="433"/>
      <c r="KH3" s="433"/>
      <c r="KI3" s="433"/>
      <c r="KJ3" s="433"/>
      <c r="KK3" s="433"/>
      <c r="KL3" s="433"/>
      <c r="KM3" s="433"/>
      <c r="KN3" s="433"/>
      <c r="KO3" s="433"/>
      <c r="KP3" s="433"/>
      <c r="KQ3" s="433"/>
      <c r="KR3" s="433"/>
      <c r="KS3" s="433"/>
      <c r="KT3" s="433"/>
      <c r="KU3" s="433"/>
      <c r="KV3" s="433"/>
      <c r="KW3" s="433"/>
      <c r="KX3" s="433"/>
      <c r="KY3" s="433"/>
      <c r="KZ3" s="433"/>
      <c r="LA3" s="433"/>
      <c r="LB3" s="433"/>
      <c r="LC3" s="433"/>
      <c r="LD3" s="433"/>
      <c r="LE3" s="433"/>
      <c r="LF3" s="433"/>
      <c r="LG3" s="433"/>
      <c r="LH3" s="433"/>
      <c r="LI3" s="433"/>
      <c r="LJ3" s="433"/>
      <c r="LK3" s="433"/>
      <c r="LL3" s="433"/>
      <c r="LM3" s="433"/>
      <c r="LN3" s="433"/>
      <c r="LO3" s="433"/>
      <c r="LP3" s="433"/>
      <c r="LQ3" s="433"/>
      <c r="LR3" s="433"/>
      <c r="LS3" s="433"/>
      <c r="LT3" s="433"/>
      <c r="LU3" s="433"/>
      <c r="LV3" s="433"/>
      <c r="LW3" s="433"/>
      <c r="LX3" s="433"/>
      <c r="LY3" s="433"/>
      <c r="LZ3" s="433"/>
      <c r="MA3" s="433"/>
      <c r="MB3" s="433"/>
      <c r="MC3" s="433"/>
      <c r="MD3" s="433"/>
      <c r="ME3" s="433"/>
      <c r="MF3" s="433"/>
      <c r="MG3" s="433"/>
      <c r="MH3" s="433"/>
      <c r="MI3" s="433"/>
      <c r="MJ3" s="433"/>
      <c r="MK3" s="433"/>
      <c r="ML3" s="433"/>
      <c r="MM3" s="433"/>
      <c r="MN3" s="433"/>
      <c r="MO3" s="433"/>
      <c r="MP3" s="433"/>
      <c r="MQ3" s="433"/>
      <c r="MR3" s="433"/>
      <c r="MS3" s="433"/>
      <c r="MT3" s="433"/>
      <c r="MU3" s="433"/>
      <c r="MV3" s="433"/>
      <c r="MW3" s="433"/>
      <c r="MX3" s="433"/>
      <c r="MY3" s="433"/>
      <c r="MZ3" s="433"/>
      <c r="NA3" s="433"/>
      <c r="NB3" s="433"/>
      <c r="NC3" s="433"/>
      <c r="ND3" s="433"/>
      <c r="NE3" s="433"/>
      <c r="NF3" s="433"/>
      <c r="NG3" s="433"/>
      <c r="NH3" s="433"/>
      <c r="NI3" s="433"/>
      <c r="NJ3" s="433"/>
      <c r="NK3" s="433"/>
      <c r="NL3" s="433"/>
      <c r="NM3" s="433"/>
      <c r="NN3" s="433"/>
      <c r="NO3" s="433"/>
      <c r="NP3" s="433"/>
      <c r="NQ3" s="433"/>
      <c r="NR3" s="433"/>
      <c r="NS3" s="433"/>
      <c r="NT3" s="433"/>
      <c r="NU3" s="433"/>
      <c r="NV3" s="433"/>
      <c r="NW3" s="433"/>
      <c r="NX3" s="433"/>
      <c r="NY3" s="433"/>
      <c r="NZ3" s="433"/>
      <c r="OA3" s="433"/>
      <c r="OB3" s="433"/>
      <c r="OC3" s="433"/>
      <c r="OD3" s="433"/>
      <c r="OE3" s="433"/>
      <c r="OF3" s="433"/>
      <c r="OG3" s="433"/>
      <c r="OH3" s="433"/>
      <c r="OI3" s="433"/>
      <c r="OJ3" s="433"/>
      <c r="OK3" s="433"/>
      <c r="OL3" s="433"/>
      <c r="OM3" s="433"/>
      <c r="ON3" s="433"/>
      <c r="OO3" s="433"/>
      <c r="OP3" s="433"/>
      <c r="OQ3" s="433"/>
      <c r="OR3" s="433"/>
      <c r="OS3" s="433"/>
      <c r="OT3" s="433"/>
      <c r="OU3" s="433"/>
      <c r="OV3" s="433"/>
      <c r="OW3" s="433"/>
      <c r="OX3" s="433"/>
      <c r="OY3" s="433"/>
      <c r="OZ3" s="433"/>
      <c r="PA3" s="433"/>
      <c r="PB3" s="433"/>
      <c r="PC3" s="433"/>
      <c r="PD3" s="433"/>
      <c r="PE3" s="433"/>
      <c r="PF3" s="433"/>
      <c r="PG3" s="433"/>
      <c r="PH3" s="433"/>
      <c r="PI3" s="433"/>
      <c r="PJ3" s="433"/>
      <c r="PK3" s="433"/>
      <c r="PL3" s="433"/>
      <c r="PM3" s="433"/>
      <c r="PN3" s="433"/>
      <c r="PO3" s="433"/>
      <c r="PP3" s="433"/>
      <c r="PQ3" s="433"/>
      <c r="PR3" s="433"/>
      <c r="PS3" s="433"/>
      <c r="PT3" s="433"/>
      <c r="PU3" s="433"/>
      <c r="PV3" s="433"/>
      <c r="PW3" s="433"/>
      <c r="PX3" s="433"/>
      <c r="PY3" s="433"/>
      <c r="PZ3" s="433"/>
      <c r="QA3" s="433"/>
      <c r="QB3" s="433"/>
      <c r="QC3" s="433"/>
      <c r="QD3" s="433"/>
      <c r="QE3" s="433"/>
      <c r="QF3" s="433"/>
      <c r="QG3" s="433"/>
      <c r="QH3" s="433"/>
      <c r="QI3" s="433"/>
      <c r="QJ3" s="433"/>
      <c r="QK3" s="433"/>
      <c r="QL3" s="433"/>
      <c r="QM3" s="433"/>
      <c r="QN3" s="433"/>
      <c r="QO3" s="433"/>
      <c r="QP3" s="433"/>
      <c r="QQ3" s="433"/>
      <c r="QR3" s="433"/>
      <c r="QS3" s="433"/>
      <c r="QT3" s="433"/>
      <c r="QU3" s="433"/>
      <c r="QV3" s="433"/>
      <c r="QW3" s="433"/>
      <c r="QX3" s="433"/>
      <c r="QY3" s="433"/>
      <c r="QZ3" s="433"/>
      <c r="RA3" s="433"/>
      <c r="RB3" s="433"/>
      <c r="RC3" s="433"/>
      <c r="RD3" s="433"/>
      <c r="RE3" s="433"/>
      <c r="RF3" s="433"/>
      <c r="RG3" s="433"/>
      <c r="RH3" s="433"/>
      <c r="RI3" s="433"/>
      <c r="RJ3" s="433"/>
      <c r="RK3" s="433"/>
      <c r="RL3" s="433"/>
      <c r="RM3" s="433"/>
      <c r="RN3" s="433"/>
      <c r="RO3" s="433"/>
      <c r="RP3" s="433"/>
      <c r="RQ3" s="433"/>
      <c r="RR3" s="433"/>
      <c r="RS3" s="433"/>
      <c r="RT3" s="433"/>
      <c r="RU3" s="433"/>
      <c r="RV3" s="433"/>
      <c r="RW3" s="433"/>
      <c r="RX3" s="433"/>
      <c r="RY3" s="433"/>
      <c r="RZ3" s="433"/>
      <c r="SA3" s="433"/>
      <c r="SB3" s="433"/>
      <c r="SC3" s="433"/>
      <c r="SD3" s="433"/>
      <c r="SE3" s="433"/>
      <c r="SF3" s="433"/>
      <c r="SG3" s="433"/>
      <c r="SH3" s="433"/>
      <c r="SI3" s="433"/>
      <c r="SJ3" s="433"/>
      <c r="SK3" s="433"/>
      <c r="SL3" s="433"/>
      <c r="SM3" s="433"/>
      <c r="SN3" s="433"/>
      <c r="SO3" s="433"/>
      <c r="SP3" s="433"/>
      <c r="SQ3" s="433"/>
      <c r="SR3" s="433"/>
      <c r="SS3" s="433"/>
      <c r="ST3" s="433"/>
      <c r="SU3" s="433"/>
      <c r="SV3" s="433"/>
      <c r="SW3" s="433"/>
      <c r="SX3" s="433"/>
      <c r="SY3" s="433"/>
      <c r="SZ3" s="433"/>
      <c r="TA3" s="433"/>
      <c r="TB3" s="433"/>
      <c r="TC3" s="433"/>
      <c r="TD3" s="433"/>
      <c r="TE3" s="433"/>
      <c r="TF3" s="433"/>
      <c r="TG3" s="433"/>
      <c r="TH3" s="433"/>
      <c r="TI3" s="433"/>
      <c r="TJ3" s="433"/>
      <c r="TK3" s="433"/>
      <c r="TL3" s="433"/>
      <c r="TM3" s="433"/>
      <c r="TN3" s="433"/>
      <c r="TO3" s="433"/>
      <c r="TP3" s="433"/>
      <c r="TQ3" s="433"/>
      <c r="TR3" s="433"/>
      <c r="TS3" s="433"/>
      <c r="TT3" s="433"/>
      <c r="TU3" s="433"/>
      <c r="TV3" s="433"/>
      <c r="TW3" s="433"/>
      <c r="TX3" s="433"/>
      <c r="TY3" s="433"/>
      <c r="TZ3" s="433"/>
      <c r="UA3" s="433"/>
      <c r="UB3" s="433"/>
      <c r="UC3" s="433"/>
      <c r="UD3" s="433"/>
      <c r="UE3" s="433"/>
      <c r="UF3" s="433"/>
      <c r="UG3" s="433"/>
      <c r="UH3" s="433"/>
      <c r="UI3" s="433"/>
    </row>
    <row r="4" spans="1:555" ht="15.75" thickBot="1" x14ac:dyDescent="0.3"/>
    <row r="5" spans="1:555" ht="53.25" thickBot="1" x14ac:dyDescent="0.3">
      <c r="C5" s="85" t="s">
        <v>383</v>
      </c>
      <c r="D5" s="196">
        <f>SUMIF(C:C,$C$10,D:D)</f>
        <v>15886860.7225</v>
      </c>
    </row>
    <row r="6" spans="1:555" x14ac:dyDescent="0.25">
      <c r="C6" s="105"/>
      <c r="D6" s="105"/>
      <c r="E6" s="105"/>
      <c r="F6" s="105"/>
      <c r="G6" s="76"/>
      <c r="H6" s="105"/>
      <c r="I6" s="105"/>
    </row>
    <row r="7" spans="1:555" x14ac:dyDescent="0.25">
      <c r="C7" s="105"/>
      <c r="D7" s="105"/>
      <c r="E7" s="105"/>
      <c r="F7" s="105"/>
      <c r="G7" s="76"/>
      <c r="H7" s="105"/>
      <c r="I7" s="105"/>
    </row>
    <row r="8" spans="1:555" x14ac:dyDescent="0.25">
      <c r="C8" s="105"/>
      <c r="D8" s="105"/>
      <c r="E8" s="105"/>
      <c r="F8" s="105"/>
      <c r="G8" s="76"/>
      <c r="H8" s="105"/>
      <c r="I8" s="105"/>
    </row>
    <row r="9" spans="1:555" ht="15.75" thickBot="1" x14ac:dyDescent="0.3">
      <c r="C9" s="105"/>
      <c r="D9" s="105"/>
      <c r="E9" s="105"/>
      <c r="F9" s="105"/>
      <c r="G9" s="76"/>
      <c r="H9" s="105"/>
      <c r="I9" s="105"/>
      <c r="K9" s="174"/>
    </row>
    <row r="10" spans="1:555" ht="15.75" thickBot="1" x14ac:dyDescent="0.3">
      <c r="C10" s="155" t="s">
        <v>53</v>
      </c>
      <c r="D10" s="351">
        <f>SUM(F19:F24)</f>
        <v>80000</v>
      </c>
      <c r="F10" s="70"/>
      <c r="G10" s="77"/>
      <c r="H10" s="70"/>
      <c r="I10" s="70"/>
    </row>
    <row r="11" spans="1:555" x14ac:dyDescent="0.25">
      <c r="B11" s="91"/>
      <c r="C11" s="70"/>
      <c r="D11" s="31"/>
      <c r="E11" s="91"/>
      <c r="F11" s="91"/>
      <c r="G11" s="91"/>
      <c r="H11" s="74"/>
      <c r="I11" s="74"/>
      <c r="J11" s="74"/>
      <c r="K11" s="110"/>
    </row>
    <row r="12" spans="1:555" s="434" customFormat="1" x14ac:dyDescent="0.25">
      <c r="B12" s="91"/>
      <c r="C12" s="70"/>
      <c r="D12" s="31"/>
      <c r="E12" s="91"/>
      <c r="F12" s="91"/>
      <c r="G12" s="91"/>
      <c r="H12" s="74"/>
      <c r="I12" s="74"/>
      <c r="J12" s="74"/>
      <c r="K12" s="110"/>
    </row>
    <row r="13" spans="1:555" s="434" customFormat="1" ht="18.75" x14ac:dyDescent="0.25">
      <c r="B13" s="91"/>
      <c r="C13" s="748" t="s">
        <v>1994</v>
      </c>
      <c r="D13" s="749"/>
      <c r="E13" s="749"/>
      <c r="F13" s="749"/>
      <c r="G13" s="749"/>
      <c r="H13" s="749"/>
      <c r="I13" s="749"/>
      <c r="J13" s="749"/>
      <c r="K13" s="749"/>
    </row>
    <row r="14" spans="1:555" x14ac:dyDescent="0.25">
      <c r="B14" s="91"/>
      <c r="C14" s="70"/>
      <c r="D14" s="31"/>
      <c r="E14" s="91"/>
      <c r="F14" s="91"/>
      <c r="G14" s="91"/>
      <c r="H14" s="74"/>
      <c r="I14" s="74"/>
      <c r="J14" s="74"/>
      <c r="K14" s="110"/>
    </row>
    <row r="15" spans="1:555" ht="15.75" x14ac:dyDescent="0.25">
      <c r="B15" s="91"/>
      <c r="C15" s="200" t="s">
        <v>390</v>
      </c>
      <c r="D15" s="347" t="s">
        <v>1758</v>
      </c>
      <c r="E15" s="91"/>
      <c r="F15" s="91"/>
      <c r="G15" s="91"/>
      <c r="H15" s="74"/>
      <c r="I15" s="74"/>
      <c r="J15" s="74"/>
      <c r="K15" s="110"/>
    </row>
    <row r="16" spans="1:555" ht="18.75" x14ac:dyDescent="0.25">
      <c r="B16" s="91"/>
      <c r="C16" s="207" t="str">
        <f>IFERROR(VLOOKUP(D15,'1. Desarrollo e Innov. Curricu.'!$F:$G,2,FALSE),IFERROR(VLOOKUP(D15,'2. Investigación Científica'!$F:$G,2,FALSE),IFERROR(VLOOKUP(D15,'3. Vinculación Univ. Sociedad'!$F:$G,2,FALSE),IFERROR(VLOOKUP(D15,'4. Docencia y Profesorado Univ.'!$F:$G,2,FALSE),IFERROR(VLOOKUP(D15,'5. Estudiantes y Graduados'!$F:$G,2,FALSE),IFERROR(VLOOKUP(D15,'11. Gestion Administrativa'!$F:$G,2,FALSE),IFERROR(VLOOKUP(D15,'13. Gestión Académica'!$F:$G,2,FALSE),IFERROR(VLOOKUP(D15,'9. Asegura. de la Calid. y M'!$F:$G,2,FALSE),IFERROR(VLOOKUP(D15,'6. Gestión del Conocimiento'!$F:$G,2,FALSE),IFERROR(VLOOKUP(D15,'15. Gobernabilidad y Proceso...'!$F:$G,2,FALSE),IFERROR(VLOOKUP(D15,'12. Gestión del Talento Humano'!$F:$G,2,FALSE),IFERROR(VLOOKUP(D15,'14. Internacional... de la E.S.'!$F:$G,2,FALSE),IFERROR(VLOOKUP(D15,'10. Posgrado'!$F:$G,2,FALSE),IFERROR(VLOOKUP(D15,'17. Gestión TIC'!$F:$G,2,FALSE),IFERROR(VLOOKUP(D15,'16. Desa. del Sistema Educ.Sup.'!$F:$G,2,FALSE),IFERROR(VLOOKUP(D15,'8. Cultura de Inno. Insti...'!$F:$G,2,FALSE),VLOOKUP(D15,'7. Lo Esencial de la Reforma U.'!$F:$G,2,0)))))))))))))))))</f>
        <v>Publicar periódicamente la Revista Ciencias Espaciales, en sus dos números de primavera y otoño, con los resultados de investigaciones importantes realizadas en los campos del conocimiento que desarrolla la Facultad.</v>
      </c>
      <c r="D16" s="31"/>
      <c r="E16" s="91"/>
      <c r="F16" s="91"/>
      <c r="G16" s="91"/>
      <c r="H16" s="74"/>
      <c r="I16" s="74"/>
      <c r="J16" s="74"/>
      <c r="K16" s="110"/>
    </row>
    <row r="17" spans="3:11" ht="15.75" thickBot="1" x14ac:dyDescent="0.3">
      <c r="F17" s="91"/>
      <c r="G17" s="74"/>
      <c r="H17" s="74"/>
      <c r="I17" s="74"/>
    </row>
    <row r="18" spans="3:11" ht="30.75" thickBot="1" x14ac:dyDescent="0.3">
      <c r="C18" s="127" t="s">
        <v>44</v>
      </c>
      <c r="D18" s="127" t="s">
        <v>55</v>
      </c>
      <c r="E18" s="134" t="s">
        <v>57</v>
      </c>
      <c r="F18" s="133" t="s">
        <v>27</v>
      </c>
      <c r="G18" s="131" t="s">
        <v>129</v>
      </c>
      <c r="H18" s="134" t="s">
        <v>46</v>
      </c>
      <c r="I18" s="131" t="s">
        <v>130</v>
      </c>
      <c r="J18" s="131" t="s">
        <v>408</v>
      </c>
      <c r="K18" s="131" t="s">
        <v>409</v>
      </c>
    </row>
    <row r="19" spans="3:11" x14ac:dyDescent="0.25">
      <c r="C19" s="217" t="s">
        <v>452</v>
      </c>
      <c r="D19" s="218"/>
      <c r="E19" s="216">
        <f>HLOOKUP(C19,$AH$2:$BU$3,2,0)</f>
        <v>4742.8290000000006</v>
      </c>
      <c r="F19" s="95">
        <f t="shared" ref="F19:F24" si="0">D19*E19</f>
        <v>0</v>
      </c>
      <c r="G19" s="159"/>
      <c r="H19" s="140"/>
      <c r="I19" s="128" t="e">
        <f>VLOOKUP(H19,Presupuesto!$B$11:$C$565,2,0)</f>
        <v>#N/A</v>
      </c>
      <c r="J19" s="215" t="s">
        <v>1356</v>
      </c>
      <c r="K19" s="96" t="s">
        <v>392</v>
      </c>
    </row>
    <row r="20" spans="3:11" x14ac:dyDescent="0.25">
      <c r="C20" s="139" t="s">
        <v>2010</v>
      </c>
      <c r="D20" s="156">
        <v>400</v>
      </c>
      <c r="E20" s="121">
        <v>200</v>
      </c>
      <c r="F20" s="95">
        <f t="shared" ref="F20:F21" si="1">D20*E20</f>
        <v>80000</v>
      </c>
      <c r="G20" s="159" t="s">
        <v>127</v>
      </c>
      <c r="H20" s="140" t="s">
        <v>714</v>
      </c>
      <c r="I20" s="128" t="str">
        <f>VLOOKUP(H20,Presupuesto!$B$11:$C$565,2,0)</f>
        <v>SERVICIOS DE IMPRENTA PUBLIC.Y REPRODUCCION</v>
      </c>
      <c r="J20" s="96" t="s">
        <v>1356</v>
      </c>
      <c r="K20" s="96" t="s">
        <v>410</v>
      </c>
    </row>
    <row r="21" spans="3:11" x14ac:dyDescent="0.25">
      <c r="C21" s="139"/>
      <c r="D21" s="156"/>
      <c r="E21" s="121"/>
      <c r="F21" s="95">
        <f t="shared" si="1"/>
        <v>0</v>
      </c>
      <c r="G21" s="159"/>
      <c r="H21" s="140"/>
      <c r="I21" s="128" t="e">
        <f>VLOOKUP(H21,Presupuesto!$B$11:$C$565,2,0)</f>
        <v>#N/A</v>
      </c>
      <c r="J21" s="96"/>
      <c r="K21" s="96" t="s">
        <v>410</v>
      </c>
    </row>
    <row r="22" spans="3:11" x14ac:dyDescent="0.25">
      <c r="C22" s="143"/>
      <c r="D22" s="149"/>
      <c r="E22" s="116"/>
      <c r="F22" s="95">
        <f t="shared" si="0"/>
        <v>0</v>
      </c>
      <c r="G22" s="159"/>
      <c r="H22" s="144"/>
      <c r="I22" s="128" t="e">
        <f>VLOOKUP(H22,Presupuesto!$B$11:$C$565,2,0)</f>
        <v>#N/A</v>
      </c>
      <c r="J22" s="96"/>
      <c r="K22" s="96" t="s">
        <v>410</v>
      </c>
    </row>
    <row r="23" spans="3:11" x14ac:dyDescent="0.25">
      <c r="C23" s="143"/>
      <c r="D23" s="149"/>
      <c r="E23" s="116"/>
      <c r="F23" s="95">
        <f t="shared" si="0"/>
        <v>0</v>
      </c>
      <c r="G23" s="159"/>
      <c r="H23" s="144"/>
      <c r="I23" s="128" t="e">
        <f>VLOOKUP(H23,Presupuesto!$B$11:$C$565,2,0)</f>
        <v>#N/A</v>
      </c>
      <c r="J23" s="96"/>
      <c r="K23" s="96" t="s">
        <v>410</v>
      </c>
    </row>
    <row r="24" spans="3:11" ht="15.75" thickBot="1" x14ac:dyDescent="0.3">
      <c r="C24" s="145"/>
      <c r="D24" s="157"/>
      <c r="E24" s="101"/>
      <c r="F24" s="103">
        <f t="shared" si="0"/>
        <v>0</v>
      </c>
      <c r="G24" s="160"/>
      <c r="H24" s="146"/>
      <c r="I24" s="130" t="e">
        <f>VLOOKUP(H24,Presupuesto!$B$11:$C$565,2,0)</f>
        <v>#N/A</v>
      </c>
      <c r="J24" s="104"/>
      <c r="K24" s="122" t="s">
        <v>392</v>
      </c>
    </row>
    <row r="26" spans="3:11" ht="15.75" thickBot="1" x14ac:dyDescent="0.3">
      <c r="F26" s="88"/>
      <c r="G26" s="87"/>
      <c r="H26" s="88"/>
      <c r="I26" s="88"/>
    </row>
    <row r="27" spans="3:11" ht="15.75" thickBot="1" x14ac:dyDescent="0.3">
      <c r="C27" s="155" t="s">
        <v>53</v>
      </c>
      <c r="D27" s="351">
        <f>SUM(F34:F40)</f>
        <v>3000</v>
      </c>
      <c r="F27" s="70"/>
      <c r="G27" s="77"/>
      <c r="H27" s="70"/>
      <c r="I27" s="70"/>
    </row>
    <row r="28" spans="3:11" x14ac:dyDescent="0.25">
      <c r="C28" s="70"/>
      <c r="D28" s="31"/>
      <c r="E28" s="91"/>
      <c r="F28" s="91"/>
      <c r="G28" s="91"/>
      <c r="H28" s="74"/>
      <c r="I28" s="74"/>
      <c r="J28" s="74"/>
      <c r="K28" s="110"/>
    </row>
    <row r="29" spans="3:11" x14ac:dyDescent="0.25">
      <c r="C29" s="70"/>
      <c r="D29" s="31"/>
      <c r="E29" s="91"/>
      <c r="F29" s="91"/>
      <c r="G29" s="91"/>
      <c r="H29" s="74"/>
      <c r="I29" s="74"/>
      <c r="J29" s="74"/>
      <c r="K29" s="110"/>
    </row>
    <row r="30" spans="3:11" ht="15.75" x14ac:dyDescent="0.25">
      <c r="C30" s="200" t="s">
        <v>390</v>
      </c>
      <c r="D30" s="347" t="s">
        <v>1980</v>
      </c>
      <c r="E30" s="91"/>
      <c r="F30" s="91"/>
      <c r="G30" s="91"/>
      <c r="H30" s="74"/>
      <c r="I30" s="74"/>
      <c r="J30" s="74"/>
      <c r="K30" s="110"/>
    </row>
    <row r="31" spans="3:11" ht="42.75" customHeight="1" x14ac:dyDescent="0.25">
      <c r="C31" s="739" t="str">
        <f>IFERROR(VLOOKUP(D30,'1. Desarrollo e Innov. Curricu.'!$F:$G,2,FALSE),IFERROR(VLOOKUP(D30,'2. Investigación Científica'!$F:$G,2,FALSE),IFERROR(VLOOKUP(D30,'3. Vinculación Univ. Sociedad'!$F:$G,2,FALSE),IFERROR(VLOOKUP(D30,'4. Docencia y Profesorado Univ.'!$F:$G,2,FALSE),IFERROR(VLOOKUP(D30,'5. Estudiantes y Graduados'!$F:$G,2,FALSE),IFERROR(VLOOKUP(D30,'11. Gestion Administrativa'!$F:$G,2,FALSE),IFERROR(VLOOKUP(D30,'13. Gestión Académica'!$F:$G,2,FALSE),IFERROR(VLOOKUP(D30,'9. Asegura. de la Calid. y M'!$F:$G,2,FALSE),IFERROR(VLOOKUP(D30,'6. Gestión del Conocimiento'!$F:$G,2,FALSE),IFERROR(VLOOKUP(D30,'15. Gobernabilidad y Proceso...'!$F:$G,2,FALSE),IFERROR(VLOOKUP(D30,'12. Gestión del Talento Humano'!$F:$G,2,FALSE),IFERROR(VLOOKUP(D30,'14. Internacional... de la E.S.'!$F:$G,2,FALSE),IFERROR(VLOOKUP(D30,'10. Posgrado'!$F:$G,2,FALSE),IFERROR(VLOOKUP(D30,'17. Gestión TIC'!$F:$G,2,FALSE),IFERROR(VLOOKUP(D30,'16. Desa. del Sistema Educ.Sup.'!$F:$G,2,FALSE),IFERROR(VLOOKUP(D30,'8. Cultura de Inno. Insti...'!$F:$G,2,FALSE),VLOOKUP(D30,'7. Lo Esencial de la Reforma U.'!$F:$G,2,0)))))))))))))))))</f>
        <v>Publicar anualmente el Catálogo de Vinculación de la FACES con la Sociedad para divulgar proyectos de VUS; y participar en ferias y presentaciones de libros, y elaboración de reportajes culturales, especialmente relacionados con los campos del conocimiento que desarrolla la Facultad.</v>
      </c>
      <c r="D31" s="739"/>
      <c r="E31" s="739"/>
      <c r="F31" s="739"/>
      <c r="G31" s="739"/>
      <c r="H31" s="739"/>
      <c r="I31" s="739"/>
      <c r="J31" s="739"/>
      <c r="K31" s="739"/>
    </row>
    <row r="32" spans="3:11" ht="15.75" thickBot="1" x14ac:dyDescent="0.3">
      <c r="F32" s="91"/>
      <c r="G32" s="74"/>
      <c r="H32" s="74"/>
      <c r="I32" s="74"/>
    </row>
    <row r="33" spans="3:11" ht="30.75" thickBot="1" x14ac:dyDescent="0.3">
      <c r="C33" s="127" t="s">
        <v>44</v>
      </c>
      <c r="D33" s="127" t="s">
        <v>55</v>
      </c>
      <c r="E33" s="134" t="s">
        <v>57</v>
      </c>
      <c r="F33" s="133" t="s">
        <v>27</v>
      </c>
      <c r="G33" s="131" t="s">
        <v>129</v>
      </c>
      <c r="H33" s="134" t="s">
        <v>46</v>
      </c>
      <c r="I33" s="131" t="s">
        <v>130</v>
      </c>
      <c r="J33" s="131" t="s">
        <v>408</v>
      </c>
      <c r="K33" s="131" t="s">
        <v>409</v>
      </c>
    </row>
    <row r="34" spans="3:11" x14ac:dyDescent="0.25">
      <c r="C34" s="217" t="s">
        <v>437</v>
      </c>
      <c r="D34" s="218"/>
      <c r="E34" s="216">
        <f>HLOOKUP(C34,$AH$2:$BU$3,2,0)</f>
        <v>620</v>
      </c>
      <c r="F34" s="95">
        <f t="shared" ref="F34:F40" si="2">D34*E34</f>
        <v>0</v>
      </c>
      <c r="G34" s="159"/>
      <c r="H34" s="140"/>
      <c r="I34" s="128" t="e">
        <f>VLOOKUP(H34,Presupuesto!$B$11:$C$565,2,0)</f>
        <v>#N/A</v>
      </c>
      <c r="J34" s="215"/>
      <c r="K34" s="96" t="s">
        <v>392</v>
      </c>
    </row>
    <row r="35" spans="3:11" x14ac:dyDescent="0.25">
      <c r="C35" s="139"/>
      <c r="D35" s="156"/>
      <c r="E35" s="121"/>
      <c r="F35" s="95">
        <f t="shared" si="2"/>
        <v>0</v>
      </c>
      <c r="G35" s="159"/>
      <c r="H35" s="140"/>
      <c r="I35" s="128" t="e">
        <f>VLOOKUP(H35,Presupuesto!$B$11:$C$565,2,0)</f>
        <v>#N/A</v>
      </c>
      <c r="J35" s="96"/>
      <c r="K35" s="96" t="s">
        <v>410</v>
      </c>
    </row>
    <row r="36" spans="3:11" x14ac:dyDescent="0.25">
      <c r="C36" s="139" t="s">
        <v>2011</v>
      </c>
      <c r="D36" s="156">
        <v>15</v>
      </c>
      <c r="E36" s="121">
        <v>200</v>
      </c>
      <c r="F36" s="95">
        <f>D36*E36</f>
        <v>3000</v>
      </c>
      <c r="G36" s="159" t="s">
        <v>127</v>
      </c>
      <c r="H36" s="140" t="s">
        <v>714</v>
      </c>
      <c r="I36" s="128" t="str">
        <f>VLOOKUP(H36,Presupuesto!$B$11:$C$565,2,0)</f>
        <v>SERVICIOS DE IMPRENTA PUBLIC.Y REPRODUCCION</v>
      </c>
      <c r="J36" s="96" t="s">
        <v>469</v>
      </c>
      <c r="K36" s="96" t="s">
        <v>410</v>
      </c>
    </row>
    <row r="37" spans="3:11" x14ac:dyDescent="0.25">
      <c r="C37" s="139"/>
      <c r="D37" s="156"/>
      <c r="E37" s="121"/>
      <c r="F37" s="95">
        <f t="shared" si="2"/>
        <v>0</v>
      </c>
      <c r="G37" s="159"/>
      <c r="H37" s="140"/>
      <c r="I37" s="128" t="e">
        <f>VLOOKUP(H37,Presupuesto!$B$11:$C$565,2,0)</f>
        <v>#N/A</v>
      </c>
      <c r="J37" s="96"/>
      <c r="K37" s="96" t="s">
        <v>410</v>
      </c>
    </row>
    <row r="38" spans="3:11" x14ac:dyDescent="0.25">
      <c r="C38" s="143"/>
      <c r="D38" s="149"/>
      <c r="E38" s="116"/>
      <c r="F38" s="95">
        <f t="shared" si="2"/>
        <v>0</v>
      </c>
      <c r="G38" s="159"/>
      <c r="H38" s="144"/>
      <c r="I38" s="128" t="e">
        <f>VLOOKUP(H38,Presupuesto!$B$11:$C$565,2,0)</f>
        <v>#N/A</v>
      </c>
      <c r="J38" s="96"/>
      <c r="K38" s="96" t="s">
        <v>410</v>
      </c>
    </row>
    <row r="39" spans="3:11" x14ac:dyDescent="0.25">
      <c r="C39" s="143"/>
      <c r="D39" s="149"/>
      <c r="E39" s="116"/>
      <c r="F39" s="95">
        <f t="shared" si="2"/>
        <v>0</v>
      </c>
      <c r="G39" s="159"/>
      <c r="H39" s="144"/>
      <c r="I39" s="128" t="e">
        <f>VLOOKUP(H39,Presupuesto!$B$11:$C$565,2,0)</f>
        <v>#N/A</v>
      </c>
      <c r="J39" s="96"/>
      <c r="K39" s="96" t="s">
        <v>410</v>
      </c>
    </row>
    <row r="40" spans="3:11" ht="15.75" thickBot="1" x14ac:dyDescent="0.3">
      <c r="C40" s="145"/>
      <c r="D40" s="157"/>
      <c r="E40" s="101"/>
      <c r="F40" s="103">
        <f t="shared" si="2"/>
        <v>0</v>
      </c>
      <c r="G40" s="160"/>
      <c r="H40" s="146"/>
      <c r="I40" s="130" t="e">
        <f>VLOOKUP(H40,Presupuesto!$B$11:$C$565,2,0)</f>
        <v>#N/A</v>
      </c>
      <c r="J40" s="104"/>
      <c r="K40" s="122" t="s">
        <v>392</v>
      </c>
    </row>
    <row r="42" spans="3:11" ht="15.75" thickBot="1" x14ac:dyDescent="0.3"/>
    <row r="43" spans="3:11" ht="15.75" thickBot="1" x14ac:dyDescent="0.3">
      <c r="C43" s="155" t="s">
        <v>53</v>
      </c>
      <c r="D43" s="351">
        <f>SUM(F50:F54)</f>
        <v>80000</v>
      </c>
      <c r="F43" s="70"/>
      <c r="G43" s="77"/>
      <c r="H43" s="70"/>
      <c r="I43" s="70"/>
    </row>
    <row r="44" spans="3:11" x14ac:dyDescent="0.25">
      <c r="C44" s="70"/>
      <c r="D44" s="31"/>
      <c r="E44" s="91"/>
      <c r="F44" s="91"/>
      <c r="G44" s="91"/>
      <c r="H44" s="74"/>
      <c r="I44" s="74"/>
      <c r="J44" s="74"/>
      <c r="K44" s="110"/>
    </row>
    <row r="45" spans="3:11" x14ac:dyDescent="0.25">
      <c r="C45" s="70"/>
      <c r="D45" s="31"/>
      <c r="E45" s="91"/>
      <c r="F45" s="91"/>
      <c r="G45" s="91"/>
      <c r="H45" s="74"/>
      <c r="I45" s="74"/>
      <c r="J45" s="74"/>
      <c r="K45" s="110"/>
    </row>
    <row r="46" spans="3:11" ht="15.75" x14ac:dyDescent="0.25">
      <c r="C46" s="200" t="s">
        <v>390</v>
      </c>
      <c r="D46" s="347" t="s">
        <v>2013</v>
      </c>
      <c r="E46" s="91"/>
      <c r="F46" s="91"/>
      <c r="G46" s="91"/>
      <c r="H46" s="74"/>
      <c r="I46" s="74"/>
      <c r="J46" s="74"/>
      <c r="K46" s="110"/>
    </row>
    <row r="47" spans="3:11" ht="46.5" customHeight="1" x14ac:dyDescent="0.25">
      <c r="C47" s="739" t="str">
        <f>IFERROR(VLOOKUP(D46,'1. Desarrollo e Innov. Curricu.'!$F:$G,2,FALSE),IFERROR(VLOOKUP(D46,'2. Investigación Científica'!$F:$G,2,FALSE),IFERROR(VLOOKUP(D46,'3. Vinculación Univ. Sociedad'!$F:$G,2,FALSE),IFERROR(VLOOKUP(D46,'4. Docencia y Profesorado Univ.'!$F:$G,2,FALSE),IFERROR(VLOOKUP(D46,'5. Estudiantes y Graduados'!$F:$G,2,FALSE),IFERROR(VLOOKUP(D46,'11. Gestion Administrativa'!$F:$G,2,FALSE),IFERROR(VLOOKUP(D46,'13. Gestión Académica'!$F:$G,2,FALSE),IFERROR(VLOOKUP(D46,'9. Asegura. de la Calid. y M'!$F:$G,2,FALSE),IFERROR(VLOOKUP(D46,'6. Gestión del Conocimiento'!$F:$G,2,FALSE),IFERROR(VLOOKUP(D46,'15. Gobernabilidad y Proceso...'!$F:$G,2,FALSE),IFERROR(VLOOKUP(D46,'12. Gestión del Talento Humano'!$F:$G,2,FALSE),IFERROR(VLOOKUP(D46,'14. Internacional... de la E.S.'!$F:$G,2,FALSE),IFERROR(VLOOKUP(D46,'10. Posgrado'!$F:$G,2,FALSE),IFERROR(VLOOKUP(D46,'17. Gestión TIC'!$F:$G,2,FALSE),IFERROR(VLOOKUP(D46,'16. Desa. del Sistema Educ.Sup.'!$F:$G,2,FALSE),IFERROR(VLOOKUP(D46,'8. Cultura de Inno. Insti...'!$F:$G,2,FALSE),VLOOKUP(D46,'7. Lo Esencial de la Reforma U.'!$F:$G,2,0)))))))))))))))))</f>
        <v xml:space="preserve">Fortalecer las colecciones bibliográficas y centros de documentación de la FACES, así como gestionar y mantener acceso al sistema virtual para la obtención de documentos y materiales de trabajo en línea por parte de profesores y estudiantes. </v>
      </c>
      <c r="D47" s="739"/>
      <c r="E47" s="739"/>
      <c r="F47" s="739"/>
      <c r="G47" s="739"/>
      <c r="H47" s="739"/>
      <c r="I47" s="739"/>
      <c r="J47" s="739"/>
      <c r="K47" s="739"/>
    </row>
    <row r="48" spans="3:11" ht="15.75" thickBot="1" x14ac:dyDescent="0.3">
      <c r="F48" s="91"/>
      <c r="G48" s="74"/>
      <c r="H48" s="74"/>
      <c r="I48" s="74"/>
    </row>
    <row r="49" spans="3:11" ht="30.75" thickBot="1" x14ac:dyDescent="0.3">
      <c r="C49" s="127" t="s">
        <v>44</v>
      </c>
      <c r="D49" s="127" t="s">
        <v>55</v>
      </c>
      <c r="E49" s="134" t="s">
        <v>57</v>
      </c>
      <c r="F49" s="133" t="s">
        <v>27</v>
      </c>
      <c r="G49" s="131" t="s">
        <v>129</v>
      </c>
      <c r="H49" s="134" t="s">
        <v>46</v>
      </c>
      <c r="I49" s="131" t="s">
        <v>130</v>
      </c>
      <c r="J49" s="131" t="s">
        <v>408</v>
      </c>
      <c r="K49" s="131" t="s">
        <v>409</v>
      </c>
    </row>
    <row r="50" spans="3:11" x14ac:dyDescent="0.25">
      <c r="C50" s="217" t="s">
        <v>437</v>
      </c>
      <c r="D50" s="218"/>
      <c r="E50" s="216"/>
      <c r="F50" s="95">
        <f t="shared" ref="F50:F54" si="3">D50*E50</f>
        <v>0</v>
      </c>
      <c r="G50" s="159"/>
      <c r="H50" s="140"/>
      <c r="I50" s="128" t="e">
        <f>VLOOKUP(H50,Presupuesto!$B$11:$C$565,2,0)</f>
        <v>#N/A</v>
      </c>
      <c r="J50" s="215"/>
      <c r="K50" s="96" t="s">
        <v>392</v>
      </c>
    </row>
    <row r="51" spans="3:11" x14ac:dyDescent="0.25">
      <c r="C51" s="139"/>
      <c r="D51" s="156"/>
      <c r="E51" s="121"/>
      <c r="F51" s="95">
        <f t="shared" si="3"/>
        <v>0</v>
      </c>
      <c r="G51" s="159"/>
      <c r="H51" s="140"/>
      <c r="I51" s="128" t="e">
        <f>VLOOKUP(H51,Presupuesto!$B$11:$C$565,2,0)</f>
        <v>#N/A</v>
      </c>
      <c r="J51" s="96"/>
      <c r="K51" s="96" t="s">
        <v>410</v>
      </c>
    </row>
    <row r="52" spans="3:11" x14ac:dyDescent="0.25">
      <c r="C52" s="139" t="s">
        <v>2012</v>
      </c>
      <c r="D52" s="156">
        <v>100</v>
      </c>
      <c r="E52" s="121">
        <v>800</v>
      </c>
      <c r="F52" s="95">
        <f t="shared" si="3"/>
        <v>80000</v>
      </c>
      <c r="G52" s="159" t="s">
        <v>1665</v>
      </c>
      <c r="H52" s="140" t="s">
        <v>1030</v>
      </c>
      <c r="I52" s="128" t="str">
        <f>VLOOKUP(H52,Presupuesto!$B$11:$C$565,2,0)</f>
        <v>LIBROS, REVISTAS Y OTROS ELEMENTOS COLECCIONABLES</v>
      </c>
      <c r="J52" s="96" t="s">
        <v>1357</v>
      </c>
      <c r="K52" s="96" t="s">
        <v>410</v>
      </c>
    </row>
    <row r="53" spans="3:11" x14ac:dyDescent="0.25">
      <c r="C53" s="143"/>
      <c r="D53" s="149"/>
      <c r="E53" s="116"/>
      <c r="F53" s="95">
        <f t="shared" si="3"/>
        <v>0</v>
      </c>
      <c r="G53" s="159"/>
      <c r="H53" s="144"/>
      <c r="I53" s="128" t="e">
        <f>VLOOKUP(H53,Presupuesto!$B$11:$C$565,2,0)</f>
        <v>#N/A</v>
      </c>
      <c r="J53" s="96"/>
      <c r="K53" s="96" t="s">
        <v>410</v>
      </c>
    </row>
    <row r="54" spans="3:11" ht="15.75" thickBot="1" x14ac:dyDescent="0.3">
      <c r="C54" s="145"/>
      <c r="D54" s="157"/>
      <c r="E54" s="101"/>
      <c r="F54" s="103">
        <f t="shared" si="3"/>
        <v>0</v>
      </c>
      <c r="G54" s="160"/>
      <c r="H54" s="146"/>
      <c r="I54" s="130" t="e">
        <f>VLOOKUP(H54,Presupuesto!$B$11:$C$565,2,0)</f>
        <v>#N/A</v>
      </c>
      <c r="J54" s="104"/>
      <c r="K54" s="122" t="s">
        <v>392</v>
      </c>
    </row>
    <row r="56" spans="3:11" ht="15.75" thickBot="1" x14ac:dyDescent="0.3">
      <c r="F56" s="88"/>
      <c r="G56" s="87"/>
      <c r="H56" s="88"/>
      <c r="I56" s="88"/>
    </row>
    <row r="57" spans="3:11" ht="15.75" thickBot="1" x14ac:dyDescent="0.3">
      <c r="C57" s="155" t="s">
        <v>53</v>
      </c>
      <c r="D57" s="351">
        <f>SUM(F64:F70)</f>
        <v>40949</v>
      </c>
      <c r="F57" s="70"/>
      <c r="G57" s="77"/>
      <c r="H57" s="70"/>
      <c r="I57" s="70"/>
    </row>
    <row r="58" spans="3:11" x14ac:dyDescent="0.25">
      <c r="C58" s="70"/>
      <c r="D58" s="31"/>
      <c r="E58" s="91"/>
      <c r="F58" s="91"/>
      <c r="G58" s="91"/>
      <c r="H58" s="74"/>
      <c r="I58" s="74"/>
      <c r="J58" s="74"/>
      <c r="K58" s="110"/>
    </row>
    <row r="59" spans="3:11" x14ac:dyDescent="0.25">
      <c r="C59" s="70"/>
      <c r="D59" s="31"/>
      <c r="E59" s="91"/>
      <c r="F59" s="91"/>
      <c r="G59" s="91"/>
      <c r="H59" s="74"/>
      <c r="I59" s="74"/>
      <c r="J59" s="74"/>
      <c r="K59" s="110"/>
    </row>
    <row r="60" spans="3:11" ht="15.75" x14ac:dyDescent="0.25">
      <c r="C60" s="200" t="s">
        <v>390</v>
      </c>
      <c r="D60" s="347" t="s">
        <v>2017</v>
      </c>
      <c r="E60" s="91"/>
      <c r="F60" s="91"/>
      <c r="G60" s="91"/>
      <c r="H60" s="74"/>
      <c r="I60" s="74"/>
      <c r="J60" s="74"/>
      <c r="K60" s="110"/>
    </row>
    <row r="61" spans="3:11" ht="18.75" x14ac:dyDescent="0.25">
      <c r="C61" s="207" t="str">
        <f>IFERROR(VLOOKUP(D60,'1. Desarrollo e Innov. Curricu.'!$F:$G,2,FALSE),IFERROR(VLOOKUP(D60,'2. Investigación Científica'!$F:$G,2,FALSE),IFERROR(VLOOKUP(D60,'3. Vinculación Univ. Sociedad'!$F:$G,2,FALSE),IFERROR(VLOOKUP(D60,'4. Docencia y Profesorado Univ.'!$F:$G,2,FALSE),IFERROR(VLOOKUP(D60,'5. Estudiantes y Graduados'!$F:$G,2,FALSE),IFERROR(VLOOKUP(D60,'11. Gestion Administrativa'!$F:$G,2,FALSE),IFERROR(VLOOKUP(D60,'13. Gestión Académica'!$F:$G,2,FALSE),IFERROR(VLOOKUP(D60,'9. Asegura. de la Calid. y M'!$F:$G,2,FALSE),IFERROR(VLOOKUP(D60,'6. Gestión del Conocimiento'!$F:$G,2,FALSE),IFERROR(VLOOKUP(D60,'15. Gobernabilidad y Proceso...'!$F:$G,2,FALSE),IFERROR(VLOOKUP(D60,'12. Gestión del Talento Humano'!$F:$G,2,FALSE),IFERROR(VLOOKUP(D60,'14. Internacional... de la E.S.'!$F:$G,2,FALSE),IFERROR(VLOOKUP(D60,'10. Posgrado'!$F:$G,2,FALSE),IFERROR(VLOOKUP(D60,'17. Gestión TIC'!$F:$G,2,FALSE),IFERROR(VLOOKUP(D60,'16. Desa. del Sistema Educ.Sup.'!$F:$G,2,FALSE),IFERROR(VLOOKUP(D60,'8. Cultura de Inno. Insti...'!$F:$G,2,FALSE),VLOOKUP(D60,'7. Lo Esencial de la Reforma U.'!$F:$G,2,0)))))))))))))))))</f>
        <v>Fomentar que los profesores y graduados sean miembros de organizaciones, asociaciones y sociedades científicas de los campos del conocimiento que desarrolla la FACES.</v>
      </c>
      <c r="D61" s="31"/>
      <c r="E61" s="91"/>
      <c r="F61" s="91"/>
      <c r="G61" s="91"/>
      <c r="H61" s="74"/>
      <c r="I61" s="74"/>
      <c r="J61" s="74"/>
      <c r="K61" s="110"/>
    </row>
    <row r="62" spans="3:11" ht="15.75" thickBot="1" x14ac:dyDescent="0.3">
      <c r="F62" s="91"/>
      <c r="G62" s="74"/>
      <c r="H62" s="74"/>
      <c r="I62" s="74"/>
    </row>
    <row r="63" spans="3:11" ht="30.75" thickBot="1" x14ac:dyDescent="0.3">
      <c r="C63" s="127" t="s">
        <v>44</v>
      </c>
      <c r="D63" s="127" t="s">
        <v>55</v>
      </c>
      <c r="E63" s="134" t="s">
        <v>57</v>
      </c>
      <c r="F63" s="133" t="s">
        <v>27</v>
      </c>
      <c r="G63" s="131" t="s">
        <v>129</v>
      </c>
      <c r="H63" s="134" t="s">
        <v>46</v>
      </c>
      <c r="I63" s="131" t="s">
        <v>130</v>
      </c>
      <c r="J63" s="131" t="s">
        <v>408</v>
      </c>
      <c r="K63" s="131" t="s">
        <v>409</v>
      </c>
    </row>
    <row r="64" spans="3:11" x14ac:dyDescent="0.25">
      <c r="C64" s="217" t="s">
        <v>437</v>
      </c>
      <c r="D64" s="218"/>
      <c r="E64" s="216">
        <f>HLOOKUP(C64,$AH$2:$BU$3,2,0)</f>
        <v>620</v>
      </c>
      <c r="F64" s="95">
        <f t="shared" ref="F64:F70" si="4">D64*E64</f>
        <v>0</v>
      </c>
      <c r="G64" s="159"/>
      <c r="H64" s="140"/>
      <c r="I64" s="128" t="e">
        <f>VLOOKUP(H64,Presupuesto!$B$11:$C$565,2,0)</f>
        <v>#N/A</v>
      </c>
      <c r="J64" s="215" t="s">
        <v>1448</v>
      </c>
      <c r="K64" s="96" t="s">
        <v>392</v>
      </c>
    </row>
    <row r="65" spans="3:11" x14ac:dyDescent="0.25">
      <c r="C65" s="139"/>
      <c r="D65" s="156"/>
      <c r="E65" s="121"/>
      <c r="F65" s="95">
        <f t="shared" si="4"/>
        <v>0</v>
      </c>
      <c r="G65" s="159"/>
      <c r="H65" s="140"/>
      <c r="I65" s="128" t="e">
        <f>VLOOKUP(H65,Presupuesto!$B$11:$C$565,2,0)</f>
        <v>#N/A</v>
      </c>
      <c r="J65" s="96" t="str">
        <f>$J$64</f>
        <v>Desarrollo del Sistema de Educación Superior</v>
      </c>
      <c r="K65" s="96" t="s">
        <v>410</v>
      </c>
    </row>
    <row r="66" spans="3:11" ht="30" x14ac:dyDescent="0.25">
      <c r="C66" s="629" t="s">
        <v>2016</v>
      </c>
      <c r="D66" s="156">
        <v>1</v>
      </c>
      <c r="E66" s="121">
        <v>40949</v>
      </c>
      <c r="F66" s="95">
        <f t="shared" si="4"/>
        <v>40949</v>
      </c>
      <c r="G66" s="159" t="s">
        <v>127</v>
      </c>
      <c r="H66" s="140" t="s">
        <v>1199</v>
      </c>
      <c r="I66" s="128" t="str">
        <f>VLOOKUP(H66,Presupuesto!$B$11:$C$565,2,0)</f>
        <v>MEMBRECIA DE LA RLB</v>
      </c>
      <c r="J66" s="96" t="s">
        <v>1364</v>
      </c>
      <c r="K66" s="96" t="s">
        <v>392</v>
      </c>
    </row>
    <row r="67" spans="3:11" x14ac:dyDescent="0.25">
      <c r="C67" s="143"/>
      <c r="D67" s="149"/>
      <c r="E67" s="116"/>
      <c r="F67" s="95">
        <f t="shared" si="4"/>
        <v>0</v>
      </c>
      <c r="G67" s="159"/>
      <c r="H67" s="144"/>
      <c r="I67" s="128" t="e">
        <f>VLOOKUP(H67,Presupuesto!$B$11:$C$565,2,0)</f>
        <v>#N/A</v>
      </c>
      <c r="J67" s="96" t="str">
        <f>$J$64</f>
        <v>Desarrollo del Sistema de Educación Superior</v>
      </c>
      <c r="K67" s="96" t="s">
        <v>410</v>
      </c>
    </row>
    <row r="68" spans="3:11" x14ac:dyDescent="0.25">
      <c r="C68" s="143"/>
      <c r="D68" s="149"/>
      <c r="E68" s="116"/>
      <c r="F68" s="95">
        <f t="shared" si="4"/>
        <v>0</v>
      </c>
      <c r="G68" s="159"/>
      <c r="H68" s="144"/>
      <c r="I68" s="128" t="e">
        <f>VLOOKUP(H68,Presupuesto!$B$11:$C$565,2,0)</f>
        <v>#N/A</v>
      </c>
      <c r="J68" s="96" t="str">
        <f>$J$64</f>
        <v>Desarrollo del Sistema de Educación Superior</v>
      </c>
      <c r="K68" s="96" t="s">
        <v>410</v>
      </c>
    </row>
    <row r="69" spans="3:11" x14ac:dyDescent="0.25">
      <c r="C69" s="143"/>
      <c r="D69" s="149"/>
      <c r="E69" s="116"/>
      <c r="F69" s="95">
        <f t="shared" si="4"/>
        <v>0</v>
      </c>
      <c r="G69" s="159"/>
      <c r="H69" s="144"/>
      <c r="I69" s="128" t="e">
        <f>VLOOKUP(H69,Presupuesto!$B$11:$C$565,2,0)</f>
        <v>#N/A</v>
      </c>
      <c r="J69" s="96" t="str">
        <f>$J$64</f>
        <v>Desarrollo del Sistema de Educación Superior</v>
      </c>
      <c r="K69" s="96" t="s">
        <v>410</v>
      </c>
    </row>
    <row r="70" spans="3:11" ht="15.75" thickBot="1" x14ac:dyDescent="0.3">
      <c r="C70" s="145"/>
      <c r="D70" s="157"/>
      <c r="E70" s="101"/>
      <c r="F70" s="103">
        <f t="shared" si="4"/>
        <v>0</v>
      </c>
      <c r="G70" s="160"/>
      <c r="H70" s="146"/>
      <c r="I70" s="130" t="e">
        <f>VLOOKUP(H70,Presupuesto!$B$11:$C$565,2,0)</f>
        <v>#N/A</v>
      </c>
      <c r="J70" s="104" t="str">
        <f>$J$64</f>
        <v>Desarrollo del Sistema de Educación Superior</v>
      </c>
      <c r="K70" s="122" t="s">
        <v>392</v>
      </c>
    </row>
    <row r="72" spans="3:11" s="434" customFormat="1" x14ac:dyDescent="0.25">
      <c r="G72" s="421"/>
    </row>
    <row r="73" spans="3:11" s="434" customFormat="1" ht="18.75" x14ac:dyDescent="0.25">
      <c r="C73" s="748" t="s">
        <v>2007</v>
      </c>
      <c r="D73" s="749"/>
      <c r="E73" s="749"/>
      <c r="F73" s="749"/>
      <c r="G73" s="749"/>
      <c r="H73" s="749"/>
      <c r="I73" s="749"/>
      <c r="J73" s="749"/>
      <c r="K73" s="749"/>
    </row>
    <row r="76" spans="3:11" ht="15.75" thickBot="1" x14ac:dyDescent="0.3">
      <c r="F76" s="88"/>
      <c r="G76" s="87"/>
      <c r="H76" s="88"/>
      <c r="I76" s="88"/>
    </row>
    <row r="77" spans="3:11" ht="15.75" thickBot="1" x14ac:dyDescent="0.3">
      <c r="C77" s="155" t="s">
        <v>53</v>
      </c>
      <c r="D77" s="351">
        <f>SUM(F84:F92)</f>
        <v>1000000</v>
      </c>
      <c r="F77" s="70"/>
      <c r="G77" s="77"/>
      <c r="H77" s="70"/>
      <c r="I77" s="70"/>
    </row>
    <row r="78" spans="3:11" x14ac:dyDescent="0.25">
      <c r="C78" s="70"/>
      <c r="D78" s="31"/>
      <c r="E78" s="91"/>
      <c r="F78" s="91"/>
      <c r="G78" s="91"/>
      <c r="H78" s="74"/>
      <c r="I78" s="74"/>
      <c r="J78" s="74"/>
      <c r="K78" s="110"/>
    </row>
    <row r="79" spans="3:11" ht="15.75" thickBot="1" x14ac:dyDescent="0.3">
      <c r="C79" s="70"/>
      <c r="D79" s="31"/>
      <c r="E79" s="91"/>
      <c r="F79" s="91"/>
      <c r="G79" s="91"/>
      <c r="H79" s="74"/>
      <c r="I79" s="74"/>
      <c r="J79" s="74"/>
      <c r="K79" s="110"/>
    </row>
    <row r="80" spans="3:11" ht="16.5" thickBot="1" x14ac:dyDescent="0.3">
      <c r="C80" s="200" t="s">
        <v>390</v>
      </c>
      <c r="D80" s="347" t="s">
        <v>2013</v>
      </c>
      <c r="E80" s="91"/>
      <c r="F80" s="127" t="s">
        <v>2031</v>
      </c>
      <c r="G80" s="91"/>
      <c r="H80" s="74"/>
      <c r="I80" s="74"/>
      <c r="J80" s="74"/>
      <c r="K80" s="110"/>
    </row>
    <row r="81" spans="3:11" ht="47.25" customHeight="1" x14ac:dyDescent="0.25">
      <c r="C81" s="739" t="str">
        <f>IFERROR(VLOOKUP(D80,'1. Desarrollo e Innov. Curricu.'!$F:$G,2,FALSE),IFERROR(VLOOKUP(D80,'2. Investigación Científica'!$F:$G,2,FALSE),IFERROR(VLOOKUP(D80,'3. Vinculación Univ. Sociedad'!$F:$G,2,FALSE),IFERROR(VLOOKUP(D80,'4. Docencia y Profesorado Univ.'!$F:$G,2,FALSE),IFERROR(VLOOKUP(D80,'5. Estudiantes y Graduados'!$F:$G,2,FALSE),IFERROR(VLOOKUP(D80,'11. Gestion Administrativa'!$F:$G,2,FALSE),IFERROR(VLOOKUP(D80,'13. Gestión Académica'!$F:$G,2,FALSE),IFERROR(VLOOKUP(D80,'9. Asegura. de la Calid. y M'!$F:$G,2,FALSE),IFERROR(VLOOKUP(D80,'6. Gestión del Conocimiento'!$F:$G,2,FALSE),IFERROR(VLOOKUP(D80,'15. Gobernabilidad y Proceso...'!$F:$G,2,FALSE),IFERROR(VLOOKUP(D80,'12. Gestión del Talento Humano'!$F:$G,2,FALSE),IFERROR(VLOOKUP(D80,'14. Internacional... de la E.S.'!$F:$G,2,FALSE),IFERROR(VLOOKUP(D80,'10. Posgrado'!$F:$G,2,FALSE),IFERROR(VLOOKUP(D80,'17. Gestión TIC'!$F:$G,2,FALSE),IFERROR(VLOOKUP(D80,'16. Desa. del Sistema Educ.Sup.'!$F:$G,2,FALSE),IFERROR(VLOOKUP(D80,'8. Cultura de Inno. Insti...'!$F:$G,2,FALSE),VLOOKUP(D80,'7. Lo Esencial de la Reforma U.'!$F:$G,2,0)))))))))))))))))</f>
        <v xml:space="preserve">Fortalecer las colecciones bibliográficas y centros de documentación de la FACES, así como gestionar y mantener acceso al sistema virtual para la obtención de documentos y materiales de trabajo en línea por parte de profesores y estudiantes. </v>
      </c>
      <c r="D81" s="739"/>
      <c r="E81" s="739"/>
      <c r="F81" s="739"/>
      <c r="G81" s="739"/>
      <c r="H81" s="739"/>
      <c r="I81" s="739"/>
      <c r="J81" s="739"/>
      <c r="K81" s="739"/>
    </row>
    <row r="82" spans="3:11" ht="15.75" thickBot="1" x14ac:dyDescent="0.3">
      <c r="F82" s="91"/>
      <c r="G82" s="74"/>
      <c r="H82" s="74"/>
      <c r="I82" s="74"/>
    </row>
    <row r="83" spans="3:11" ht="30.75" thickBot="1" x14ac:dyDescent="0.3">
      <c r="C83" s="127" t="s">
        <v>44</v>
      </c>
      <c r="D83" s="127" t="s">
        <v>55</v>
      </c>
      <c r="E83" s="134" t="s">
        <v>57</v>
      </c>
      <c r="F83" s="133" t="s">
        <v>27</v>
      </c>
      <c r="G83" s="131" t="s">
        <v>129</v>
      </c>
      <c r="H83" s="134" t="s">
        <v>46</v>
      </c>
      <c r="I83" s="131" t="s">
        <v>130</v>
      </c>
      <c r="J83" s="131" t="s">
        <v>408</v>
      </c>
      <c r="K83" s="131" t="s">
        <v>409</v>
      </c>
    </row>
    <row r="84" spans="3:11" x14ac:dyDescent="0.25">
      <c r="C84" s="217" t="s">
        <v>437</v>
      </c>
      <c r="D84" s="218"/>
      <c r="E84" s="216">
        <f>HLOOKUP(C84,$AH$2:$BU$3,2,0)</f>
        <v>620</v>
      </c>
      <c r="F84" s="95">
        <f t="shared" ref="F84:F92" si="5">D84*E84</f>
        <v>0</v>
      </c>
      <c r="G84" s="159"/>
      <c r="H84" s="140"/>
      <c r="I84" s="128" t="e">
        <f>VLOOKUP(H84,Presupuesto!$B$11:$C$565,2,0)</f>
        <v>#N/A</v>
      </c>
      <c r="J84" s="215" t="s">
        <v>1448</v>
      </c>
      <c r="K84" s="96" t="s">
        <v>392</v>
      </c>
    </row>
    <row r="85" spans="3:11" x14ac:dyDescent="0.25">
      <c r="C85" s="139"/>
      <c r="D85" s="156"/>
      <c r="E85" s="121"/>
      <c r="F85" s="95">
        <f t="shared" si="5"/>
        <v>0</v>
      </c>
      <c r="G85" s="159"/>
      <c r="H85" s="140"/>
      <c r="I85" s="128" t="e">
        <f>VLOOKUP(H85,Presupuesto!$B$11:$C$565,2,0)</f>
        <v>#N/A</v>
      </c>
      <c r="J85" s="96" t="str">
        <f>$J$84</f>
        <v>Desarrollo del Sistema de Educación Superior</v>
      </c>
      <c r="K85" s="96" t="s">
        <v>410</v>
      </c>
    </row>
    <row r="86" spans="3:11" x14ac:dyDescent="0.25">
      <c r="C86" s="139" t="s">
        <v>2032</v>
      </c>
      <c r="D86" s="156">
        <v>250</v>
      </c>
      <c r="E86" s="121">
        <v>4000</v>
      </c>
      <c r="F86" s="95">
        <f t="shared" si="5"/>
        <v>1000000</v>
      </c>
      <c r="G86" s="159" t="s">
        <v>1665</v>
      </c>
      <c r="H86" s="140" t="s">
        <v>315</v>
      </c>
      <c r="I86" s="128" t="str">
        <f>VLOOKUP(H86,Presupuesto!$B$11:$C$565,2,0)</f>
        <v>LIBROS, REVISTAS Y PERIODICOS (33500-00)</v>
      </c>
      <c r="J86" s="96" t="s">
        <v>1357</v>
      </c>
      <c r="K86" s="96" t="s">
        <v>410</v>
      </c>
    </row>
    <row r="87" spans="3:11" x14ac:dyDescent="0.25">
      <c r="C87" s="139"/>
      <c r="D87" s="156"/>
      <c r="E87" s="121"/>
      <c r="F87" s="95">
        <f t="shared" si="5"/>
        <v>0</v>
      </c>
      <c r="G87" s="159"/>
      <c r="H87" s="140"/>
      <c r="I87" s="128" t="e">
        <f>VLOOKUP(H87,Presupuesto!$B$11:$C$565,2,0)</f>
        <v>#N/A</v>
      </c>
      <c r="J87" s="96" t="str">
        <f t="shared" ref="J87:J92" si="6">$J$84</f>
        <v>Desarrollo del Sistema de Educación Superior</v>
      </c>
      <c r="K87" s="96" t="s">
        <v>410</v>
      </c>
    </row>
    <row r="88" spans="3:11" x14ac:dyDescent="0.25">
      <c r="C88" s="139"/>
      <c r="D88" s="156"/>
      <c r="E88" s="121"/>
      <c r="F88" s="95">
        <f t="shared" si="5"/>
        <v>0</v>
      </c>
      <c r="G88" s="159"/>
      <c r="H88" s="140"/>
      <c r="I88" s="128" t="e">
        <f>VLOOKUP(H88,Presupuesto!$B$11:$C$565,2,0)</f>
        <v>#N/A</v>
      </c>
      <c r="J88" s="96" t="str">
        <f t="shared" si="6"/>
        <v>Desarrollo del Sistema de Educación Superior</v>
      </c>
      <c r="K88" s="96" t="s">
        <v>410</v>
      </c>
    </row>
    <row r="89" spans="3:11" x14ac:dyDescent="0.25">
      <c r="C89" s="139"/>
      <c r="D89" s="156"/>
      <c r="E89" s="121"/>
      <c r="F89" s="95">
        <f t="shared" si="5"/>
        <v>0</v>
      </c>
      <c r="G89" s="159"/>
      <c r="H89" s="140"/>
      <c r="I89" s="128" t="e">
        <f>VLOOKUP(H89,Presupuesto!$B$11:$C$565,2,0)</f>
        <v>#N/A</v>
      </c>
      <c r="J89" s="96" t="str">
        <f t="shared" si="6"/>
        <v>Desarrollo del Sistema de Educación Superior</v>
      </c>
      <c r="K89" s="96" t="s">
        <v>410</v>
      </c>
    </row>
    <row r="90" spans="3:11" x14ac:dyDescent="0.25">
      <c r="C90" s="141"/>
      <c r="D90" s="149"/>
      <c r="E90" s="116"/>
      <c r="F90" s="95">
        <f t="shared" si="5"/>
        <v>0</v>
      </c>
      <c r="G90" s="159"/>
      <c r="H90" s="142"/>
      <c r="I90" s="128" t="e">
        <f>VLOOKUP(H90,Presupuesto!$B$11:$C$565,2,0)</f>
        <v>#N/A</v>
      </c>
      <c r="J90" s="96" t="str">
        <f t="shared" si="6"/>
        <v>Desarrollo del Sistema de Educación Superior</v>
      </c>
      <c r="K90" s="96" t="s">
        <v>410</v>
      </c>
    </row>
    <row r="91" spans="3:11" x14ac:dyDescent="0.25">
      <c r="C91" s="143"/>
      <c r="D91" s="149"/>
      <c r="E91" s="116"/>
      <c r="F91" s="95">
        <f t="shared" si="5"/>
        <v>0</v>
      </c>
      <c r="G91" s="159"/>
      <c r="H91" s="144"/>
      <c r="I91" s="128" t="e">
        <f>VLOOKUP(H91,Presupuesto!$B$11:$C$565,2,0)</f>
        <v>#N/A</v>
      </c>
      <c r="J91" s="96" t="str">
        <f t="shared" si="6"/>
        <v>Desarrollo del Sistema de Educación Superior</v>
      </c>
      <c r="K91" s="96" t="s">
        <v>410</v>
      </c>
    </row>
    <row r="92" spans="3:11" ht="15.75" thickBot="1" x14ac:dyDescent="0.3">
      <c r="C92" s="145"/>
      <c r="D92" s="157"/>
      <c r="E92" s="101"/>
      <c r="F92" s="103">
        <f t="shared" si="5"/>
        <v>0</v>
      </c>
      <c r="G92" s="160"/>
      <c r="H92" s="146"/>
      <c r="I92" s="130" t="e">
        <f>VLOOKUP(H92,Presupuesto!$B$11:$C$565,2,0)</f>
        <v>#N/A</v>
      </c>
      <c r="J92" s="104" t="str">
        <f t="shared" si="6"/>
        <v>Desarrollo del Sistema de Educación Superior</v>
      </c>
      <c r="K92" s="122" t="s">
        <v>392</v>
      </c>
    </row>
    <row r="94" spans="3:11" s="434" customFormat="1" x14ac:dyDescent="0.25">
      <c r="G94" s="421"/>
    </row>
    <row r="95" spans="3:11" s="434" customFormat="1" ht="15.75" thickBot="1" x14ac:dyDescent="0.3">
      <c r="G95" s="421"/>
    </row>
    <row r="96" spans="3:11" s="434" customFormat="1" ht="15.75" thickBot="1" x14ac:dyDescent="0.3">
      <c r="C96" s="155" t="s">
        <v>53</v>
      </c>
      <c r="D96" s="351">
        <f>SUM(F103:F111)</f>
        <v>100000</v>
      </c>
      <c r="F96" s="70"/>
      <c r="G96" s="77"/>
      <c r="H96" s="70"/>
      <c r="I96" s="70"/>
    </row>
    <row r="97" spans="3:11" s="434" customFormat="1" x14ac:dyDescent="0.25">
      <c r="C97" s="70"/>
      <c r="D97" s="31"/>
      <c r="E97" s="91"/>
      <c r="F97" s="91"/>
      <c r="G97" s="91"/>
      <c r="H97" s="74"/>
      <c r="I97" s="74"/>
      <c r="J97" s="74"/>
      <c r="K97" s="110"/>
    </row>
    <row r="98" spans="3:11" s="434" customFormat="1" ht="15.75" thickBot="1" x14ac:dyDescent="0.3">
      <c r="C98" s="70"/>
      <c r="D98" s="31"/>
      <c r="E98" s="91"/>
      <c r="F98" s="91"/>
      <c r="G98" s="91"/>
      <c r="H98" s="74"/>
      <c r="I98" s="74"/>
      <c r="J98" s="74"/>
      <c r="K98" s="110"/>
    </row>
    <row r="99" spans="3:11" s="434" customFormat="1" ht="16.5" thickBot="1" x14ac:dyDescent="0.3">
      <c r="C99" s="200" t="s">
        <v>390</v>
      </c>
      <c r="D99" s="347" t="s">
        <v>2015</v>
      </c>
      <c r="E99" s="91"/>
      <c r="F99" s="127" t="s">
        <v>2031</v>
      </c>
      <c r="G99" s="91"/>
      <c r="H99" s="74"/>
      <c r="I99" s="74"/>
      <c r="J99" s="74"/>
      <c r="K99" s="110"/>
    </row>
    <row r="100" spans="3:11" s="434" customFormat="1" ht="18.75" x14ac:dyDescent="0.25">
      <c r="C100" s="739" t="str">
        <f>IFERROR(VLOOKUP(D99,'1. Desarrollo e Innov. Curricu.'!$F:$G,2,FALSE),IFERROR(VLOOKUP(D99,'2. Investigación Científica'!$F:$G,2,FALSE),IFERROR(VLOOKUP(D99,'3. Vinculación Univ. Sociedad'!$F:$G,2,FALSE),IFERROR(VLOOKUP(D99,'4. Docencia y Profesorado Univ.'!$F:$G,2,FALSE),IFERROR(VLOOKUP(D99,'5. Estudiantes y Graduados'!$F:$G,2,FALSE),IFERROR(VLOOKUP(D99,'11. Gestion Administrativa'!$F:$G,2,FALSE),IFERROR(VLOOKUP(D99,'13. Gestión Académica'!$F:$G,2,FALSE),IFERROR(VLOOKUP(D99,'9. Asegura. de la Calid. y M'!$F:$G,2,FALSE),IFERROR(VLOOKUP(D99,'6. Gestión del Conocimiento'!$F:$G,2,FALSE),IFERROR(VLOOKUP(D99,'15. Gobernabilidad y Proceso...'!$F:$G,2,FALSE),IFERROR(VLOOKUP(D99,'12. Gestión del Talento Humano'!$F:$G,2,FALSE),IFERROR(VLOOKUP(D99,'14. Internacional... de la E.S.'!$F:$G,2,FALSE),IFERROR(VLOOKUP(D99,'10. Posgrado'!$F:$G,2,FALSE),IFERROR(VLOOKUP(D99,'17. Gestión TIC'!$F:$G,2,FALSE),IFERROR(VLOOKUP(D99,'16. Desa. del Sistema Educ.Sup.'!$F:$G,2,FALSE),IFERROR(VLOOKUP(D99,'8. Cultura de Inno. Insti...'!$F:$G,2,FALSE),VLOOKUP(D99,'7. Lo Esencial de la Reforma U.'!$F:$G,2,0)))))))))))))))))</f>
        <v>Hacer partícipe a los estudiantes de los procesos de elaboración, revisión, divulgación y aplicación eficiente de la reglamentación estudiantil.</v>
      </c>
      <c r="D100" s="739"/>
      <c r="E100" s="739"/>
      <c r="F100" s="739"/>
      <c r="G100" s="739"/>
      <c r="H100" s="739"/>
      <c r="I100" s="739"/>
      <c r="J100" s="739"/>
      <c r="K100" s="739"/>
    </row>
    <row r="101" spans="3:11" s="434" customFormat="1" ht="15.75" thickBot="1" x14ac:dyDescent="0.3">
      <c r="F101" s="91"/>
      <c r="G101" s="74"/>
      <c r="H101" s="74"/>
      <c r="I101" s="74"/>
    </row>
    <row r="102" spans="3:11" s="434" customFormat="1" ht="30.75" thickBot="1" x14ac:dyDescent="0.3">
      <c r="C102" s="127" t="s">
        <v>44</v>
      </c>
      <c r="D102" s="127" t="s">
        <v>55</v>
      </c>
      <c r="E102" s="134" t="s">
        <v>57</v>
      </c>
      <c r="F102" s="133" t="s">
        <v>27</v>
      </c>
      <c r="G102" s="131" t="s">
        <v>129</v>
      </c>
      <c r="H102" s="134" t="s">
        <v>46</v>
      </c>
      <c r="I102" s="131" t="s">
        <v>130</v>
      </c>
      <c r="J102" s="131" t="s">
        <v>408</v>
      </c>
      <c r="K102" s="131" t="s">
        <v>409</v>
      </c>
    </row>
    <row r="103" spans="3:11" s="434" customFormat="1" x14ac:dyDescent="0.25">
      <c r="C103" s="217" t="s">
        <v>437</v>
      </c>
      <c r="D103" s="218"/>
      <c r="E103" s="216">
        <f>HLOOKUP(C103,$AH$2:$BU$3,2,0)</f>
        <v>620</v>
      </c>
      <c r="F103" s="95">
        <f t="shared" ref="F103:F111" si="7">D103*E103</f>
        <v>0</v>
      </c>
      <c r="G103" s="159"/>
      <c r="H103" s="140"/>
      <c r="I103" s="128" t="e">
        <f>VLOOKUP(H103,Presupuesto!$B$11:$C$565,2,0)</f>
        <v>#N/A</v>
      </c>
      <c r="J103" s="215" t="s">
        <v>1448</v>
      </c>
      <c r="K103" s="96" t="s">
        <v>392</v>
      </c>
    </row>
    <row r="104" spans="3:11" s="434" customFormat="1" x14ac:dyDescent="0.25">
      <c r="C104" s="139"/>
      <c r="D104" s="156"/>
      <c r="E104" s="121"/>
      <c r="F104" s="95">
        <f t="shared" si="7"/>
        <v>0</v>
      </c>
      <c r="G104" s="159"/>
      <c r="H104" s="140"/>
      <c r="I104" s="128" t="e">
        <f>VLOOKUP(H104,Presupuesto!$B$11:$C$565,2,0)</f>
        <v>#N/A</v>
      </c>
      <c r="J104" s="96" t="str">
        <f>$J$84</f>
        <v>Desarrollo del Sistema de Educación Superior</v>
      </c>
      <c r="K104" s="96" t="s">
        <v>410</v>
      </c>
    </row>
    <row r="105" spans="3:11" s="434" customFormat="1" x14ac:dyDescent="0.25">
      <c r="C105" s="139" t="s">
        <v>2033</v>
      </c>
      <c r="D105" s="156">
        <v>500</v>
      </c>
      <c r="E105" s="121">
        <v>200</v>
      </c>
      <c r="F105" s="95">
        <f t="shared" si="7"/>
        <v>100000</v>
      </c>
      <c r="G105" s="159" t="s">
        <v>127</v>
      </c>
      <c r="H105" s="140" t="s">
        <v>325</v>
      </c>
      <c r="I105" s="128" t="str">
        <f>VLOOKUP(H105,Presupuesto!$B$11:$C$565,2,0)</f>
        <v>UTILES DE ESCRITORIO, OFICINA Y ENZE¥ANZA</v>
      </c>
      <c r="J105" s="96" t="s">
        <v>1357</v>
      </c>
      <c r="K105" s="96" t="s">
        <v>410</v>
      </c>
    </row>
    <row r="106" spans="3:11" s="434" customFormat="1" x14ac:dyDescent="0.25">
      <c r="C106" s="139"/>
      <c r="D106" s="156"/>
      <c r="E106" s="121"/>
      <c r="F106" s="95">
        <f t="shared" si="7"/>
        <v>0</v>
      </c>
      <c r="G106" s="159"/>
      <c r="H106" s="140"/>
      <c r="I106" s="128" t="e">
        <f>VLOOKUP(H106,Presupuesto!$B$11:$C$565,2,0)</f>
        <v>#N/A</v>
      </c>
      <c r="J106" s="96" t="str">
        <f t="shared" ref="J106:J111" si="8">$J$84</f>
        <v>Desarrollo del Sistema de Educación Superior</v>
      </c>
      <c r="K106" s="96" t="s">
        <v>410</v>
      </c>
    </row>
    <row r="107" spans="3:11" s="434" customFormat="1" x14ac:dyDescent="0.25">
      <c r="C107" s="139"/>
      <c r="D107" s="156"/>
      <c r="E107" s="121"/>
      <c r="F107" s="95">
        <f t="shared" si="7"/>
        <v>0</v>
      </c>
      <c r="G107" s="159"/>
      <c r="H107" s="140"/>
      <c r="I107" s="128" t="e">
        <f>VLOOKUP(H107,Presupuesto!$B$11:$C$565,2,0)</f>
        <v>#N/A</v>
      </c>
      <c r="J107" s="96" t="str">
        <f t="shared" si="8"/>
        <v>Desarrollo del Sistema de Educación Superior</v>
      </c>
      <c r="K107" s="96" t="s">
        <v>410</v>
      </c>
    </row>
    <row r="108" spans="3:11" s="434" customFormat="1" x14ac:dyDescent="0.25">
      <c r="C108" s="139"/>
      <c r="D108" s="156"/>
      <c r="E108" s="121"/>
      <c r="F108" s="95">
        <f t="shared" si="7"/>
        <v>0</v>
      </c>
      <c r="G108" s="159"/>
      <c r="H108" s="140"/>
      <c r="I108" s="128" t="e">
        <f>VLOOKUP(H108,Presupuesto!$B$11:$C$565,2,0)</f>
        <v>#N/A</v>
      </c>
      <c r="J108" s="96" t="str">
        <f t="shared" si="8"/>
        <v>Desarrollo del Sistema de Educación Superior</v>
      </c>
      <c r="K108" s="96" t="s">
        <v>410</v>
      </c>
    </row>
    <row r="109" spans="3:11" s="434" customFormat="1" x14ac:dyDescent="0.25">
      <c r="C109" s="141"/>
      <c r="D109" s="149"/>
      <c r="E109" s="116"/>
      <c r="F109" s="95">
        <f t="shared" si="7"/>
        <v>0</v>
      </c>
      <c r="G109" s="159"/>
      <c r="H109" s="142"/>
      <c r="I109" s="128" t="e">
        <f>VLOOKUP(H109,Presupuesto!$B$11:$C$565,2,0)</f>
        <v>#N/A</v>
      </c>
      <c r="J109" s="96" t="str">
        <f t="shared" si="8"/>
        <v>Desarrollo del Sistema de Educación Superior</v>
      </c>
      <c r="K109" s="96" t="s">
        <v>410</v>
      </c>
    </row>
    <row r="110" spans="3:11" s="434" customFormat="1" x14ac:dyDescent="0.25">
      <c r="C110" s="143"/>
      <c r="D110" s="149"/>
      <c r="E110" s="116"/>
      <c r="F110" s="95">
        <f t="shared" si="7"/>
        <v>0</v>
      </c>
      <c r="G110" s="159"/>
      <c r="H110" s="144"/>
      <c r="I110" s="128" t="e">
        <f>VLOOKUP(H110,Presupuesto!$B$11:$C$565,2,0)</f>
        <v>#N/A</v>
      </c>
      <c r="J110" s="96" t="str">
        <f t="shared" si="8"/>
        <v>Desarrollo del Sistema de Educación Superior</v>
      </c>
      <c r="K110" s="96" t="s">
        <v>410</v>
      </c>
    </row>
    <row r="111" spans="3:11" s="434" customFormat="1" ht="15.75" thickBot="1" x14ac:dyDescent="0.3">
      <c r="C111" s="145"/>
      <c r="D111" s="157"/>
      <c r="E111" s="101"/>
      <c r="F111" s="103">
        <f t="shared" si="7"/>
        <v>0</v>
      </c>
      <c r="G111" s="160"/>
      <c r="H111" s="146"/>
      <c r="I111" s="130" t="e">
        <f>VLOOKUP(H111,Presupuesto!$B$11:$C$565,2,0)</f>
        <v>#N/A</v>
      </c>
      <c r="J111" s="104" t="str">
        <f t="shared" si="8"/>
        <v>Desarrollo del Sistema de Educación Superior</v>
      </c>
      <c r="K111" s="122" t="s">
        <v>392</v>
      </c>
    </row>
    <row r="112" spans="3:11" s="434" customFormat="1" x14ac:dyDescent="0.25">
      <c r="C112" s="618"/>
      <c r="D112" s="645"/>
      <c r="E112" s="619"/>
      <c r="F112" s="619"/>
      <c r="G112" s="620"/>
      <c r="H112" s="636"/>
      <c r="I112" s="619"/>
      <c r="J112" s="636"/>
      <c r="K112" s="636"/>
    </row>
    <row r="113" spans="3:11" s="434" customFormat="1" ht="15.75" thickBot="1" x14ac:dyDescent="0.3">
      <c r="C113" s="618"/>
      <c r="D113" s="645"/>
      <c r="E113" s="619"/>
      <c r="F113" s="619"/>
      <c r="G113" s="620"/>
      <c r="H113" s="636"/>
      <c r="I113" s="619"/>
      <c r="J113" s="636"/>
      <c r="K113" s="636"/>
    </row>
    <row r="114" spans="3:11" s="434" customFormat="1" ht="15.75" thickBot="1" x14ac:dyDescent="0.3">
      <c r="C114" s="155" t="s">
        <v>53</v>
      </c>
      <c r="D114" s="351">
        <f>SUM(F121:F129)</f>
        <v>104440</v>
      </c>
      <c r="F114" s="70"/>
      <c r="G114" s="77"/>
      <c r="H114" s="70"/>
      <c r="I114" s="70"/>
    </row>
    <row r="115" spans="3:11" s="434" customFormat="1" x14ac:dyDescent="0.25">
      <c r="C115" s="70"/>
      <c r="D115" s="31"/>
      <c r="E115" s="91"/>
      <c r="F115" s="91"/>
      <c r="G115" s="91"/>
      <c r="H115" s="74"/>
      <c r="I115" s="74"/>
      <c r="J115" s="74"/>
      <c r="K115" s="110"/>
    </row>
    <row r="116" spans="3:11" s="434" customFormat="1" ht="15.75" thickBot="1" x14ac:dyDescent="0.3">
      <c r="C116" s="70"/>
      <c r="D116" s="31"/>
      <c r="E116" s="91"/>
      <c r="F116" s="91"/>
      <c r="G116" s="91"/>
      <c r="H116" s="74"/>
      <c r="I116" s="74"/>
      <c r="J116" s="74"/>
      <c r="K116" s="110"/>
    </row>
    <row r="117" spans="3:11" s="434" customFormat="1" ht="16.5" thickBot="1" x14ac:dyDescent="0.3">
      <c r="C117" s="200" t="s">
        <v>390</v>
      </c>
      <c r="D117" s="347" t="s">
        <v>1795</v>
      </c>
      <c r="E117" s="91"/>
      <c r="F117" s="127" t="s">
        <v>2038</v>
      </c>
      <c r="G117" s="91"/>
      <c r="H117" s="74"/>
      <c r="I117" s="74"/>
      <c r="J117" s="74"/>
      <c r="K117" s="110"/>
    </row>
    <row r="118" spans="3:11" s="434" customFormat="1" ht="18.75" x14ac:dyDescent="0.25">
      <c r="C118" s="207" t="s">
        <v>2039</v>
      </c>
      <c r="D118" s="31"/>
      <c r="E118" s="91"/>
      <c r="F118" s="91"/>
      <c r="G118" s="91"/>
      <c r="H118" s="74"/>
      <c r="I118" s="74"/>
      <c r="J118" s="74"/>
      <c r="K118" s="110"/>
    </row>
    <row r="119" spans="3:11" s="434" customFormat="1" ht="15.75" thickBot="1" x14ac:dyDescent="0.3">
      <c r="F119" s="91"/>
      <c r="G119" s="74"/>
      <c r="H119" s="74"/>
      <c r="I119" s="74"/>
    </row>
    <row r="120" spans="3:11" s="434" customFormat="1" ht="30.75" thickBot="1" x14ac:dyDescent="0.3">
      <c r="C120" s="127" t="s">
        <v>44</v>
      </c>
      <c r="D120" s="127" t="s">
        <v>55</v>
      </c>
      <c r="E120" s="134" t="s">
        <v>57</v>
      </c>
      <c r="F120" s="133" t="s">
        <v>27</v>
      </c>
      <c r="G120" s="131" t="s">
        <v>129</v>
      </c>
      <c r="H120" s="134" t="s">
        <v>46</v>
      </c>
      <c r="I120" s="131" t="s">
        <v>130</v>
      </c>
      <c r="J120" s="131" t="s">
        <v>408</v>
      </c>
      <c r="K120" s="131" t="s">
        <v>409</v>
      </c>
    </row>
    <row r="121" spans="3:11" s="434" customFormat="1" x14ac:dyDescent="0.25">
      <c r="C121" s="217" t="s">
        <v>450</v>
      </c>
      <c r="D121" s="218"/>
      <c r="E121" s="216"/>
      <c r="F121" s="95">
        <f t="shared" ref="F121:F129" si="9">D121*E121</f>
        <v>0</v>
      </c>
      <c r="G121" s="159"/>
      <c r="H121" s="140"/>
      <c r="I121" s="128" t="e">
        <f>VLOOKUP(H121,[3]Presupuesto!$B$11:$C$565,2,0)</f>
        <v>#N/A</v>
      </c>
      <c r="J121" s="215" t="s">
        <v>1482</v>
      </c>
      <c r="K121" s="96" t="s">
        <v>392</v>
      </c>
    </row>
    <row r="122" spans="3:11" s="434" customFormat="1" x14ac:dyDescent="0.25">
      <c r="C122" s="139"/>
      <c r="D122" s="156"/>
      <c r="E122" s="121"/>
      <c r="F122" s="95">
        <f t="shared" si="9"/>
        <v>0</v>
      </c>
      <c r="G122" s="159"/>
      <c r="H122" s="140"/>
      <c r="I122" s="128" t="e">
        <f>VLOOKUP(H122,[3]Presupuesto!$B$11:$C$565,2,0)</f>
        <v>#N/A</v>
      </c>
      <c r="J122" s="96">
        <f t="shared" ref="J122:J129" si="10">$J$17</f>
        <v>0</v>
      </c>
      <c r="K122" s="96" t="s">
        <v>410</v>
      </c>
    </row>
    <row r="123" spans="3:11" s="434" customFormat="1" x14ac:dyDescent="0.25">
      <c r="C123" s="139" t="s">
        <v>2040</v>
      </c>
      <c r="D123" s="156">
        <v>4</v>
      </c>
      <c r="E123" s="121">
        <v>23000</v>
      </c>
      <c r="F123" s="95">
        <f t="shared" si="9"/>
        <v>92000</v>
      </c>
      <c r="G123" s="159" t="s">
        <v>127</v>
      </c>
      <c r="H123" s="140" t="s">
        <v>752</v>
      </c>
      <c r="I123" s="128" t="str">
        <f>VLOOKUP(H123,[3]Presupuesto!$B$11:$C$565,2,0)</f>
        <v>PASAJES AL EXTERIOR</v>
      </c>
      <c r="J123" s="96" t="s">
        <v>1355</v>
      </c>
      <c r="K123" s="96" t="s">
        <v>396</v>
      </c>
    </row>
    <row r="124" spans="3:11" s="434" customFormat="1" x14ac:dyDescent="0.25">
      <c r="C124" s="139" t="s">
        <v>2041</v>
      </c>
      <c r="D124" s="156">
        <v>4</v>
      </c>
      <c r="E124" s="121">
        <v>3110</v>
      </c>
      <c r="F124" s="95">
        <f t="shared" si="9"/>
        <v>12440</v>
      </c>
      <c r="G124" s="159" t="s">
        <v>127</v>
      </c>
      <c r="H124" s="140" t="s">
        <v>744</v>
      </c>
      <c r="I124" s="128" t="str">
        <f>VLOOKUP(H124,[3]Presupuesto!$B$11:$C$565,2,0)</f>
        <v>OTROS SERVICIOS COMERCIALES Y FINANCIEROS N.C PROYECTO FORTALECIMIENTO ORG. ESTU</v>
      </c>
      <c r="J124" s="96" t="s">
        <v>1355</v>
      </c>
      <c r="K124" s="96" t="s">
        <v>396</v>
      </c>
    </row>
    <row r="125" spans="3:11" s="434" customFormat="1" x14ac:dyDescent="0.25">
      <c r="C125" s="139"/>
      <c r="D125" s="156"/>
      <c r="E125" s="121"/>
      <c r="F125" s="95">
        <f t="shared" si="9"/>
        <v>0</v>
      </c>
      <c r="G125" s="159"/>
      <c r="H125" s="140"/>
      <c r="I125" s="128" t="e">
        <f>VLOOKUP(H125,[3]Presupuesto!$B$11:$C$565,2,0)</f>
        <v>#N/A</v>
      </c>
      <c r="J125" s="96">
        <f t="shared" si="10"/>
        <v>0</v>
      </c>
      <c r="K125" s="96" t="s">
        <v>410</v>
      </c>
    </row>
    <row r="126" spans="3:11" s="434" customFormat="1" x14ac:dyDescent="0.25">
      <c r="C126" s="141"/>
      <c r="D126" s="149"/>
      <c r="E126" s="116"/>
      <c r="F126" s="95">
        <f>D126*E126</f>
        <v>0</v>
      </c>
      <c r="G126" s="159"/>
      <c r="H126" s="142"/>
      <c r="I126" s="128" t="e">
        <f>VLOOKUP(H126,[3]Presupuesto!$B$11:$C$565,2,0)</f>
        <v>#N/A</v>
      </c>
      <c r="J126" s="96">
        <f t="shared" si="10"/>
        <v>0</v>
      </c>
      <c r="K126" s="96" t="s">
        <v>410</v>
      </c>
    </row>
    <row r="127" spans="3:11" s="434" customFormat="1" x14ac:dyDescent="0.25">
      <c r="C127" s="143"/>
      <c r="D127" s="149"/>
      <c r="E127" s="116"/>
      <c r="F127" s="95">
        <f t="shared" si="9"/>
        <v>0</v>
      </c>
      <c r="G127" s="159"/>
      <c r="H127" s="144"/>
      <c r="I127" s="128" t="e">
        <f>VLOOKUP(H127,[3]Presupuesto!$B$11:$C$565,2,0)</f>
        <v>#N/A</v>
      </c>
      <c r="J127" s="96">
        <f t="shared" si="10"/>
        <v>0</v>
      </c>
      <c r="K127" s="96" t="s">
        <v>410</v>
      </c>
    </row>
    <row r="128" spans="3:11" s="434" customFormat="1" x14ac:dyDescent="0.25">
      <c r="C128" s="143"/>
      <c r="D128" s="149"/>
      <c r="E128" s="116"/>
      <c r="F128" s="95">
        <f t="shared" si="9"/>
        <v>0</v>
      </c>
      <c r="G128" s="159"/>
      <c r="H128" s="144"/>
      <c r="I128" s="128" t="e">
        <f>VLOOKUP(H128,[3]Presupuesto!$B$11:$C$565,2,0)</f>
        <v>#N/A</v>
      </c>
      <c r="J128" s="96">
        <f t="shared" si="10"/>
        <v>0</v>
      </c>
      <c r="K128" s="96" t="s">
        <v>410</v>
      </c>
    </row>
    <row r="129" spans="3:11" s="434" customFormat="1" ht="15.75" thickBot="1" x14ac:dyDescent="0.3">
      <c r="C129" s="145"/>
      <c r="D129" s="157"/>
      <c r="E129" s="101"/>
      <c r="F129" s="103">
        <f t="shared" si="9"/>
        <v>0</v>
      </c>
      <c r="G129" s="160"/>
      <c r="H129" s="146"/>
      <c r="I129" s="130" t="e">
        <f>VLOOKUP(H129,[3]Presupuesto!$B$11:$C$565,2,0)</f>
        <v>#N/A</v>
      </c>
      <c r="J129" s="104">
        <f t="shared" si="10"/>
        <v>0</v>
      </c>
      <c r="K129" s="122" t="s">
        <v>392</v>
      </c>
    </row>
    <row r="130" spans="3:11" s="151" customFormat="1" x14ac:dyDescent="0.25">
      <c r="C130" s="644"/>
      <c r="D130" s="645"/>
      <c r="E130" s="619"/>
      <c r="F130" s="619"/>
      <c r="G130" s="620"/>
      <c r="H130" s="636"/>
      <c r="I130" s="619"/>
      <c r="J130" s="636"/>
      <c r="K130" s="636"/>
    </row>
    <row r="131" spans="3:11" s="151" customFormat="1" ht="15.75" thickBot="1" x14ac:dyDescent="0.3">
      <c r="C131" s="644"/>
      <c r="D131" s="645"/>
      <c r="E131" s="619"/>
      <c r="F131" s="619"/>
      <c r="G131" s="620"/>
      <c r="H131" s="636"/>
      <c r="I131" s="619"/>
      <c r="J131" s="636"/>
      <c r="K131" s="636"/>
    </row>
    <row r="132" spans="3:11" s="151" customFormat="1" ht="15.75" thickBot="1" x14ac:dyDescent="0.3">
      <c r="C132" s="155" t="s">
        <v>53</v>
      </c>
      <c r="D132" s="351">
        <f>SUM(F139:F149)</f>
        <v>80000</v>
      </c>
      <c r="E132" s="434"/>
      <c r="F132" s="70"/>
      <c r="G132" s="77"/>
      <c r="H132" s="70"/>
      <c r="I132" s="70"/>
      <c r="J132" s="434"/>
      <c r="K132" s="434"/>
    </row>
    <row r="133" spans="3:11" s="151" customFormat="1" x14ac:dyDescent="0.25">
      <c r="C133" s="70"/>
      <c r="D133" s="31"/>
      <c r="E133" s="91"/>
      <c r="F133" s="91"/>
      <c r="G133" s="91"/>
      <c r="H133" s="74"/>
      <c r="I133" s="74"/>
      <c r="J133" s="74"/>
      <c r="K133" s="110"/>
    </row>
    <row r="134" spans="3:11" s="151" customFormat="1" x14ac:dyDescent="0.25">
      <c r="C134" s="70"/>
      <c r="D134" s="31"/>
      <c r="E134" s="91"/>
      <c r="F134" s="91"/>
      <c r="G134" s="91"/>
      <c r="H134" s="74"/>
      <c r="I134" s="74"/>
      <c r="J134" s="74"/>
      <c r="K134" s="110"/>
    </row>
    <row r="135" spans="3:11" s="151" customFormat="1" ht="15.75" x14ac:dyDescent="0.25">
      <c r="C135" s="200" t="s">
        <v>390</v>
      </c>
      <c r="D135" s="347" t="s">
        <v>2042</v>
      </c>
      <c r="E135" s="91"/>
      <c r="F135" s="91"/>
      <c r="G135" s="91"/>
      <c r="H135" s="74"/>
      <c r="I135" s="74"/>
      <c r="J135" s="74"/>
      <c r="K135" s="110"/>
    </row>
    <row r="136" spans="3:11" s="151" customFormat="1" ht="18.75" x14ac:dyDescent="0.25">
      <c r="C136" s="207" t="s">
        <v>2043</v>
      </c>
      <c r="D136" s="31"/>
      <c r="E136" s="91"/>
      <c r="F136" s="91"/>
      <c r="G136" s="91"/>
      <c r="H136" s="74"/>
      <c r="I136" s="74"/>
      <c r="J136" s="74"/>
      <c r="K136" s="110"/>
    </row>
    <row r="137" spans="3:11" s="151" customFormat="1" ht="15.75" thickBot="1" x14ac:dyDescent="0.3">
      <c r="C137" s="434"/>
      <c r="D137" s="434"/>
      <c r="E137" s="434"/>
      <c r="F137" s="91"/>
      <c r="G137" s="74"/>
      <c r="H137" s="74"/>
      <c r="I137" s="74"/>
      <c r="J137" s="434"/>
      <c r="K137" s="434"/>
    </row>
    <row r="138" spans="3:11" s="151" customFormat="1" ht="30.75" thickBot="1" x14ac:dyDescent="0.3">
      <c r="C138" s="127" t="s">
        <v>44</v>
      </c>
      <c r="D138" s="127" t="s">
        <v>55</v>
      </c>
      <c r="E138" s="134" t="s">
        <v>57</v>
      </c>
      <c r="F138" s="133" t="s">
        <v>27</v>
      </c>
      <c r="G138" s="131" t="s">
        <v>129</v>
      </c>
      <c r="H138" s="134" t="s">
        <v>46</v>
      </c>
      <c r="I138" s="131" t="s">
        <v>130</v>
      </c>
      <c r="J138" s="131" t="s">
        <v>408</v>
      </c>
      <c r="K138" s="131" t="s">
        <v>409</v>
      </c>
    </row>
    <row r="139" spans="3:11" s="151" customFormat="1" x14ac:dyDescent="0.25">
      <c r="C139" s="217" t="s">
        <v>437</v>
      </c>
      <c r="D139" s="218"/>
      <c r="E139" s="216">
        <f>HLOOKUP(C139,$AH$2:$BU$3,2,0)</f>
        <v>620</v>
      </c>
      <c r="F139" s="95">
        <f t="shared" ref="F139:F149" si="11">D139*E139</f>
        <v>0</v>
      </c>
      <c r="G139" s="159"/>
      <c r="H139" s="140"/>
      <c r="I139" s="128" t="e">
        <f>VLOOKUP(H139,[3]Presupuesto!$B$11:$C$565,2,0)</f>
        <v>#N/A</v>
      </c>
      <c r="J139" s="215" t="s">
        <v>1448</v>
      </c>
      <c r="K139" s="96" t="s">
        <v>392</v>
      </c>
    </row>
    <row r="140" spans="3:11" s="151" customFormat="1" x14ac:dyDescent="0.25">
      <c r="C140" s="139"/>
      <c r="D140" s="156"/>
      <c r="E140" s="121"/>
      <c r="F140" s="95">
        <f t="shared" si="11"/>
        <v>0</v>
      </c>
      <c r="G140" s="159"/>
      <c r="H140" s="140"/>
      <c r="I140" s="128" t="e">
        <f>VLOOKUP(H140,[3]Presupuesto!$B$11:$C$565,2,0)</f>
        <v>#N/A</v>
      </c>
      <c r="J140" s="96">
        <f>$J$35</f>
        <v>0</v>
      </c>
      <c r="K140" s="96" t="s">
        <v>410</v>
      </c>
    </row>
    <row r="141" spans="3:11" s="151" customFormat="1" x14ac:dyDescent="0.25">
      <c r="C141" s="139" t="s">
        <v>2044</v>
      </c>
      <c r="D141" s="156">
        <v>20</v>
      </c>
      <c r="E141" s="121">
        <v>4000</v>
      </c>
      <c r="F141" s="95">
        <f t="shared" si="11"/>
        <v>80000</v>
      </c>
      <c r="G141" s="159" t="s">
        <v>1665</v>
      </c>
      <c r="H141" s="140" t="s">
        <v>822</v>
      </c>
      <c r="I141" s="128" t="str">
        <f>VLOOKUP(H141,[3]Presupuesto!$B$11:$C$565,2,0)</f>
        <v>LIBROS REVISTAS Y PERIODICOS</v>
      </c>
      <c r="J141" s="96" t="s">
        <v>1357</v>
      </c>
      <c r="K141" s="96" t="s">
        <v>395</v>
      </c>
    </row>
    <row r="142" spans="3:11" s="151" customFormat="1" x14ac:dyDescent="0.25">
      <c r="C142" s="139"/>
      <c r="D142" s="156"/>
      <c r="E142" s="121"/>
      <c r="F142" s="95">
        <f t="shared" si="11"/>
        <v>0</v>
      </c>
      <c r="G142" s="159"/>
      <c r="H142" s="140"/>
      <c r="I142" s="128" t="e">
        <f>VLOOKUP(H142,[3]Presupuesto!$B$11:$C$565,2,0)</f>
        <v>#N/A</v>
      </c>
      <c r="J142" s="96">
        <f t="shared" ref="J142:J149" si="12">$J$35</f>
        <v>0</v>
      </c>
      <c r="K142" s="96" t="s">
        <v>410</v>
      </c>
    </row>
    <row r="143" spans="3:11" s="151" customFormat="1" x14ac:dyDescent="0.25">
      <c r="C143" s="139"/>
      <c r="D143" s="156"/>
      <c r="E143" s="121"/>
      <c r="F143" s="95">
        <f t="shared" si="11"/>
        <v>0</v>
      </c>
      <c r="G143" s="159"/>
      <c r="H143" s="140"/>
      <c r="I143" s="128" t="e">
        <f>VLOOKUP(H143,[3]Presupuesto!$B$11:$C$565,2,0)</f>
        <v>#N/A</v>
      </c>
      <c r="J143" s="96">
        <f t="shared" si="12"/>
        <v>0</v>
      </c>
      <c r="K143" s="96" t="s">
        <v>410</v>
      </c>
    </row>
    <row r="144" spans="3:11" s="151" customFormat="1" x14ac:dyDescent="0.25">
      <c r="C144" s="139"/>
      <c r="D144" s="156"/>
      <c r="E144" s="121"/>
      <c r="F144" s="95">
        <f t="shared" si="11"/>
        <v>0</v>
      </c>
      <c r="G144" s="159"/>
      <c r="H144" s="140"/>
      <c r="I144" s="128" t="e">
        <f>VLOOKUP(H144,[3]Presupuesto!$B$11:$C$565,2,0)</f>
        <v>#N/A</v>
      </c>
      <c r="J144" s="96">
        <f t="shared" si="12"/>
        <v>0</v>
      </c>
      <c r="K144" s="96" t="s">
        <v>399</v>
      </c>
    </row>
    <row r="145" spans="3:11" s="151" customFormat="1" x14ac:dyDescent="0.25">
      <c r="C145" s="141"/>
      <c r="D145" s="149"/>
      <c r="E145" s="116"/>
      <c r="F145" s="95">
        <f t="shared" si="11"/>
        <v>0</v>
      </c>
      <c r="G145" s="159"/>
      <c r="H145" s="142"/>
      <c r="I145" s="128" t="e">
        <f>VLOOKUP(H145,[3]Presupuesto!$B$11:$C$565,2,0)</f>
        <v>#N/A</v>
      </c>
      <c r="J145" s="96">
        <f t="shared" si="12"/>
        <v>0</v>
      </c>
      <c r="K145" s="96" t="s">
        <v>410</v>
      </c>
    </row>
    <row r="146" spans="3:11" s="151" customFormat="1" x14ac:dyDescent="0.25">
      <c r="C146" s="141"/>
      <c r="D146" s="149"/>
      <c r="E146" s="116"/>
      <c r="F146" s="95">
        <f t="shared" si="11"/>
        <v>0</v>
      </c>
      <c r="G146" s="159"/>
      <c r="H146" s="142"/>
      <c r="I146" s="128" t="e">
        <f>VLOOKUP(H146,[3]Presupuesto!$B$11:$C$565,2,0)</f>
        <v>#N/A</v>
      </c>
      <c r="J146" s="96">
        <f t="shared" si="12"/>
        <v>0</v>
      </c>
      <c r="K146" s="96" t="s">
        <v>410</v>
      </c>
    </row>
    <row r="147" spans="3:11" s="151" customFormat="1" x14ac:dyDescent="0.25">
      <c r="C147" s="141"/>
      <c r="D147" s="149"/>
      <c r="E147" s="116"/>
      <c r="F147" s="95">
        <f t="shared" si="11"/>
        <v>0</v>
      </c>
      <c r="G147" s="159"/>
      <c r="H147" s="142"/>
      <c r="I147" s="128" t="e">
        <f>VLOOKUP(H147,[3]Presupuesto!$B$11:$C$565,2,0)</f>
        <v>#N/A</v>
      </c>
      <c r="J147" s="96">
        <f t="shared" si="12"/>
        <v>0</v>
      </c>
      <c r="K147" s="96" t="s">
        <v>410</v>
      </c>
    </row>
    <row r="148" spans="3:11" s="151" customFormat="1" x14ac:dyDescent="0.25">
      <c r="C148" s="143"/>
      <c r="D148" s="149"/>
      <c r="E148" s="116"/>
      <c r="F148" s="95">
        <f t="shared" si="11"/>
        <v>0</v>
      </c>
      <c r="G148" s="159"/>
      <c r="H148" s="144"/>
      <c r="I148" s="128" t="e">
        <f>VLOOKUP(H148,[3]Presupuesto!$B$11:$C$565,2,0)</f>
        <v>#N/A</v>
      </c>
      <c r="J148" s="96">
        <f t="shared" si="12"/>
        <v>0</v>
      </c>
      <c r="K148" s="96" t="s">
        <v>410</v>
      </c>
    </row>
    <row r="149" spans="3:11" s="151" customFormat="1" ht="15.75" thickBot="1" x14ac:dyDescent="0.3">
      <c r="C149" s="145"/>
      <c r="D149" s="157"/>
      <c r="E149" s="101"/>
      <c r="F149" s="103">
        <f t="shared" si="11"/>
        <v>0</v>
      </c>
      <c r="G149" s="160"/>
      <c r="H149" s="146"/>
      <c r="I149" s="130" t="e">
        <f>VLOOKUP(H149,[3]Presupuesto!$B$11:$C$565,2,0)</f>
        <v>#N/A</v>
      </c>
      <c r="J149" s="104">
        <f t="shared" si="12"/>
        <v>0</v>
      </c>
      <c r="K149" s="122" t="s">
        <v>392</v>
      </c>
    </row>
    <row r="150" spans="3:11" s="151" customFormat="1" x14ac:dyDescent="0.25">
      <c r="C150" s="644"/>
      <c r="D150" s="645"/>
      <c r="E150" s="619"/>
      <c r="F150" s="619"/>
      <c r="G150" s="620"/>
      <c r="H150" s="636"/>
      <c r="I150" s="619"/>
      <c r="J150" s="636"/>
      <c r="K150" s="636"/>
    </row>
    <row r="151" spans="3:11" s="151" customFormat="1" x14ac:dyDescent="0.25">
      <c r="C151" s="644"/>
      <c r="D151" s="645"/>
      <c r="E151" s="619"/>
      <c r="F151" s="619"/>
      <c r="G151" s="620"/>
      <c r="H151" s="636"/>
      <c r="I151" s="619"/>
      <c r="J151" s="636"/>
      <c r="K151" s="636"/>
    </row>
    <row r="152" spans="3:11" s="151" customFormat="1" ht="18.75" x14ac:dyDescent="0.25">
      <c r="C152" s="748" t="s">
        <v>2069</v>
      </c>
      <c r="D152" s="749"/>
      <c r="E152" s="749"/>
      <c r="F152" s="749"/>
      <c r="G152" s="749"/>
      <c r="H152" s="749"/>
      <c r="I152" s="749"/>
      <c r="J152" s="749"/>
      <c r="K152" s="749"/>
    </row>
    <row r="153" spans="3:11" s="151" customFormat="1" ht="15.75" thickBot="1" x14ac:dyDescent="0.3">
      <c r="C153" s="644"/>
      <c r="D153" s="645"/>
      <c r="E153" s="619"/>
      <c r="F153" s="619"/>
      <c r="G153" s="620"/>
      <c r="H153" s="636"/>
      <c r="I153" s="619"/>
      <c r="J153" s="636"/>
      <c r="K153" s="636"/>
    </row>
    <row r="154" spans="3:11" s="151" customFormat="1" ht="15.75" thickBot="1" x14ac:dyDescent="0.3">
      <c r="C154" s="155" t="s">
        <v>53</v>
      </c>
      <c r="D154" s="351">
        <f>SUM(F161:F174)</f>
        <v>122090</v>
      </c>
      <c r="E154" s="434"/>
      <c r="F154" s="70"/>
      <c r="G154" s="77"/>
      <c r="H154" s="70"/>
      <c r="I154" s="70"/>
      <c r="J154" s="434"/>
      <c r="K154" s="434"/>
    </row>
    <row r="155" spans="3:11" s="151" customFormat="1" x14ac:dyDescent="0.25">
      <c r="C155" s="70"/>
      <c r="D155" s="31"/>
      <c r="E155" s="91"/>
      <c r="F155" s="91"/>
      <c r="G155" s="91"/>
      <c r="H155" s="74"/>
      <c r="I155" s="74"/>
      <c r="J155" s="74"/>
      <c r="K155" s="110"/>
    </row>
    <row r="156" spans="3:11" s="151" customFormat="1" x14ac:dyDescent="0.25">
      <c r="C156" s="70"/>
      <c r="D156" s="31"/>
      <c r="E156" s="91"/>
      <c r="F156" s="91"/>
      <c r="G156" s="91"/>
      <c r="H156" s="74"/>
      <c r="I156" s="74"/>
      <c r="J156" s="74"/>
      <c r="K156" s="110"/>
    </row>
    <row r="157" spans="3:11" s="151" customFormat="1" ht="15.75" x14ac:dyDescent="0.25">
      <c r="C157" s="200" t="s">
        <v>390</v>
      </c>
      <c r="D157" s="347" t="s">
        <v>1990</v>
      </c>
      <c r="E157" s="91"/>
      <c r="F157" s="91"/>
      <c r="G157" s="91"/>
      <c r="H157" s="74"/>
      <c r="I157" s="74"/>
      <c r="J157" s="74"/>
      <c r="K157" s="110"/>
    </row>
    <row r="158" spans="3:11" s="151" customFormat="1" ht="18.75" x14ac:dyDescent="0.25">
      <c r="C158" s="207" t="str">
        <f>IFERROR(VLOOKUP(D157,'1. Desarrollo e Innov. Curricu.'!$F:$G,2,FALSE),IFERROR(VLOOKUP(D157,'2. Investigación Científica'!$F:$G,2,FALSE),IFERROR(VLOOKUP(D157,'3. Vinculación Univ. Sociedad'!$F:$G,2,FALSE),IFERROR(VLOOKUP(D157,'4. Docencia y Profesorado Univ.'!$F:$G,2,FALSE),IFERROR(VLOOKUP(D157,'5. Estudiantes y Graduados'!$F:$G,2,FALSE),IFERROR(VLOOKUP(D157,'11. Gestion Administrativa'!$F:$G,2,FALSE),IFERROR(VLOOKUP(D157,'13. Gestión Académica'!$F:$G,2,FALSE),IFERROR(VLOOKUP(D157,'9. Asegura. de la Calid. y M'!$F:$G,2,FALSE),IFERROR(VLOOKUP(D157,'6. Gestión del Conocimiento'!$F:$G,2,FALSE),IFERROR(VLOOKUP(D157,'15. Gobernabilidad y Proceso...'!$F:$G,2,FALSE),IFERROR(VLOOKUP(D157,'12. Gestión del Talento Humano'!$F:$G,2,FALSE),IFERROR(VLOOKUP(D157,'14. Internacional... de la E.S.'!$F:$G,2,FALSE),IFERROR(VLOOKUP(D157,'10. Posgrado'!$F:$G,2,FALSE),IFERROR(VLOOKUP(D157,'17. Gestión TIC'!$F:$G,2,FALSE),IFERROR(VLOOKUP(D157,'16. Desa. del Sistema Educ.Sup.'!$F:$G,2,FALSE),IFERROR(VLOOKUP(D157,'8. Cultura de Inno. Insti...'!$F:$G,2,FALSE),VLOOKUP(D157,'7. Lo Esencial de la Reforma U.'!$F:$G,2,0)))))))))))))))))</f>
        <v xml:space="preserve">Implementar cursos, talleres y otras formas de capacitación y formación del personal docente y administrativo, dentro de los programa marco de formación y capacitación continua. </v>
      </c>
      <c r="D158" s="31"/>
      <c r="E158" s="91"/>
      <c r="F158" s="91"/>
      <c r="G158" s="91"/>
      <c r="H158" s="74"/>
      <c r="I158" s="74"/>
      <c r="J158" s="74"/>
      <c r="K158" s="110"/>
    </row>
    <row r="159" spans="3:11" s="151" customFormat="1" ht="15.75" thickBot="1" x14ac:dyDescent="0.3">
      <c r="C159" s="434"/>
      <c r="D159" s="434"/>
      <c r="E159" s="434"/>
      <c r="F159" s="91"/>
      <c r="G159" s="74"/>
      <c r="H159" s="74"/>
      <c r="I159" s="74"/>
      <c r="J159" s="434"/>
      <c r="K159" s="434"/>
    </row>
    <row r="160" spans="3:11" s="151" customFormat="1" ht="30.75" thickBot="1" x14ac:dyDescent="0.3">
      <c r="C160" s="127" t="s">
        <v>44</v>
      </c>
      <c r="D160" s="127" t="s">
        <v>55</v>
      </c>
      <c r="E160" s="134" t="s">
        <v>57</v>
      </c>
      <c r="F160" s="133" t="s">
        <v>27</v>
      </c>
      <c r="G160" s="131" t="s">
        <v>129</v>
      </c>
      <c r="H160" s="134" t="s">
        <v>46</v>
      </c>
      <c r="I160" s="131" t="s">
        <v>130</v>
      </c>
      <c r="J160" s="131" t="s">
        <v>408</v>
      </c>
      <c r="K160" s="131" t="s">
        <v>409</v>
      </c>
    </row>
    <row r="161" spans="3:11" s="151" customFormat="1" x14ac:dyDescent="0.25">
      <c r="C161" s="217" t="s">
        <v>437</v>
      </c>
      <c r="D161" s="218"/>
      <c r="E161" s="216">
        <f>HLOOKUP(C161,$AH$2:$BU$3,2,0)</f>
        <v>620</v>
      </c>
      <c r="F161" s="95">
        <f t="shared" ref="F161:F174" si="13">D161*E161</f>
        <v>0</v>
      </c>
      <c r="G161" s="159"/>
      <c r="H161" s="140"/>
      <c r="I161" s="128" t="e">
        <f>VLOOKUP(H161,Presupuesto!$B$11:$C$565,2,0)</f>
        <v>#N/A</v>
      </c>
      <c r="J161" s="215" t="s">
        <v>1448</v>
      </c>
      <c r="K161" s="96" t="s">
        <v>392</v>
      </c>
    </row>
    <row r="162" spans="3:11" s="151" customFormat="1" x14ac:dyDescent="0.25">
      <c r="C162" s="139"/>
      <c r="D162" s="156"/>
      <c r="E162" s="121"/>
      <c r="F162" s="95">
        <f t="shared" si="13"/>
        <v>0</v>
      </c>
      <c r="G162" s="159"/>
      <c r="H162" s="140"/>
      <c r="I162" s="128" t="e">
        <f>VLOOKUP(H162,Presupuesto!$B$11:$C$565,2,0)</f>
        <v>#N/A</v>
      </c>
      <c r="J162" s="96" t="str">
        <f>$J$235</f>
        <v>Investigación Científica</v>
      </c>
      <c r="K162" s="96" t="s">
        <v>410</v>
      </c>
    </row>
    <row r="163" spans="3:11" s="151" customFormat="1" ht="30" x14ac:dyDescent="0.25">
      <c r="C163" s="656" t="s">
        <v>2070</v>
      </c>
      <c r="D163" s="156">
        <v>2</v>
      </c>
      <c r="E163" s="121">
        <v>46575</v>
      </c>
      <c r="F163" s="95">
        <f t="shared" si="13"/>
        <v>93150</v>
      </c>
      <c r="G163" s="159" t="s">
        <v>1665</v>
      </c>
      <c r="H163" s="140" t="s">
        <v>740</v>
      </c>
      <c r="I163" s="128" t="str">
        <f>VLOOKUP(H163,Presupuesto!$B$11:$C$565,2,0)</f>
        <v>OTROS SERVICIOS COMERCIALES Y FINANCIEROS</v>
      </c>
      <c r="J163" s="96" t="str">
        <f t="shared" ref="J163:J174" si="14">$J$235</f>
        <v>Investigación Científica</v>
      </c>
      <c r="K163" s="96" t="s">
        <v>410</v>
      </c>
    </row>
    <row r="164" spans="3:11" s="151" customFormat="1" x14ac:dyDescent="0.25">
      <c r="C164" s="139"/>
      <c r="D164" s="156"/>
      <c r="E164" s="121"/>
      <c r="F164" s="95">
        <f t="shared" si="13"/>
        <v>0</v>
      </c>
      <c r="G164" s="159"/>
      <c r="H164" s="140"/>
      <c r="I164" s="128" t="e">
        <f>VLOOKUP(H164,Presupuesto!$B$11:$C$565,2,0)</f>
        <v>#N/A</v>
      </c>
      <c r="J164" s="96" t="str">
        <f t="shared" si="14"/>
        <v>Investigación Científica</v>
      </c>
      <c r="K164" s="96" t="s">
        <v>410</v>
      </c>
    </row>
    <row r="165" spans="3:11" s="151" customFormat="1" x14ac:dyDescent="0.25">
      <c r="C165" s="657" t="s">
        <v>2071</v>
      </c>
      <c r="D165" s="658">
        <v>1</v>
      </c>
      <c r="E165" s="659">
        <v>26000</v>
      </c>
      <c r="F165" s="95">
        <f t="shared" si="13"/>
        <v>26000</v>
      </c>
      <c r="G165" s="159" t="s">
        <v>1665</v>
      </c>
      <c r="H165" s="676" t="s">
        <v>752</v>
      </c>
      <c r="I165" s="128" t="str">
        <f>VLOOKUP(H165,Presupuesto!$B$11:$C$565,2,0)</f>
        <v>PASAJES AL EXTERIOR</v>
      </c>
      <c r="J165" s="96" t="str">
        <f t="shared" si="14"/>
        <v>Investigación Científica</v>
      </c>
      <c r="K165" s="96" t="s">
        <v>410</v>
      </c>
    </row>
    <row r="166" spans="3:11" s="151" customFormat="1" x14ac:dyDescent="0.25">
      <c r="C166" s="657"/>
      <c r="D166" s="658"/>
      <c r="E166" s="659"/>
      <c r="F166" s="95">
        <f t="shared" si="13"/>
        <v>0</v>
      </c>
      <c r="G166" s="159"/>
      <c r="H166" s="676"/>
      <c r="I166" s="128" t="e">
        <f>VLOOKUP(H166,Presupuesto!$B$11:$C$565,2,0)</f>
        <v>#N/A</v>
      </c>
      <c r="J166" s="96" t="str">
        <f t="shared" si="14"/>
        <v>Investigación Científica</v>
      </c>
      <c r="K166" s="96" t="s">
        <v>399</v>
      </c>
    </row>
    <row r="167" spans="3:11" s="151" customFormat="1" x14ac:dyDescent="0.25">
      <c r="C167" s="139" t="s">
        <v>2072</v>
      </c>
      <c r="D167" s="658">
        <v>4</v>
      </c>
      <c r="E167" s="659">
        <v>110</v>
      </c>
      <c r="F167" s="95">
        <f t="shared" si="13"/>
        <v>440</v>
      </c>
      <c r="G167" s="159" t="s">
        <v>1665</v>
      </c>
      <c r="H167" s="676" t="s">
        <v>812</v>
      </c>
      <c r="I167" s="128" t="str">
        <f>VLOOKUP(H167,Presupuesto!$B$11:$C$565,2,0)</f>
        <v>PAPEL DE ESCRITORIO</v>
      </c>
      <c r="J167" s="96" t="str">
        <f t="shared" si="14"/>
        <v>Investigación Científica</v>
      </c>
      <c r="K167" s="96" t="s">
        <v>410</v>
      </c>
    </row>
    <row r="168" spans="3:11" s="151" customFormat="1" x14ac:dyDescent="0.25">
      <c r="C168" s="139" t="s">
        <v>2073</v>
      </c>
      <c r="D168" s="658">
        <v>2</v>
      </c>
      <c r="E168" s="659">
        <v>540</v>
      </c>
      <c r="F168" s="95">
        <f t="shared" si="13"/>
        <v>1080</v>
      </c>
      <c r="G168" s="159" t="s">
        <v>1665</v>
      </c>
      <c r="H168" s="676" t="s">
        <v>952</v>
      </c>
      <c r="I168" s="128" t="str">
        <f>VLOOKUP(H168,Presupuesto!$B$11:$C$565,2,0)</f>
        <v>OTROS RESPUESTOS Y ACCESORIOS MENORES</v>
      </c>
      <c r="J168" s="96" t="str">
        <f t="shared" si="14"/>
        <v>Investigación Científica</v>
      </c>
      <c r="K168" s="96" t="s">
        <v>410</v>
      </c>
    </row>
    <row r="169" spans="3:11" s="151" customFormat="1" x14ac:dyDescent="0.25">
      <c r="C169" s="139" t="s">
        <v>2074</v>
      </c>
      <c r="D169" s="658">
        <v>2</v>
      </c>
      <c r="E169" s="659">
        <v>710</v>
      </c>
      <c r="F169" s="95">
        <f t="shared" si="13"/>
        <v>1420</v>
      </c>
      <c r="G169" s="159" t="s">
        <v>1665</v>
      </c>
      <c r="H169" s="676" t="s">
        <v>952</v>
      </c>
      <c r="I169" s="128" t="str">
        <f>VLOOKUP(H169,Presupuesto!$B$11:$C$565,2,0)</f>
        <v>OTROS RESPUESTOS Y ACCESORIOS MENORES</v>
      </c>
      <c r="J169" s="96" t="str">
        <f t="shared" si="14"/>
        <v>Investigación Científica</v>
      </c>
      <c r="K169" s="96" t="s">
        <v>410</v>
      </c>
    </row>
    <row r="170" spans="3:11" s="151" customFormat="1" x14ac:dyDescent="0.25">
      <c r="C170" s="143"/>
      <c r="D170" s="149"/>
      <c r="E170" s="116"/>
      <c r="F170" s="95">
        <f t="shared" si="13"/>
        <v>0</v>
      </c>
      <c r="G170" s="159"/>
      <c r="H170" s="144"/>
      <c r="I170" s="128" t="e">
        <f>VLOOKUP(H170,Presupuesto!$B$11:$C$565,2,0)</f>
        <v>#N/A</v>
      </c>
      <c r="J170" s="96" t="str">
        <f t="shared" si="14"/>
        <v>Investigación Científica</v>
      </c>
      <c r="K170" s="96" t="s">
        <v>401</v>
      </c>
    </row>
    <row r="171" spans="3:11" s="151" customFormat="1" x14ac:dyDescent="0.25">
      <c r="C171" s="143"/>
      <c r="D171" s="149"/>
      <c r="E171" s="116"/>
      <c r="F171" s="95">
        <f t="shared" si="13"/>
        <v>0</v>
      </c>
      <c r="G171" s="159"/>
      <c r="H171" s="144"/>
      <c r="I171" s="128" t="e">
        <f>VLOOKUP(H171,Presupuesto!$B$11:$C$565,2,0)</f>
        <v>#N/A</v>
      </c>
      <c r="J171" s="96" t="str">
        <f t="shared" si="14"/>
        <v>Investigación Científica</v>
      </c>
      <c r="K171" s="96" t="s">
        <v>410</v>
      </c>
    </row>
    <row r="172" spans="3:11" s="151" customFormat="1" x14ac:dyDescent="0.25">
      <c r="C172" s="143"/>
      <c r="D172" s="149"/>
      <c r="E172" s="116"/>
      <c r="F172" s="95">
        <f t="shared" si="13"/>
        <v>0</v>
      </c>
      <c r="G172" s="159"/>
      <c r="H172" s="144"/>
      <c r="I172" s="128" t="e">
        <f>VLOOKUP(H172,Presupuesto!$B$11:$C$565,2,0)</f>
        <v>#N/A</v>
      </c>
      <c r="J172" s="96" t="str">
        <f t="shared" si="14"/>
        <v>Investigación Científica</v>
      </c>
      <c r="K172" s="96" t="s">
        <v>410</v>
      </c>
    </row>
    <row r="173" spans="3:11" s="151" customFormat="1" x14ac:dyDescent="0.25">
      <c r="C173" s="143"/>
      <c r="D173" s="149"/>
      <c r="E173" s="116"/>
      <c r="F173" s="95">
        <f t="shared" si="13"/>
        <v>0</v>
      </c>
      <c r="G173" s="159"/>
      <c r="H173" s="144"/>
      <c r="I173" s="128" t="e">
        <f>VLOOKUP(H173,Presupuesto!$B$11:$C$565,2,0)</f>
        <v>#N/A</v>
      </c>
      <c r="J173" s="96" t="str">
        <f t="shared" si="14"/>
        <v>Investigación Científica</v>
      </c>
      <c r="K173" s="96" t="s">
        <v>410</v>
      </c>
    </row>
    <row r="174" spans="3:11" s="151" customFormat="1" ht="15.75" thickBot="1" x14ac:dyDescent="0.3">
      <c r="C174" s="145"/>
      <c r="D174" s="157"/>
      <c r="E174" s="101"/>
      <c r="F174" s="103">
        <f t="shared" si="13"/>
        <v>0</v>
      </c>
      <c r="G174" s="160"/>
      <c r="H174" s="146"/>
      <c r="I174" s="130" t="e">
        <f>VLOOKUP(H174,Presupuesto!$B$11:$C$565,2,0)</f>
        <v>#N/A</v>
      </c>
      <c r="J174" s="104" t="str">
        <f t="shared" si="14"/>
        <v>Investigación Científica</v>
      </c>
      <c r="K174" s="122" t="s">
        <v>392</v>
      </c>
    </row>
    <row r="175" spans="3:11" s="151" customFormat="1" x14ac:dyDescent="0.25">
      <c r="C175" s="644"/>
      <c r="D175" s="645"/>
      <c r="E175" s="619"/>
      <c r="F175" s="619"/>
      <c r="G175" s="620"/>
      <c r="H175" s="636"/>
      <c r="I175" s="619"/>
      <c r="J175" s="636"/>
      <c r="K175" s="636"/>
    </row>
    <row r="176" spans="3:11" s="151" customFormat="1" ht="15.75" thickBot="1" x14ac:dyDescent="0.3">
      <c r="C176" s="644"/>
      <c r="D176" s="645"/>
      <c r="E176" s="619"/>
      <c r="F176" s="619"/>
      <c r="G176" s="620"/>
      <c r="H176" s="636"/>
      <c r="I176" s="619"/>
      <c r="J176" s="636"/>
      <c r="K176" s="636"/>
    </row>
    <row r="177" spans="3:11" s="151" customFormat="1" ht="15.75" thickBot="1" x14ac:dyDescent="0.3">
      <c r="C177" s="155" t="s">
        <v>53</v>
      </c>
      <c r="D177" s="351">
        <f>SUM(F184:F192)</f>
        <v>1500</v>
      </c>
      <c r="E177" s="434"/>
      <c r="F177" s="70"/>
      <c r="G177" s="77"/>
      <c r="H177" s="70"/>
      <c r="I177" s="70"/>
      <c r="J177" s="434"/>
      <c r="K177" s="434"/>
    </row>
    <row r="178" spans="3:11" s="151" customFormat="1" x14ac:dyDescent="0.25">
      <c r="C178" s="70"/>
      <c r="D178" s="31"/>
      <c r="E178" s="91"/>
      <c r="F178" s="91"/>
      <c r="G178" s="91"/>
      <c r="H178" s="74"/>
      <c r="I178" s="74"/>
      <c r="J178" s="74"/>
      <c r="K178" s="110"/>
    </row>
    <row r="179" spans="3:11" s="151" customFormat="1" x14ac:dyDescent="0.25">
      <c r="C179" s="70"/>
      <c r="D179" s="31"/>
      <c r="E179" s="91"/>
      <c r="F179" s="91"/>
      <c r="G179" s="91"/>
      <c r="H179" s="74"/>
      <c r="I179" s="74"/>
      <c r="J179" s="74"/>
      <c r="K179" s="110"/>
    </row>
    <row r="180" spans="3:11" s="151" customFormat="1" ht="15.75" x14ac:dyDescent="0.25">
      <c r="C180" s="200" t="s">
        <v>390</v>
      </c>
      <c r="D180" s="347" t="s">
        <v>2075</v>
      </c>
      <c r="E180" s="91"/>
      <c r="F180" s="91"/>
      <c r="G180" s="91"/>
      <c r="H180" s="74"/>
      <c r="I180" s="74"/>
      <c r="J180" s="74"/>
      <c r="K180" s="110"/>
    </row>
    <row r="181" spans="3:11" s="151" customFormat="1" ht="18.75" x14ac:dyDescent="0.25">
      <c r="C181" s="207" t="str">
        <f>IFERROR(VLOOKUP(D180,'1. Desarrollo e Innov. Curricu.'!$F:$G,2,FALSE),IFERROR(VLOOKUP(D180,'2. Investigación Científica'!$F:$G,2,FALSE),IFERROR(VLOOKUP(D180,'3. Vinculación Univ. Sociedad'!$F:$G,2,FALSE),IFERROR(VLOOKUP(D180,'4. Docencia y Profesorado Univ.'!$F:$G,2,FALSE),IFERROR(VLOOKUP(D180,'5. Estudiantes y Graduados'!$F:$G,2,FALSE),IFERROR(VLOOKUP(D180,'11. Gestion Administrativa'!$F:$G,2,FALSE),IFERROR(VLOOKUP(D180,'13. Gestión Académica'!$F:$G,2,FALSE),IFERROR(VLOOKUP(D180,'9. Asegura. de la Calid. y M'!$F:$G,2,FALSE),IFERROR(VLOOKUP(D180,'6. Gestión del Conocimiento'!$F:$G,2,FALSE),IFERROR(VLOOKUP(D180,'15. Gobernabilidad y Proceso...'!$F:$G,2,FALSE),IFERROR(VLOOKUP(D180,'12. Gestión del Talento Humano'!$F:$G,2,FALSE),IFERROR(VLOOKUP(D180,'14. Internacional... de la E.S.'!$F:$G,2,FALSE),IFERROR(VLOOKUP(D180,'10. Posgrado'!$F:$G,2,FALSE),IFERROR(VLOOKUP(D180,'17. Gestión TIC'!$F:$G,2,FALSE),IFERROR(VLOOKUP(D180,'16. Desa. del Sistema Educ.Sup.'!$F:$G,2,FALSE),IFERROR(VLOOKUP(D180,'8. Cultura de Inno. Insti...'!$F:$G,2,FALSE),VLOOKUP(D180,'7. Lo Esencial de la Reforma U.'!$F:$G,2,0)))))))))))))))))</f>
        <v>Realizar periódicamente encuestas de satisfacción de los graduados de las carreras de posgrado.</v>
      </c>
      <c r="D181" s="31"/>
      <c r="E181" s="91"/>
      <c r="F181" s="91"/>
      <c r="G181" s="91"/>
      <c r="H181" s="74"/>
      <c r="I181" s="74"/>
      <c r="J181" s="74"/>
      <c r="K181" s="110"/>
    </row>
    <row r="182" spans="3:11" s="151" customFormat="1" ht="15.75" thickBot="1" x14ac:dyDescent="0.3">
      <c r="C182" s="434"/>
      <c r="D182" s="434"/>
      <c r="E182" s="434"/>
      <c r="F182" s="91"/>
      <c r="G182" s="74"/>
      <c r="H182" s="74"/>
      <c r="I182" s="74"/>
      <c r="J182" s="434"/>
      <c r="K182" s="434"/>
    </row>
    <row r="183" spans="3:11" s="151" customFormat="1" ht="30.75" thickBot="1" x14ac:dyDescent="0.3">
      <c r="C183" s="127" t="s">
        <v>44</v>
      </c>
      <c r="D183" s="127" t="s">
        <v>55</v>
      </c>
      <c r="E183" s="134" t="s">
        <v>57</v>
      </c>
      <c r="F183" s="133" t="s">
        <v>27</v>
      </c>
      <c r="G183" s="131" t="s">
        <v>129</v>
      </c>
      <c r="H183" s="134" t="s">
        <v>46</v>
      </c>
      <c r="I183" s="131" t="s">
        <v>130</v>
      </c>
      <c r="J183" s="131" t="s">
        <v>408</v>
      </c>
      <c r="K183" s="131" t="s">
        <v>409</v>
      </c>
    </row>
    <row r="184" spans="3:11" s="151" customFormat="1" x14ac:dyDescent="0.25">
      <c r="C184" s="217" t="s">
        <v>437</v>
      </c>
      <c r="D184" s="218"/>
      <c r="E184" s="216">
        <f>HLOOKUP(C184,$AH$2:$BU$3,2,0)</f>
        <v>620</v>
      </c>
      <c r="F184" s="95">
        <f t="shared" ref="F184:F192" si="15">D184*E184</f>
        <v>0</v>
      </c>
      <c r="G184" s="159"/>
      <c r="H184" s="140"/>
      <c r="I184" s="128" t="e">
        <f>VLOOKUP(H184,Presupuesto!$B$11:$C$565,2,0)</f>
        <v>#N/A</v>
      </c>
      <c r="J184" s="215" t="s">
        <v>1448</v>
      </c>
      <c r="K184" s="96" t="s">
        <v>392</v>
      </c>
    </row>
    <row r="185" spans="3:11" s="151" customFormat="1" x14ac:dyDescent="0.25">
      <c r="C185" s="139"/>
      <c r="D185" s="156"/>
      <c r="E185" s="121"/>
      <c r="F185" s="95">
        <f t="shared" si="15"/>
        <v>0</v>
      </c>
      <c r="G185" s="159"/>
      <c r="H185" s="140"/>
      <c r="I185" s="128" t="e">
        <f>VLOOKUP(H185,Presupuesto!$B$11:$C$565,2,0)</f>
        <v>#N/A</v>
      </c>
      <c r="J185" s="96" t="str">
        <f t="shared" ref="J185:J192" si="16">$J$235</f>
        <v>Investigación Científica</v>
      </c>
      <c r="K185" s="96" t="s">
        <v>410</v>
      </c>
    </row>
    <row r="186" spans="3:11" s="151" customFormat="1" ht="75" x14ac:dyDescent="0.25">
      <c r="C186" s="629" t="s">
        <v>2065</v>
      </c>
      <c r="D186" s="156"/>
      <c r="E186" s="121"/>
      <c r="F186" s="95">
        <f t="shared" si="15"/>
        <v>0</v>
      </c>
      <c r="G186" s="159"/>
      <c r="H186" s="140"/>
      <c r="I186" s="128" t="e">
        <f>VLOOKUP(H186,Presupuesto!$B$11:$C$565,2,0)</f>
        <v>#N/A</v>
      </c>
      <c r="J186" s="96" t="str">
        <f t="shared" si="16"/>
        <v>Investigación Científica</v>
      </c>
      <c r="K186" s="96" t="s">
        <v>410</v>
      </c>
    </row>
    <row r="187" spans="3:11" s="151" customFormat="1" x14ac:dyDescent="0.25">
      <c r="C187" s="139"/>
      <c r="D187" s="156"/>
      <c r="E187" s="121"/>
      <c r="F187" s="95">
        <f t="shared" si="15"/>
        <v>0</v>
      </c>
      <c r="G187" s="159"/>
      <c r="H187" s="140"/>
      <c r="I187" s="128" t="e">
        <f>VLOOKUP(H187,Presupuesto!$B$11:$C$565,2,0)</f>
        <v>#N/A</v>
      </c>
      <c r="J187" s="96" t="str">
        <f t="shared" si="16"/>
        <v>Investigación Científica</v>
      </c>
      <c r="K187" s="96" t="s">
        <v>410</v>
      </c>
    </row>
    <row r="188" spans="3:11" s="151" customFormat="1" x14ac:dyDescent="0.25">
      <c r="C188" s="139" t="s">
        <v>2066</v>
      </c>
      <c r="D188" s="156">
        <v>50</v>
      </c>
      <c r="E188" s="121">
        <v>25</v>
      </c>
      <c r="F188" s="95">
        <f t="shared" si="15"/>
        <v>1250</v>
      </c>
      <c r="G188" s="159" t="s">
        <v>1665</v>
      </c>
      <c r="H188" s="140" t="s">
        <v>714</v>
      </c>
      <c r="I188" s="128" t="str">
        <f>VLOOKUP(H188,Presupuesto!$B$11:$C$565,2,0)</f>
        <v>SERVICIOS DE IMPRENTA PUBLIC.Y REPRODUCCION</v>
      </c>
      <c r="J188" s="96" t="str">
        <f t="shared" si="16"/>
        <v>Investigación Científica</v>
      </c>
      <c r="K188" s="96" t="s">
        <v>410</v>
      </c>
    </row>
    <row r="189" spans="3:11" s="151" customFormat="1" x14ac:dyDescent="0.25">
      <c r="C189" s="656"/>
      <c r="D189" s="156"/>
      <c r="E189" s="121"/>
      <c r="F189" s="95">
        <f t="shared" si="15"/>
        <v>0</v>
      </c>
      <c r="G189" s="159"/>
      <c r="H189" s="140"/>
      <c r="I189" s="128" t="e">
        <f>VLOOKUP(H189,Presupuesto!$B$11:$C$565,2,0)</f>
        <v>#N/A</v>
      </c>
      <c r="J189" s="96" t="str">
        <f t="shared" si="16"/>
        <v>Investigación Científica</v>
      </c>
      <c r="K189" s="96" t="s">
        <v>399</v>
      </c>
    </row>
    <row r="190" spans="3:11" s="151" customFormat="1" x14ac:dyDescent="0.25">
      <c r="C190" s="139" t="s">
        <v>2067</v>
      </c>
      <c r="D190" s="156">
        <v>1</v>
      </c>
      <c r="E190" s="121">
        <v>250</v>
      </c>
      <c r="F190" s="95">
        <f t="shared" si="15"/>
        <v>250</v>
      </c>
      <c r="G190" s="159" t="s">
        <v>1665</v>
      </c>
      <c r="H190" s="140" t="s">
        <v>714</v>
      </c>
      <c r="I190" s="128" t="str">
        <f>VLOOKUP(H190,Presupuesto!$B$11:$C$565,2,0)</f>
        <v>SERVICIOS DE IMPRENTA PUBLIC.Y REPRODUCCION</v>
      </c>
      <c r="J190" s="96" t="str">
        <f t="shared" si="16"/>
        <v>Investigación Científica</v>
      </c>
      <c r="K190" s="96" t="s">
        <v>410</v>
      </c>
    </row>
    <row r="191" spans="3:11" s="151" customFormat="1" x14ac:dyDescent="0.25">
      <c r="C191" s="139"/>
      <c r="D191" s="156"/>
      <c r="E191" s="121"/>
      <c r="F191" s="95">
        <f t="shared" si="15"/>
        <v>0</v>
      </c>
      <c r="G191" s="159"/>
      <c r="H191" s="140"/>
      <c r="I191" s="128" t="e">
        <f>VLOOKUP(H191,Presupuesto!$B$11:$C$565,2,0)</f>
        <v>#N/A</v>
      </c>
      <c r="J191" s="96" t="str">
        <f t="shared" si="16"/>
        <v>Investigación Científica</v>
      </c>
      <c r="K191" s="96" t="s">
        <v>410</v>
      </c>
    </row>
    <row r="192" spans="3:11" s="151" customFormat="1" ht="15.75" thickBot="1" x14ac:dyDescent="0.3">
      <c r="C192" s="145"/>
      <c r="D192" s="157"/>
      <c r="E192" s="101"/>
      <c r="F192" s="103">
        <f t="shared" si="15"/>
        <v>0</v>
      </c>
      <c r="G192" s="160"/>
      <c r="H192" s="146"/>
      <c r="I192" s="130" t="e">
        <f>VLOOKUP(H192,Presupuesto!$B$11:$C$565,2,0)</f>
        <v>#N/A</v>
      </c>
      <c r="J192" s="104" t="str">
        <f t="shared" si="16"/>
        <v>Investigación Científica</v>
      </c>
      <c r="K192" s="122" t="s">
        <v>392</v>
      </c>
    </row>
    <row r="193" spans="3:11" s="151" customFormat="1" x14ac:dyDescent="0.25">
      <c r="C193" s="644"/>
      <c r="D193" s="645"/>
      <c r="E193" s="619"/>
      <c r="F193" s="619"/>
      <c r="G193" s="620"/>
      <c r="H193" s="636"/>
      <c r="I193" s="619"/>
      <c r="J193" s="636"/>
      <c r="K193" s="636"/>
    </row>
    <row r="194" spans="3:11" s="151" customFormat="1" ht="15.75" thickBot="1" x14ac:dyDescent="0.3">
      <c r="C194" s="644"/>
      <c r="D194" s="645"/>
      <c r="E194" s="619"/>
      <c r="F194" s="619"/>
      <c r="G194" s="620"/>
      <c r="H194" s="636"/>
      <c r="I194" s="619"/>
      <c r="J194" s="636"/>
      <c r="K194" s="636"/>
    </row>
    <row r="195" spans="3:11" s="151" customFormat="1" ht="15.75" thickBot="1" x14ac:dyDescent="0.3">
      <c r="C195" s="155" t="s">
        <v>53</v>
      </c>
      <c r="D195" s="351">
        <f>SUM(F202:F222)</f>
        <v>1494600</v>
      </c>
      <c r="E195" s="434"/>
      <c r="F195" s="70"/>
      <c r="G195" s="77"/>
      <c r="H195" s="70"/>
      <c r="I195" s="70"/>
      <c r="J195" s="434"/>
      <c r="K195" s="434"/>
    </row>
    <row r="196" spans="3:11" s="151" customFormat="1" x14ac:dyDescent="0.25">
      <c r="C196" s="70"/>
      <c r="D196" s="31"/>
      <c r="E196" s="91"/>
      <c r="F196" s="91"/>
      <c r="G196" s="91"/>
      <c r="H196" s="74"/>
      <c r="I196" s="74"/>
      <c r="J196" s="74"/>
      <c r="K196" s="110"/>
    </row>
    <row r="197" spans="3:11" s="151" customFormat="1" ht="15.75" thickBot="1" x14ac:dyDescent="0.3">
      <c r="C197" s="70"/>
      <c r="D197" s="31"/>
      <c r="E197" s="91"/>
      <c r="F197" s="91"/>
      <c r="G197" s="91"/>
      <c r="H197" s="74"/>
      <c r="I197" s="74"/>
      <c r="J197" s="74"/>
      <c r="K197" s="110"/>
    </row>
    <row r="198" spans="3:11" s="151" customFormat="1" ht="16.5" thickBot="1" x14ac:dyDescent="0.3">
      <c r="C198" s="200" t="s">
        <v>390</v>
      </c>
      <c r="D198" s="347" t="s">
        <v>1992</v>
      </c>
      <c r="E198" s="91"/>
      <c r="F198" s="127" t="s">
        <v>2088</v>
      </c>
      <c r="G198" s="91"/>
      <c r="H198" s="74"/>
      <c r="I198" s="74"/>
      <c r="J198" s="74"/>
      <c r="K198" s="110"/>
    </row>
    <row r="199" spans="3:11" s="151" customFormat="1" ht="18.75" x14ac:dyDescent="0.25">
      <c r="C199" s="207" t="str">
        <f>IFERROR(VLOOKUP(D198,'1. Desarrollo e Innov. Curricu.'!$F:$G,2,FALSE),IFERROR(VLOOKUP(D198,'2. Investigación Científica'!$F:$G,2,FALSE),IFERROR(VLOOKUP(D198,'3. Vinculación Univ. Sociedad'!$F:$G,2,FALSE),IFERROR(VLOOKUP(D198,'4. Docencia y Profesorado Univ.'!$F:$G,2,FALSE),IFERROR(VLOOKUP(D198,'5. Estudiantes y Graduados'!$F:$G,2,FALSE),IFERROR(VLOOKUP(D198,'11. Gestion Administrativa'!$F:$G,2,FALSE),IFERROR(VLOOKUP(D198,'13. Gestión Académica'!$F:$G,2,FALSE),IFERROR(VLOOKUP(D198,'9. Asegura. de la Calid. y M'!$F:$G,2,FALSE),IFERROR(VLOOKUP(D198,'6. Gestión del Conocimiento'!$F:$G,2,FALSE),IFERROR(VLOOKUP(D198,'15. Gobernabilidad y Proceso...'!$F:$G,2,FALSE),IFERROR(VLOOKUP(D198,'12. Gestión del Talento Humano'!$F:$G,2,FALSE),IFERROR(VLOOKUP(D198,'14. Internacional... de la E.S.'!$F:$G,2,FALSE),IFERROR(VLOOKUP(D198,'10. Posgrado'!$F:$G,2,FALSE),IFERROR(VLOOKUP(D198,'17. Gestión TIC'!$F:$G,2,FALSE),IFERROR(VLOOKUP(D198,'16. Desa. del Sistema Educ.Sup.'!$F:$G,2,FALSE),IFERROR(VLOOKUP(D198,'8. Cultura de Inno. Insti...'!$F:$G,2,FALSE),VLOOKUP(D198,'7. Lo Esencial de la Reforma U.'!$F:$G,2,0)))))))))))))))))</f>
        <v xml:space="preserve"> Diseñar , aprobar e  implementar  un programa de relevo del personal docente y administrativo. </v>
      </c>
      <c r="D199" s="31"/>
      <c r="E199" s="91"/>
      <c r="F199" s="91"/>
      <c r="G199" s="91"/>
      <c r="H199" s="74"/>
      <c r="I199" s="74"/>
      <c r="J199" s="74"/>
      <c r="K199" s="110"/>
    </row>
    <row r="200" spans="3:11" s="151" customFormat="1" ht="15.75" thickBot="1" x14ac:dyDescent="0.3">
      <c r="C200" s="434"/>
      <c r="D200" s="434"/>
      <c r="E200" s="434"/>
      <c r="F200" s="91"/>
      <c r="G200" s="74"/>
      <c r="H200" s="74"/>
      <c r="I200" s="74"/>
      <c r="J200" s="434"/>
      <c r="K200" s="434"/>
    </row>
    <row r="201" spans="3:11" s="151" customFormat="1" ht="30.75" thickBot="1" x14ac:dyDescent="0.3">
      <c r="C201" s="127" t="s">
        <v>44</v>
      </c>
      <c r="D201" s="127" t="s">
        <v>55</v>
      </c>
      <c r="E201" s="134" t="s">
        <v>57</v>
      </c>
      <c r="F201" s="133" t="s">
        <v>27</v>
      </c>
      <c r="G201" s="131" t="s">
        <v>129</v>
      </c>
      <c r="H201" s="134" t="s">
        <v>46</v>
      </c>
      <c r="I201" s="131" t="s">
        <v>130</v>
      </c>
      <c r="J201" s="131" t="s">
        <v>408</v>
      </c>
      <c r="K201" s="131" t="s">
        <v>409</v>
      </c>
    </row>
    <row r="202" spans="3:11" s="151" customFormat="1" x14ac:dyDescent="0.25">
      <c r="C202" s="661" t="s">
        <v>437</v>
      </c>
      <c r="D202" s="663"/>
      <c r="E202" s="667">
        <f>HLOOKUP(C202,$AH$2:$BU$3,2,0)</f>
        <v>620</v>
      </c>
      <c r="F202" s="128">
        <f t="shared" ref="F202:F222" si="17">D202*E202</f>
        <v>0</v>
      </c>
      <c r="G202" s="670"/>
      <c r="H202" s="673"/>
      <c r="I202" s="128" t="e">
        <f>VLOOKUP(H202,Presupuesto!$B$11:$C$565,2,0)</f>
        <v>#N/A</v>
      </c>
      <c r="J202" s="215" t="s">
        <v>1435</v>
      </c>
      <c r="K202" s="96" t="s">
        <v>392</v>
      </c>
    </row>
    <row r="203" spans="3:11" s="151" customFormat="1" x14ac:dyDescent="0.25">
      <c r="C203" s="139"/>
      <c r="D203" s="634"/>
      <c r="E203" s="639"/>
      <c r="F203" s="128">
        <f t="shared" si="17"/>
        <v>0</v>
      </c>
      <c r="G203" s="670"/>
      <c r="H203" s="674"/>
      <c r="I203" s="128" t="e">
        <f>VLOOKUP(H203,Presupuesto!$B$11:$C$565,2,0)</f>
        <v>#N/A</v>
      </c>
      <c r="J203" s="96" t="s">
        <v>1435</v>
      </c>
      <c r="K203" s="96" t="s">
        <v>410</v>
      </c>
    </row>
    <row r="204" spans="3:11" s="151" customFormat="1" ht="30" x14ac:dyDescent="0.25">
      <c r="C204" s="629" t="s">
        <v>2079</v>
      </c>
      <c r="D204" s="634"/>
      <c r="E204" s="639"/>
      <c r="F204" s="128">
        <f t="shared" si="17"/>
        <v>0</v>
      </c>
      <c r="G204" s="670"/>
      <c r="H204" s="674"/>
      <c r="I204" s="128" t="e">
        <f>VLOOKUP(H204,Presupuesto!$B$11:$C$565,2,0)</f>
        <v>#N/A</v>
      </c>
      <c r="J204" s="96" t="s">
        <v>1435</v>
      </c>
      <c r="K204" s="96" t="s">
        <v>410</v>
      </c>
    </row>
    <row r="205" spans="3:11" s="151" customFormat="1" x14ac:dyDescent="0.25">
      <c r="C205" s="139" t="s">
        <v>2080</v>
      </c>
      <c r="D205" s="634">
        <v>2</v>
      </c>
      <c r="E205" s="639">
        <v>26000</v>
      </c>
      <c r="F205" s="128">
        <f t="shared" si="17"/>
        <v>52000</v>
      </c>
      <c r="G205" s="670" t="s">
        <v>1665</v>
      </c>
      <c r="H205" s="674" t="s">
        <v>752</v>
      </c>
      <c r="I205" s="128" t="str">
        <f>VLOOKUP(H205,Presupuesto!$B$11:$C$565,2,0)</f>
        <v>PASAJES AL EXTERIOR</v>
      </c>
      <c r="J205" s="96" t="s">
        <v>1435</v>
      </c>
      <c r="K205" s="96" t="s">
        <v>393</v>
      </c>
    </row>
    <row r="206" spans="3:11" s="151" customFormat="1" x14ac:dyDescent="0.25">
      <c r="C206" s="139"/>
      <c r="D206" s="634"/>
      <c r="E206" s="639"/>
      <c r="F206" s="128">
        <f t="shared" si="17"/>
        <v>0</v>
      </c>
      <c r="G206" s="670"/>
      <c r="H206" s="674"/>
      <c r="I206" s="128" t="e">
        <f>VLOOKUP(H206,Presupuesto!$B$11:$C$565,2,0)</f>
        <v>#N/A</v>
      </c>
      <c r="J206" s="96" t="s">
        <v>1435</v>
      </c>
      <c r="K206" s="96" t="s">
        <v>394</v>
      </c>
    </row>
    <row r="207" spans="3:11" s="151" customFormat="1" x14ac:dyDescent="0.25">
      <c r="C207" s="139"/>
      <c r="D207" s="634"/>
      <c r="E207" s="639"/>
      <c r="F207" s="128">
        <f t="shared" si="17"/>
        <v>0</v>
      </c>
      <c r="G207" s="670"/>
      <c r="H207" s="674"/>
      <c r="I207" s="128" t="e">
        <f>VLOOKUP(H207,Presupuesto!$B$11:$C$565,2,0)</f>
        <v>#N/A</v>
      </c>
      <c r="J207" s="96" t="s">
        <v>1435</v>
      </c>
      <c r="K207" s="96" t="s">
        <v>395</v>
      </c>
    </row>
    <row r="208" spans="3:11" s="151" customFormat="1" ht="30" x14ac:dyDescent="0.25">
      <c r="C208" s="629" t="s">
        <v>2081</v>
      </c>
      <c r="D208" s="634"/>
      <c r="E208" s="639"/>
      <c r="F208" s="128">
        <f t="shared" si="17"/>
        <v>0</v>
      </c>
      <c r="G208" s="670"/>
      <c r="H208" s="674"/>
      <c r="I208" s="128" t="e">
        <f>VLOOKUP(H208,Presupuesto!$B$11:$C$565,2,0)</f>
        <v>#N/A</v>
      </c>
      <c r="J208" s="96" t="s">
        <v>1435</v>
      </c>
      <c r="K208" s="96" t="s">
        <v>396</v>
      </c>
    </row>
    <row r="209" spans="3:11" s="151" customFormat="1" x14ac:dyDescent="0.25">
      <c r="C209" s="139" t="s">
        <v>2082</v>
      </c>
      <c r="D209" s="634">
        <v>2</v>
      </c>
      <c r="E209" s="639">
        <v>31050</v>
      </c>
      <c r="F209" s="128">
        <f t="shared" si="17"/>
        <v>62100</v>
      </c>
      <c r="G209" s="670" t="s">
        <v>1665</v>
      </c>
      <c r="H209" s="674" t="s">
        <v>752</v>
      </c>
      <c r="I209" s="128" t="str">
        <f>VLOOKUP(H209,Presupuesto!$B$11:$C$565,2,0)</f>
        <v>PASAJES AL EXTERIOR</v>
      </c>
      <c r="J209" s="96" t="s">
        <v>1435</v>
      </c>
      <c r="K209" s="96" t="s">
        <v>397</v>
      </c>
    </row>
    <row r="210" spans="3:11" s="151" customFormat="1" x14ac:dyDescent="0.25">
      <c r="C210" s="139"/>
      <c r="D210" s="634"/>
      <c r="E210" s="639"/>
      <c r="F210" s="128">
        <f t="shared" si="17"/>
        <v>0</v>
      </c>
      <c r="G210" s="670"/>
      <c r="H210" s="674"/>
      <c r="I210" s="128" t="e">
        <f>VLOOKUP(H210,Presupuesto!$B$11:$C$565,2,0)</f>
        <v>#N/A</v>
      </c>
      <c r="J210" s="96" t="s">
        <v>1435</v>
      </c>
      <c r="K210" s="96" t="s">
        <v>398</v>
      </c>
    </row>
    <row r="211" spans="3:11" s="151" customFormat="1" x14ac:dyDescent="0.25">
      <c r="C211" s="139"/>
      <c r="D211" s="634"/>
      <c r="E211" s="639"/>
      <c r="F211" s="128">
        <f t="shared" si="17"/>
        <v>0</v>
      </c>
      <c r="G211" s="670"/>
      <c r="H211" s="674"/>
      <c r="I211" s="128" t="e">
        <f>VLOOKUP(H211,Presupuesto!$B$11:$C$565,2,0)</f>
        <v>#N/A</v>
      </c>
      <c r="J211" s="96" t="s">
        <v>1435</v>
      </c>
      <c r="K211" s="96" t="s">
        <v>399</v>
      </c>
    </row>
    <row r="212" spans="3:11" s="151" customFormat="1" ht="30" x14ac:dyDescent="0.25">
      <c r="C212" s="629" t="s">
        <v>2083</v>
      </c>
      <c r="D212" s="664"/>
      <c r="E212" s="668"/>
      <c r="F212" s="128">
        <f t="shared" si="17"/>
        <v>0</v>
      </c>
      <c r="G212" s="670"/>
      <c r="H212" s="674"/>
      <c r="I212" s="128" t="e">
        <f>VLOOKUP(H212,Presupuesto!$B$11:$C$565,2,0)</f>
        <v>#N/A</v>
      </c>
      <c r="J212" s="96" t="s">
        <v>1435</v>
      </c>
      <c r="K212" s="96" t="s">
        <v>400</v>
      </c>
    </row>
    <row r="213" spans="3:11" s="151" customFormat="1" x14ac:dyDescent="0.25">
      <c r="C213" s="139" t="s">
        <v>2082</v>
      </c>
      <c r="D213" s="664">
        <v>1</v>
      </c>
      <c r="E213" s="668">
        <v>35000</v>
      </c>
      <c r="F213" s="128">
        <f t="shared" si="17"/>
        <v>35000</v>
      </c>
      <c r="G213" s="670" t="s">
        <v>1665</v>
      </c>
      <c r="H213" s="674" t="s">
        <v>752</v>
      </c>
      <c r="I213" s="128" t="str">
        <f>VLOOKUP(H213,Presupuesto!$B$11:$C$565,2,0)</f>
        <v>PASAJES AL EXTERIOR</v>
      </c>
      <c r="J213" s="96" t="s">
        <v>1435</v>
      </c>
      <c r="K213" s="96" t="s">
        <v>401</v>
      </c>
    </row>
    <row r="214" spans="3:11" s="151" customFormat="1" x14ac:dyDescent="0.25">
      <c r="C214" s="139"/>
      <c r="D214" s="664"/>
      <c r="E214" s="668"/>
      <c r="F214" s="128">
        <f t="shared" si="17"/>
        <v>0</v>
      </c>
      <c r="G214" s="670"/>
      <c r="H214" s="674"/>
      <c r="I214" s="128" t="e">
        <f>VLOOKUP(H214,Presupuesto!$B$11:$C$565,2,0)</f>
        <v>#N/A</v>
      </c>
      <c r="J214" s="96" t="s">
        <v>1435</v>
      </c>
      <c r="K214" s="96" t="s">
        <v>402</v>
      </c>
    </row>
    <row r="215" spans="3:11" s="151" customFormat="1" x14ac:dyDescent="0.25">
      <c r="C215" s="139"/>
      <c r="D215" s="634"/>
      <c r="E215" s="639"/>
      <c r="F215" s="128">
        <f t="shared" si="17"/>
        <v>0</v>
      </c>
      <c r="G215" s="670"/>
      <c r="H215" s="674"/>
      <c r="I215" s="128" t="e">
        <f>VLOOKUP(H215,Presupuesto!$B$11:$C$565,2,0)</f>
        <v>#N/A</v>
      </c>
      <c r="J215" s="96" t="s">
        <v>1435</v>
      </c>
      <c r="K215" s="96" t="s">
        <v>2078</v>
      </c>
    </row>
    <row r="216" spans="3:11" s="151" customFormat="1" ht="30" x14ac:dyDescent="0.25">
      <c r="C216" s="629" t="s">
        <v>2084</v>
      </c>
      <c r="D216" s="664"/>
      <c r="E216" s="668"/>
      <c r="F216" s="128">
        <f t="shared" si="17"/>
        <v>0</v>
      </c>
      <c r="G216" s="670"/>
      <c r="H216" s="674"/>
      <c r="I216" s="128" t="e">
        <f>VLOOKUP(H216,Presupuesto!$B$11:$C$565,2,0)</f>
        <v>#N/A</v>
      </c>
      <c r="J216" s="96" t="s">
        <v>1435</v>
      </c>
      <c r="K216" s="96" t="s">
        <v>410</v>
      </c>
    </row>
    <row r="217" spans="3:11" s="151" customFormat="1" x14ac:dyDescent="0.25">
      <c r="C217" s="660" t="s">
        <v>2085</v>
      </c>
      <c r="D217" s="664">
        <v>13</v>
      </c>
      <c r="E217" s="668">
        <v>31050</v>
      </c>
      <c r="F217" s="128">
        <f t="shared" si="17"/>
        <v>403650</v>
      </c>
      <c r="G217" s="670" t="s">
        <v>1665</v>
      </c>
      <c r="H217" s="674" t="s">
        <v>752</v>
      </c>
      <c r="I217" s="128" t="str">
        <f>VLOOKUP(H217,Presupuesto!$B$11:$C$565,2,0)</f>
        <v>PASAJES AL EXTERIOR</v>
      </c>
      <c r="J217" s="96" t="s">
        <v>1435</v>
      </c>
      <c r="K217" s="96" t="s">
        <v>410</v>
      </c>
    </row>
    <row r="218" spans="3:11" s="151" customFormat="1" x14ac:dyDescent="0.25">
      <c r="C218" s="660" t="s">
        <v>2086</v>
      </c>
      <c r="D218" s="665">
        <v>13</v>
      </c>
      <c r="E218" s="669">
        <v>37950</v>
      </c>
      <c r="F218" s="128">
        <f t="shared" si="17"/>
        <v>493350</v>
      </c>
      <c r="G218" s="670" t="s">
        <v>1665</v>
      </c>
      <c r="H218" s="671" t="s">
        <v>740</v>
      </c>
      <c r="I218" s="128" t="str">
        <f>VLOOKUP(H218,Presupuesto!$B$11:$C$565,2,0)</f>
        <v>OTROS SERVICIOS COMERCIALES Y FINANCIEROS</v>
      </c>
      <c r="J218" s="96" t="s">
        <v>1435</v>
      </c>
      <c r="K218" s="96" t="s">
        <v>410</v>
      </c>
    </row>
    <row r="219" spans="3:11" s="151" customFormat="1" x14ac:dyDescent="0.25">
      <c r="C219" s="657" t="s">
        <v>2087</v>
      </c>
      <c r="D219" s="664">
        <v>13</v>
      </c>
      <c r="E219" s="668">
        <v>34500</v>
      </c>
      <c r="F219" s="128">
        <f t="shared" si="17"/>
        <v>448500</v>
      </c>
      <c r="G219" s="670" t="s">
        <v>1665</v>
      </c>
      <c r="H219" s="675" t="s">
        <v>571</v>
      </c>
      <c r="I219" s="128" t="str">
        <f>VLOOKUP(H219,Presupuesto!$B$11:$C$565,2,0)</f>
        <v>SERVICIOS DE PROFESIONALES Y TECNICOS</v>
      </c>
      <c r="J219" s="96" t="s">
        <v>1435</v>
      </c>
      <c r="K219" s="96" t="s">
        <v>399</v>
      </c>
    </row>
    <row r="220" spans="3:11" s="151" customFormat="1" x14ac:dyDescent="0.25">
      <c r="C220" s="139"/>
      <c r="D220" s="634"/>
      <c r="E220" s="639"/>
      <c r="F220" s="128">
        <f t="shared" si="17"/>
        <v>0</v>
      </c>
      <c r="G220" s="670"/>
      <c r="H220" s="674"/>
      <c r="I220" s="128" t="e">
        <f>VLOOKUP(H220,Presupuesto!$B$11:$C$565,2,0)</f>
        <v>#N/A</v>
      </c>
      <c r="J220" s="96" t="s">
        <v>1435</v>
      </c>
      <c r="K220" s="96" t="s">
        <v>410</v>
      </c>
    </row>
    <row r="221" spans="3:11" s="151" customFormat="1" x14ac:dyDescent="0.25">
      <c r="C221" s="139"/>
      <c r="D221" s="634"/>
      <c r="E221" s="639"/>
      <c r="F221" s="128">
        <f t="shared" si="17"/>
        <v>0</v>
      </c>
      <c r="G221" s="670"/>
      <c r="H221" s="674"/>
      <c r="I221" s="128" t="e">
        <f>VLOOKUP(H221,Presupuesto!$B$11:$C$565,2,0)</f>
        <v>#N/A</v>
      </c>
      <c r="J221" s="96" t="s">
        <v>1435</v>
      </c>
      <c r="K221" s="96" t="s">
        <v>410</v>
      </c>
    </row>
    <row r="222" spans="3:11" s="151" customFormat="1" ht="15.75" thickBot="1" x14ac:dyDescent="0.3">
      <c r="C222" s="145"/>
      <c r="D222" s="219"/>
      <c r="E222" s="640"/>
      <c r="F222" s="666">
        <f t="shared" si="17"/>
        <v>0</v>
      </c>
      <c r="G222" s="672"/>
      <c r="H222" s="146"/>
      <c r="I222" s="130" t="e">
        <f>VLOOKUP(H222,Presupuesto!$B$11:$C$565,2,0)</f>
        <v>#N/A</v>
      </c>
      <c r="J222" s="104" t="s">
        <v>1435</v>
      </c>
      <c r="K222" s="122" t="s">
        <v>392</v>
      </c>
    </row>
    <row r="223" spans="3:11" s="151" customFormat="1" x14ac:dyDescent="0.25">
      <c r="C223" s="644"/>
      <c r="D223" s="645"/>
      <c r="E223" s="619"/>
      <c r="F223" s="619"/>
      <c r="G223" s="620"/>
      <c r="H223" s="636"/>
      <c r="I223" s="619"/>
      <c r="J223" s="636"/>
      <c r="K223" s="636"/>
    </row>
    <row r="224" spans="3:11" s="151" customFormat="1" x14ac:dyDescent="0.25">
      <c r="C224" s="644"/>
      <c r="D224" s="645"/>
      <c r="E224" s="619"/>
      <c r="F224" s="619"/>
      <c r="G224" s="620"/>
      <c r="H224" s="636"/>
      <c r="I224" s="619"/>
      <c r="J224" s="636"/>
      <c r="K224" s="636"/>
    </row>
    <row r="225" spans="3:11" s="434" customFormat="1" x14ac:dyDescent="0.25">
      <c r="C225" s="644"/>
      <c r="D225" s="645"/>
      <c r="E225" s="619"/>
      <c r="F225" s="619"/>
      <c r="G225" s="620"/>
      <c r="H225" s="636"/>
      <c r="I225" s="619"/>
      <c r="J225" s="636"/>
      <c r="K225" s="636"/>
    </row>
    <row r="226" spans="3:11" s="434" customFormat="1" ht="18.75" customHeight="1" x14ac:dyDescent="0.25">
      <c r="C226" s="748" t="s">
        <v>2020</v>
      </c>
      <c r="D226" s="749"/>
      <c r="E226" s="749"/>
      <c r="F226" s="749"/>
      <c r="G226" s="749"/>
      <c r="H226" s="749"/>
      <c r="I226" s="749"/>
      <c r="J226" s="749"/>
      <c r="K226" s="749"/>
    </row>
    <row r="227" spans="3:11" ht="15.75" thickBot="1" x14ac:dyDescent="0.3">
      <c r="C227" s="434"/>
      <c r="D227" s="434"/>
      <c r="E227" s="434"/>
      <c r="F227" s="434"/>
      <c r="G227" s="421"/>
      <c r="H227" s="434"/>
      <c r="I227" s="434"/>
      <c r="J227" s="434"/>
      <c r="K227" s="434"/>
    </row>
    <row r="228" spans="3:11" ht="15.75" thickBot="1" x14ac:dyDescent="0.3">
      <c r="C228" s="155" t="s">
        <v>53</v>
      </c>
      <c r="D228" s="351">
        <f>SUM(F235:F243)</f>
        <v>196407.52000000002</v>
      </c>
      <c r="E228" s="434"/>
      <c r="F228" s="70"/>
      <c r="G228" s="77"/>
      <c r="H228" s="70"/>
      <c r="I228" s="70"/>
      <c r="J228" s="434"/>
      <c r="K228" s="434"/>
    </row>
    <row r="229" spans="3:11" x14ac:dyDescent="0.25">
      <c r="C229" s="70"/>
      <c r="D229" s="31"/>
      <c r="E229" s="91"/>
      <c r="F229" s="91"/>
      <c r="G229" s="91"/>
      <c r="H229" s="74"/>
      <c r="I229" s="74"/>
      <c r="J229" s="74"/>
      <c r="K229" s="110"/>
    </row>
    <row r="230" spans="3:11" x14ac:dyDescent="0.25">
      <c r="C230" s="70"/>
      <c r="D230" s="31"/>
      <c r="E230" s="91"/>
      <c r="F230" s="91"/>
      <c r="G230" s="91"/>
      <c r="H230" s="74"/>
      <c r="I230" s="74"/>
      <c r="J230" s="74"/>
      <c r="K230" s="110"/>
    </row>
    <row r="231" spans="3:11" ht="15.75" x14ac:dyDescent="0.25">
      <c r="C231" s="200" t="s">
        <v>390</v>
      </c>
      <c r="D231" s="347" t="s">
        <v>1727</v>
      </c>
      <c r="E231" s="91"/>
      <c r="F231" s="91"/>
      <c r="G231" s="91"/>
      <c r="H231" s="74"/>
      <c r="I231" s="74"/>
      <c r="J231" s="74"/>
      <c r="K231" s="110"/>
    </row>
    <row r="232" spans="3:11" ht="45.75" customHeight="1" x14ac:dyDescent="0.25">
      <c r="C232" s="739" t="str">
        <f>IFERROR(VLOOKUP(D231,'1. Desarrollo e Innov. Curricu.'!$F:$G,2,FALSE),IFERROR(VLOOKUP(D231,'2. Investigación Científica'!$F:$G,2,FALSE),IFERROR(VLOOKUP(D231,'3. Vinculación Univ. Sociedad'!$F:$G,2,FALSE),IFERROR(VLOOKUP(D231,'4. Docencia y Profesorado Univ.'!$F:$G,2,FALSE),IFERROR(VLOOKUP(D231,'5. Estudiantes y Graduados'!$F:$G,2,FALSE),IFERROR(VLOOKUP(D231,'11. Gestion Administrativa'!$F:$G,2,FALSE),IFERROR(VLOOKUP(D231,'13. Gestión Académica'!$F:$G,2,FALSE),IFERROR(VLOOKUP(D231,'9. Asegura. de la Calid. y M'!$F:$G,2,FALSE),IFERROR(VLOOKUP(D231,'6. Gestión del Conocimiento'!$F:$G,2,FALSE),IFERROR(VLOOKUP(D231,'15. Gobernabilidad y Proceso...'!$F:$G,2,FALSE),IFERROR(VLOOKUP(D231,'12. Gestión del Talento Humano'!$F:$G,2,FALSE),IFERROR(VLOOKUP(D231,'14. Internacional... de la E.S.'!$F:$G,2,FALSE),IFERROR(VLOOKUP(D231,'10. Posgrado'!$F:$G,2,FALSE),IFERROR(VLOOKUP(D231,'17. Gestión TIC'!$F:$G,2,FALSE),IFERROR(VLOOKUP(D231,'16. Desa. del Sistema Educ.Sup.'!$F:$G,2,FALSE),IFERROR(VLOOKUP(D231,'8. Cultura de Inno. Insti...'!$F:$G,2,FALSE),VLOOKUP(D231,'7. Lo Esencial de la Reforma U.'!$F:$G,2,0)))))))))))))))))</f>
        <v xml:space="preserve">Participar en el Congreso de Investigación Científica de la UNAH.  Participar y/u organizar  otros eventos científicos nacionales e internacionales, para divulgar avances y resultados de los proyectos de investigación realizdos por los profesores. </v>
      </c>
      <c r="D232" s="739"/>
      <c r="E232" s="739"/>
      <c r="F232" s="739"/>
      <c r="G232" s="739"/>
      <c r="H232" s="739"/>
      <c r="I232" s="739"/>
      <c r="J232" s="739"/>
      <c r="K232" s="739"/>
    </row>
    <row r="233" spans="3:11" ht="15.75" thickBot="1" x14ac:dyDescent="0.3">
      <c r="C233" s="434"/>
      <c r="D233" s="434"/>
      <c r="E233" s="434"/>
      <c r="F233" s="91"/>
      <c r="G233" s="74"/>
      <c r="H233" s="74"/>
      <c r="I233" s="74"/>
      <c r="J233" s="434"/>
      <c r="K233" s="434"/>
    </row>
    <row r="234" spans="3:11" ht="30.75" thickBot="1" x14ac:dyDescent="0.3">
      <c r="C234" s="127" t="s">
        <v>44</v>
      </c>
      <c r="D234" s="127" t="s">
        <v>55</v>
      </c>
      <c r="E234" s="134" t="s">
        <v>57</v>
      </c>
      <c r="F234" s="133" t="s">
        <v>27</v>
      </c>
      <c r="G234" s="131" t="s">
        <v>129</v>
      </c>
      <c r="H234" s="134" t="s">
        <v>46</v>
      </c>
      <c r="I234" s="131" t="s">
        <v>130</v>
      </c>
      <c r="J234" s="131" t="s">
        <v>408</v>
      </c>
      <c r="K234" s="131" t="s">
        <v>409</v>
      </c>
    </row>
    <row r="235" spans="3:11" x14ac:dyDescent="0.25">
      <c r="C235" s="217" t="s">
        <v>448</v>
      </c>
      <c r="D235" s="218">
        <v>20</v>
      </c>
      <c r="E235" s="216">
        <f>HLOOKUP(C235,$AH$2:$BU$3,2,0)</f>
        <v>5420.3760000000002</v>
      </c>
      <c r="F235" s="95">
        <f t="shared" ref="F235:F243" si="18">D235*E235</f>
        <v>108407.52</v>
      </c>
      <c r="G235" s="159" t="s">
        <v>1665</v>
      </c>
      <c r="H235" s="140" t="s">
        <v>306</v>
      </c>
      <c r="I235" s="128" t="str">
        <f>VLOOKUP(H235,Presupuesto!$B$11:$C$565,2,0)</f>
        <v>VIATICOS AL EXTERIOR</v>
      </c>
      <c r="J235" s="215" t="s">
        <v>1356</v>
      </c>
      <c r="K235" s="96" t="s">
        <v>392</v>
      </c>
    </row>
    <row r="236" spans="3:11" x14ac:dyDescent="0.25">
      <c r="C236" s="139"/>
      <c r="D236" s="156"/>
      <c r="E236" s="121"/>
      <c r="F236" s="95">
        <f t="shared" si="18"/>
        <v>0</v>
      </c>
      <c r="G236" s="159"/>
      <c r="H236" s="140"/>
      <c r="I236" s="128" t="e">
        <f>VLOOKUP(H236,Presupuesto!$B$11:$C$565,2,0)</f>
        <v>#N/A</v>
      </c>
      <c r="J236" s="96" t="str">
        <f>$J$235</f>
        <v>Investigación Científica</v>
      </c>
      <c r="K236" s="96" t="s">
        <v>410</v>
      </c>
    </row>
    <row r="237" spans="3:11" x14ac:dyDescent="0.25">
      <c r="C237" s="139" t="s">
        <v>2125</v>
      </c>
      <c r="D237" s="156">
        <v>4</v>
      </c>
      <c r="E237" s="121">
        <v>22000</v>
      </c>
      <c r="F237" s="95">
        <f t="shared" si="18"/>
        <v>88000</v>
      </c>
      <c r="G237" s="159" t="s">
        <v>1665</v>
      </c>
      <c r="H237" s="140" t="s">
        <v>752</v>
      </c>
      <c r="I237" s="128" t="str">
        <f>VLOOKUP(H237,Presupuesto!$B$11:$C$565,2,0)</f>
        <v>PASAJES AL EXTERIOR</v>
      </c>
      <c r="J237" s="96" t="str">
        <f t="shared" ref="J237:J243" si="19">$J$235</f>
        <v>Investigación Científica</v>
      </c>
      <c r="K237" s="96" t="s">
        <v>410</v>
      </c>
    </row>
    <row r="238" spans="3:11" x14ac:dyDescent="0.25">
      <c r="C238" s="139"/>
      <c r="D238" s="156"/>
      <c r="E238" s="121"/>
      <c r="F238" s="95">
        <f t="shared" si="18"/>
        <v>0</v>
      </c>
      <c r="G238" s="159"/>
      <c r="H238" s="140"/>
      <c r="I238" s="128" t="e">
        <f>VLOOKUP(H238,Presupuesto!$B$11:$C$565,2,0)</f>
        <v>#N/A</v>
      </c>
      <c r="J238" s="96" t="str">
        <f t="shared" si="19"/>
        <v>Investigación Científica</v>
      </c>
      <c r="K238" s="96" t="s">
        <v>410</v>
      </c>
    </row>
    <row r="239" spans="3:11" x14ac:dyDescent="0.25">
      <c r="C239" s="139"/>
      <c r="D239" s="156"/>
      <c r="E239" s="121"/>
      <c r="F239" s="95">
        <f t="shared" si="18"/>
        <v>0</v>
      </c>
      <c r="G239" s="159"/>
      <c r="H239" s="140"/>
      <c r="I239" s="128" t="e">
        <f>VLOOKUP(H239,Presupuesto!$B$11:$C$565,2,0)</f>
        <v>#N/A</v>
      </c>
      <c r="J239" s="96" t="str">
        <f t="shared" si="19"/>
        <v>Investigación Científica</v>
      </c>
      <c r="K239" s="96" t="s">
        <v>410</v>
      </c>
    </row>
    <row r="240" spans="3:11" x14ac:dyDescent="0.25">
      <c r="C240" s="139"/>
      <c r="D240" s="156"/>
      <c r="E240" s="121"/>
      <c r="F240" s="95">
        <f t="shared" si="18"/>
        <v>0</v>
      </c>
      <c r="G240" s="159"/>
      <c r="H240" s="140"/>
      <c r="I240" s="128" t="e">
        <f>VLOOKUP(H240,Presupuesto!$B$11:$C$565,2,0)</f>
        <v>#N/A</v>
      </c>
      <c r="J240" s="96" t="str">
        <f t="shared" si="19"/>
        <v>Investigación Científica</v>
      </c>
      <c r="K240" s="96" t="s">
        <v>399</v>
      </c>
    </row>
    <row r="241" spans="3:11" x14ac:dyDescent="0.25">
      <c r="C241" s="143"/>
      <c r="D241" s="149"/>
      <c r="E241" s="116"/>
      <c r="F241" s="95">
        <f t="shared" si="18"/>
        <v>0</v>
      </c>
      <c r="G241" s="159"/>
      <c r="H241" s="144"/>
      <c r="I241" s="128" t="e">
        <f>VLOOKUP(H241,Presupuesto!$B$11:$C$565,2,0)</f>
        <v>#N/A</v>
      </c>
      <c r="J241" s="96" t="str">
        <f t="shared" si="19"/>
        <v>Investigación Científica</v>
      </c>
      <c r="K241" s="96" t="s">
        <v>410</v>
      </c>
    </row>
    <row r="242" spans="3:11" x14ac:dyDescent="0.25">
      <c r="C242" s="143"/>
      <c r="D242" s="149"/>
      <c r="E242" s="116"/>
      <c r="F242" s="95">
        <f t="shared" si="18"/>
        <v>0</v>
      </c>
      <c r="G242" s="159"/>
      <c r="H242" s="144"/>
      <c r="I242" s="128" t="e">
        <f>VLOOKUP(H242,Presupuesto!$B$11:$C$565,2,0)</f>
        <v>#N/A</v>
      </c>
      <c r="J242" s="96" t="str">
        <f t="shared" si="19"/>
        <v>Investigación Científica</v>
      </c>
      <c r="K242" s="96" t="s">
        <v>410</v>
      </c>
    </row>
    <row r="243" spans="3:11" ht="15.75" thickBot="1" x14ac:dyDescent="0.3">
      <c r="C243" s="145"/>
      <c r="D243" s="157"/>
      <c r="E243" s="101"/>
      <c r="F243" s="103">
        <f t="shared" si="18"/>
        <v>0</v>
      </c>
      <c r="G243" s="160"/>
      <c r="H243" s="146"/>
      <c r="I243" s="130" t="e">
        <f>VLOOKUP(H243,Presupuesto!$B$11:$C$565,2,0)</f>
        <v>#N/A</v>
      </c>
      <c r="J243" s="104" t="str">
        <f t="shared" si="19"/>
        <v>Investigación Científica</v>
      </c>
      <c r="K243" s="122" t="s">
        <v>392</v>
      </c>
    </row>
    <row r="244" spans="3:11" s="434" customFormat="1" x14ac:dyDescent="0.25">
      <c r="C244" s="644"/>
      <c r="D244" s="645"/>
      <c r="E244" s="619"/>
      <c r="F244" s="619"/>
      <c r="G244" s="620"/>
      <c r="H244" s="636"/>
      <c r="I244" s="619"/>
      <c r="J244" s="636"/>
      <c r="K244" s="636"/>
    </row>
    <row r="245" spans="3:11" s="434" customFormat="1" ht="15.75" thickBot="1" x14ac:dyDescent="0.3">
      <c r="C245" s="644"/>
      <c r="D245" s="645"/>
      <c r="E245" s="619"/>
      <c r="F245" s="619"/>
      <c r="G245" s="620"/>
      <c r="H245" s="636"/>
      <c r="I245" s="619"/>
      <c r="J245" s="636"/>
      <c r="K245" s="636"/>
    </row>
    <row r="246" spans="3:11" s="434" customFormat="1" ht="15.75" thickBot="1" x14ac:dyDescent="0.3">
      <c r="C246" s="155" t="s">
        <v>53</v>
      </c>
      <c r="D246" s="351">
        <f>SUM(F253:F261)</f>
        <v>50000</v>
      </c>
      <c r="F246" s="70"/>
      <c r="G246" s="77"/>
      <c r="H246" s="70"/>
      <c r="I246" s="70"/>
    </row>
    <row r="247" spans="3:11" s="434" customFormat="1" x14ac:dyDescent="0.25">
      <c r="C247" s="70"/>
      <c r="D247" s="31"/>
      <c r="E247" s="91"/>
      <c r="F247" s="91"/>
      <c r="G247" s="91"/>
      <c r="H247" s="74"/>
      <c r="I247" s="74"/>
      <c r="J247" s="74"/>
      <c r="K247" s="110"/>
    </row>
    <row r="248" spans="3:11" s="434" customFormat="1" x14ac:dyDescent="0.25">
      <c r="C248" s="70"/>
      <c r="D248" s="31"/>
      <c r="E248" s="91"/>
      <c r="F248" s="91"/>
      <c r="G248" s="91"/>
      <c r="H248" s="74"/>
      <c r="I248" s="74"/>
      <c r="J248" s="74"/>
      <c r="K248" s="110"/>
    </row>
    <row r="249" spans="3:11" s="434" customFormat="1" ht="15.75" x14ac:dyDescent="0.25">
      <c r="C249" s="200" t="s">
        <v>390</v>
      </c>
      <c r="D249" s="347" t="s">
        <v>2013</v>
      </c>
      <c r="E249" s="91"/>
      <c r="F249" s="91"/>
      <c r="G249" s="91"/>
      <c r="H249" s="74"/>
      <c r="I249" s="74"/>
      <c r="J249" s="74"/>
      <c r="K249" s="110"/>
    </row>
    <row r="250" spans="3:11" s="434" customFormat="1" ht="48" customHeight="1" x14ac:dyDescent="0.25">
      <c r="C250" s="739" t="str">
        <f>IFERROR(VLOOKUP(D249,'1. Desarrollo e Innov. Curricu.'!$F:$G,2,FALSE),IFERROR(VLOOKUP(D249,'2. Investigación Científica'!$F:$G,2,FALSE),IFERROR(VLOOKUP(D249,'3. Vinculación Univ. Sociedad'!$F:$G,2,FALSE),IFERROR(VLOOKUP(D249,'4. Docencia y Profesorado Univ.'!$F:$G,2,FALSE),IFERROR(VLOOKUP(D249,'5. Estudiantes y Graduados'!$F:$G,2,FALSE),IFERROR(VLOOKUP(D249,'11. Gestion Administrativa'!$F:$G,2,FALSE),IFERROR(VLOOKUP(D249,'13. Gestión Académica'!$F:$G,2,FALSE),IFERROR(VLOOKUP(D249,'9. Asegura. de la Calid. y M'!$F:$G,2,FALSE),IFERROR(VLOOKUP(D249,'6. Gestión del Conocimiento'!$F:$G,2,FALSE),IFERROR(VLOOKUP(D249,'15. Gobernabilidad y Proceso...'!$F:$G,2,FALSE),IFERROR(VLOOKUP(D249,'12. Gestión del Talento Humano'!$F:$G,2,FALSE),IFERROR(VLOOKUP(D249,'14. Internacional... de la E.S.'!$F:$G,2,FALSE),IFERROR(VLOOKUP(D249,'10. Posgrado'!$F:$G,2,FALSE),IFERROR(VLOOKUP(D249,'17. Gestión TIC'!$F:$G,2,FALSE),IFERROR(VLOOKUP(D249,'16. Desa. del Sistema Educ.Sup.'!$F:$G,2,FALSE),IFERROR(VLOOKUP(D249,'8. Cultura de Inno. Insti...'!$F:$G,2,FALSE),VLOOKUP(D249,'7. Lo Esencial de la Reforma U.'!$F:$G,2,0)))))))))))))))))</f>
        <v xml:space="preserve">Fortalecer las colecciones bibliográficas y centros de documentación de la FACES, así como gestionar y mantener acceso al sistema virtual para la obtención de documentos y materiales de trabajo en línea por parte de profesores y estudiantes. </v>
      </c>
      <c r="D250" s="739"/>
      <c r="E250" s="739"/>
      <c r="F250" s="739"/>
      <c r="G250" s="739"/>
      <c r="H250" s="739"/>
      <c r="I250" s="739"/>
      <c r="J250" s="739"/>
      <c r="K250" s="739"/>
    </row>
    <row r="251" spans="3:11" s="434" customFormat="1" ht="15.75" thickBot="1" x14ac:dyDescent="0.3">
      <c r="F251" s="91"/>
      <c r="G251" s="74"/>
      <c r="H251" s="74"/>
      <c r="I251" s="74"/>
    </row>
    <row r="252" spans="3:11" s="434" customFormat="1" ht="30.75" thickBot="1" x14ac:dyDescent="0.3">
      <c r="C252" s="127" t="s">
        <v>44</v>
      </c>
      <c r="D252" s="127" t="s">
        <v>55</v>
      </c>
      <c r="E252" s="134" t="s">
        <v>57</v>
      </c>
      <c r="F252" s="133" t="s">
        <v>27</v>
      </c>
      <c r="G252" s="131" t="s">
        <v>129</v>
      </c>
      <c r="H252" s="134" t="s">
        <v>46</v>
      </c>
      <c r="I252" s="131" t="s">
        <v>130</v>
      </c>
      <c r="J252" s="131" t="s">
        <v>408</v>
      </c>
      <c r="K252" s="131" t="s">
        <v>409</v>
      </c>
    </row>
    <row r="253" spans="3:11" s="434" customFormat="1" x14ac:dyDescent="0.25">
      <c r="C253" s="217" t="s">
        <v>437</v>
      </c>
      <c r="D253" s="218"/>
      <c r="E253" s="216">
        <f>HLOOKUP(C253,$AH$2:$BU$3,2,0)</f>
        <v>620</v>
      </c>
      <c r="F253" s="95">
        <f t="shared" ref="F253:F261" si="20">D253*E253</f>
        <v>0</v>
      </c>
      <c r="G253" s="159"/>
      <c r="H253" s="140"/>
      <c r="I253" s="128" t="e">
        <f>VLOOKUP(H253,Presupuesto!$B$11:$C$565,2,0)</f>
        <v>#N/A</v>
      </c>
      <c r="J253" s="215" t="s">
        <v>1448</v>
      </c>
      <c r="K253" s="96" t="s">
        <v>392</v>
      </c>
    </row>
    <row r="254" spans="3:11" s="434" customFormat="1" x14ac:dyDescent="0.25">
      <c r="C254" s="139"/>
      <c r="D254" s="156"/>
      <c r="E254" s="121"/>
      <c r="F254" s="95">
        <f t="shared" si="20"/>
        <v>0</v>
      </c>
      <c r="G254" s="159"/>
      <c r="H254" s="140"/>
      <c r="I254" s="128" t="e">
        <f>VLOOKUP(H254,Presupuesto!$B$11:$C$565,2,0)</f>
        <v>#N/A</v>
      </c>
      <c r="J254" s="96" t="str">
        <f>$J$235</f>
        <v>Investigación Científica</v>
      </c>
      <c r="K254" s="96" t="s">
        <v>410</v>
      </c>
    </row>
    <row r="255" spans="3:11" s="434" customFormat="1" x14ac:dyDescent="0.25">
      <c r="C255" s="139" t="s">
        <v>2126</v>
      </c>
      <c r="D255" s="156">
        <v>50</v>
      </c>
      <c r="E255" s="121">
        <v>1000</v>
      </c>
      <c r="F255" s="95">
        <f t="shared" si="20"/>
        <v>50000</v>
      </c>
      <c r="G255" s="159" t="s">
        <v>1665</v>
      </c>
      <c r="H255" s="140" t="s">
        <v>822</v>
      </c>
      <c r="I255" s="128" t="str">
        <f>VLOOKUP(H255,Presupuesto!$B$11:$C$565,2,0)</f>
        <v>LIBROS REVISTAS Y PERIODICOS</v>
      </c>
      <c r="J255" s="96" t="s">
        <v>1357</v>
      </c>
      <c r="K255" s="96" t="s">
        <v>410</v>
      </c>
    </row>
    <row r="256" spans="3:11" s="434" customFormat="1" x14ac:dyDescent="0.25">
      <c r="C256" s="139"/>
      <c r="D256" s="156"/>
      <c r="E256" s="121"/>
      <c r="F256" s="95">
        <f t="shared" si="20"/>
        <v>0</v>
      </c>
      <c r="G256" s="159"/>
      <c r="H256" s="140"/>
      <c r="I256" s="128" t="e">
        <f>VLOOKUP(H256,Presupuesto!$B$11:$C$565,2,0)</f>
        <v>#N/A</v>
      </c>
      <c r="J256" s="96" t="str">
        <f t="shared" ref="J256:J261" si="21">$J$235</f>
        <v>Investigación Científica</v>
      </c>
      <c r="K256" s="96" t="s">
        <v>410</v>
      </c>
    </row>
    <row r="257" spans="3:11" s="434" customFormat="1" x14ac:dyDescent="0.25">
      <c r="C257" s="139"/>
      <c r="D257" s="156"/>
      <c r="E257" s="121"/>
      <c r="F257" s="95">
        <f t="shared" si="20"/>
        <v>0</v>
      </c>
      <c r="G257" s="159"/>
      <c r="H257" s="140"/>
      <c r="I257" s="128" t="e">
        <f>VLOOKUP(H257,Presupuesto!$B$11:$C$565,2,0)</f>
        <v>#N/A</v>
      </c>
      <c r="J257" s="96" t="str">
        <f t="shared" si="21"/>
        <v>Investigación Científica</v>
      </c>
      <c r="K257" s="96" t="s">
        <v>410</v>
      </c>
    </row>
    <row r="258" spans="3:11" s="434" customFormat="1" x14ac:dyDescent="0.25">
      <c r="C258" s="143"/>
      <c r="D258" s="149"/>
      <c r="E258" s="116"/>
      <c r="F258" s="95">
        <f t="shared" si="20"/>
        <v>0</v>
      </c>
      <c r="G258" s="159"/>
      <c r="H258" s="144"/>
      <c r="I258" s="128" t="e">
        <f>VLOOKUP(H258,Presupuesto!$B$11:$C$565,2,0)</f>
        <v>#N/A</v>
      </c>
      <c r="J258" s="96" t="str">
        <f t="shared" si="21"/>
        <v>Investigación Científica</v>
      </c>
      <c r="K258" s="96" t="s">
        <v>410</v>
      </c>
    </row>
    <row r="259" spans="3:11" s="434" customFormat="1" x14ac:dyDescent="0.25">
      <c r="C259" s="143"/>
      <c r="D259" s="149"/>
      <c r="E259" s="116"/>
      <c r="F259" s="95">
        <f t="shared" si="20"/>
        <v>0</v>
      </c>
      <c r="G259" s="159"/>
      <c r="H259" s="144"/>
      <c r="I259" s="128" t="e">
        <f>VLOOKUP(H259,Presupuesto!$B$11:$C$565,2,0)</f>
        <v>#N/A</v>
      </c>
      <c r="J259" s="96" t="str">
        <f t="shared" si="21"/>
        <v>Investigación Científica</v>
      </c>
      <c r="K259" s="96" t="s">
        <v>410</v>
      </c>
    </row>
    <row r="260" spans="3:11" s="434" customFormat="1" x14ac:dyDescent="0.25">
      <c r="C260" s="143"/>
      <c r="D260" s="149"/>
      <c r="E260" s="116"/>
      <c r="F260" s="95">
        <f t="shared" si="20"/>
        <v>0</v>
      </c>
      <c r="G260" s="159"/>
      <c r="H260" s="144"/>
      <c r="I260" s="128" t="e">
        <f>VLOOKUP(H260,Presupuesto!$B$11:$C$565,2,0)</f>
        <v>#N/A</v>
      </c>
      <c r="J260" s="96" t="str">
        <f t="shared" si="21"/>
        <v>Investigación Científica</v>
      </c>
      <c r="K260" s="96" t="s">
        <v>410</v>
      </c>
    </row>
    <row r="261" spans="3:11" s="434" customFormat="1" ht="15.75" thickBot="1" x14ac:dyDescent="0.3">
      <c r="C261" s="145"/>
      <c r="D261" s="157"/>
      <c r="E261" s="101"/>
      <c r="F261" s="103">
        <f t="shared" si="20"/>
        <v>0</v>
      </c>
      <c r="G261" s="160"/>
      <c r="H261" s="146"/>
      <c r="I261" s="130" t="e">
        <f>VLOOKUP(H261,Presupuesto!$B$11:$C$565,2,0)</f>
        <v>#N/A</v>
      </c>
      <c r="J261" s="104" t="str">
        <f t="shared" si="21"/>
        <v>Investigación Científica</v>
      </c>
      <c r="K261" s="122" t="s">
        <v>392</v>
      </c>
    </row>
    <row r="262" spans="3:11" s="434" customFormat="1" x14ac:dyDescent="0.25">
      <c r="C262" s="644"/>
      <c r="D262" s="645"/>
      <c r="E262" s="619"/>
      <c r="F262" s="619"/>
      <c r="G262" s="620"/>
      <c r="H262" s="636"/>
      <c r="I262" s="619"/>
      <c r="J262" s="636"/>
      <c r="K262" s="636"/>
    </row>
    <row r="263" spans="3:11" s="434" customFormat="1" ht="15.75" thickBot="1" x14ac:dyDescent="0.3">
      <c r="C263" s="644"/>
      <c r="D263" s="645"/>
      <c r="E263" s="619"/>
      <c r="F263" s="619"/>
      <c r="G263" s="620"/>
      <c r="H263" s="636"/>
      <c r="I263" s="619"/>
      <c r="J263" s="636"/>
      <c r="K263" s="636"/>
    </row>
    <row r="264" spans="3:11" s="434" customFormat="1" ht="15.75" thickBot="1" x14ac:dyDescent="0.3">
      <c r="C264" s="155" t="s">
        <v>53</v>
      </c>
      <c r="D264" s="351">
        <f>SUM(F271:F284)</f>
        <v>225000</v>
      </c>
      <c r="F264" s="70"/>
      <c r="G264" s="77"/>
      <c r="H264" s="70"/>
      <c r="I264" s="70"/>
    </row>
    <row r="265" spans="3:11" s="434" customFormat="1" x14ac:dyDescent="0.25">
      <c r="C265" s="70"/>
      <c r="D265" s="31"/>
      <c r="E265" s="91"/>
      <c r="F265" s="91"/>
      <c r="G265" s="91"/>
      <c r="H265" s="74"/>
      <c r="I265" s="74"/>
      <c r="J265" s="74"/>
      <c r="K265" s="110"/>
    </row>
    <row r="266" spans="3:11" s="434" customFormat="1" x14ac:dyDescent="0.25">
      <c r="C266" s="70"/>
      <c r="D266" s="31"/>
      <c r="E266" s="91"/>
      <c r="F266" s="91"/>
      <c r="G266" s="91"/>
      <c r="H266" s="74"/>
      <c r="I266" s="74"/>
      <c r="J266" s="74"/>
      <c r="K266" s="110"/>
    </row>
    <row r="267" spans="3:11" s="434" customFormat="1" ht="15.75" x14ac:dyDescent="0.25">
      <c r="C267" s="200" t="s">
        <v>390</v>
      </c>
      <c r="D267" s="347" t="s">
        <v>1891</v>
      </c>
      <c r="E267" s="91"/>
      <c r="F267" s="91"/>
      <c r="G267" s="91"/>
      <c r="H267" s="74"/>
      <c r="I267" s="74"/>
      <c r="J267" s="74"/>
      <c r="K267" s="110"/>
    </row>
    <row r="268" spans="3:11" s="434" customFormat="1" ht="25.5" customHeight="1" x14ac:dyDescent="0.25">
      <c r="C268" s="739" t="str">
        <f>IFERROR(VLOOKUP(D267,'1. Desarrollo e Innov. Curricu.'!$F:$G,2,FALSE),IFERROR(VLOOKUP(D267,'2. Investigación Científica'!$F:$G,2,FALSE),IFERROR(VLOOKUP(D267,'3. Vinculación Univ. Sociedad'!$F:$G,2,FALSE),IFERROR(VLOOKUP(D267,'4. Docencia y Profesorado Univ.'!$F:$G,2,FALSE),IFERROR(VLOOKUP(D267,'5. Estudiantes y Graduados'!$F:$G,2,FALSE),IFERROR(VLOOKUP(D267,'11. Gestion Administrativa'!$F:$G,2,FALSE),IFERROR(VLOOKUP(D267,'13. Gestión Académica'!$F:$G,2,FALSE),IFERROR(VLOOKUP(D267,'9. Asegura. de la Calid. y M'!$F:$G,2,FALSE),IFERROR(VLOOKUP(D267,'6. Gestión del Conocimiento'!$F:$G,2,FALSE),IFERROR(VLOOKUP(D267,'15. Gobernabilidad y Proceso...'!$F:$G,2,FALSE),IFERROR(VLOOKUP(D267,'12. Gestión del Talento Humano'!$F:$G,2,FALSE),IFERROR(VLOOKUP(D267,'14. Internacional... de la E.S.'!$F:$G,2,FALSE),IFERROR(VLOOKUP(D267,'10. Posgrado'!$F:$G,2,FALSE),IFERROR(VLOOKUP(D267,'17. Gestión TIC'!$F:$G,2,FALSE),IFERROR(VLOOKUP(D267,'16. Desa. del Sistema Educ.Sup.'!$F:$G,2,FALSE),IFERROR(VLOOKUP(D267,'8. Cultura de Inno. Insti...'!$F:$G,2,FALSE),VLOOKUP(D267,'7. Lo Esencial de la Reforma U.'!$F:$G,2,0)))))))))))))))))</f>
        <v xml:space="preserve">Gestionar   los nombramientos , contrataciones  del personal docente, administrativo  y de servicio de la FACES.  </v>
      </c>
      <c r="D268" s="739"/>
      <c r="E268" s="739"/>
      <c r="F268" s="739"/>
      <c r="G268" s="739"/>
      <c r="H268" s="739"/>
      <c r="I268" s="739"/>
      <c r="J268" s="739"/>
      <c r="K268" s="739"/>
    </row>
    <row r="269" spans="3:11" s="434" customFormat="1" ht="2.25" customHeight="1" thickBot="1" x14ac:dyDescent="0.3">
      <c r="F269" s="91"/>
      <c r="G269" s="74"/>
      <c r="H269" s="74"/>
      <c r="I269" s="74"/>
    </row>
    <row r="270" spans="3:11" s="434" customFormat="1" ht="30.75" thickBot="1" x14ac:dyDescent="0.3">
      <c r="C270" s="127" t="s">
        <v>44</v>
      </c>
      <c r="D270" s="127" t="s">
        <v>55</v>
      </c>
      <c r="E270" s="134" t="s">
        <v>57</v>
      </c>
      <c r="F270" s="133" t="s">
        <v>27</v>
      </c>
      <c r="G270" s="131" t="s">
        <v>129</v>
      </c>
      <c r="H270" s="134" t="s">
        <v>46</v>
      </c>
      <c r="I270" s="131" t="s">
        <v>130</v>
      </c>
      <c r="J270" s="131" t="s">
        <v>408</v>
      </c>
      <c r="K270" s="131" t="s">
        <v>409</v>
      </c>
    </row>
    <row r="271" spans="3:11" s="434" customFormat="1" x14ac:dyDescent="0.25">
      <c r="C271" s="217" t="s">
        <v>437</v>
      </c>
      <c r="D271" s="218"/>
      <c r="E271" s="216">
        <f>HLOOKUP(C271,$AH$2:$BU$3,2,0)</f>
        <v>620</v>
      </c>
      <c r="F271" s="95">
        <f t="shared" ref="F271:F284" si="22">D271*E271</f>
        <v>0</v>
      </c>
      <c r="G271" s="159"/>
      <c r="H271" s="140"/>
      <c r="I271" s="128" t="e">
        <f>VLOOKUP(H271,Presupuesto!$B$11:$C$565,2,0)</f>
        <v>#N/A</v>
      </c>
      <c r="J271" s="215" t="s">
        <v>1448</v>
      </c>
      <c r="K271" s="96" t="s">
        <v>392</v>
      </c>
    </row>
    <row r="272" spans="3:11" s="434" customFormat="1" x14ac:dyDescent="0.25">
      <c r="C272" s="139"/>
      <c r="D272" s="156"/>
      <c r="E272" s="121"/>
      <c r="F272" s="95">
        <f t="shared" si="22"/>
        <v>0</v>
      </c>
      <c r="G272" s="159"/>
      <c r="H272" s="140"/>
      <c r="I272" s="128" t="e">
        <f>VLOOKUP(H272,Presupuesto!$B$11:$C$565,2,0)</f>
        <v>#N/A</v>
      </c>
      <c r="J272" s="96"/>
      <c r="K272" s="96"/>
    </row>
    <row r="273" spans="3:11" s="434" customFormat="1" ht="30" x14ac:dyDescent="0.25">
      <c r="C273" s="629" t="s">
        <v>2127</v>
      </c>
      <c r="D273" s="156">
        <v>15</v>
      </c>
      <c r="E273" s="121">
        <v>5000</v>
      </c>
      <c r="F273" s="95">
        <f t="shared" si="22"/>
        <v>75000</v>
      </c>
      <c r="G273" s="159" t="s">
        <v>1665</v>
      </c>
      <c r="H273" s="140" t="s">
        <v>495</v>
      </c>
      <c r="I273" s="128" t="str">
        <f>VLOOKUP(H273,Presupuesto!$B$11:$C$565,2,0)</f>
        <v>PAGOS A PERSONAL NO CLASIFICADO</v>
      </c>
      <c r="J273" s="96" t="s">
        <v>1361</v>
      </c>
      <c r="K273" s="96" t="s">
        <v>410</v>
      </c>
    </row>
    <row r="274" spans="3:11" s="434" customFormat="1" x14ac:dyDescent="0.25">
      <c r="C274" s="139"/>
      <c r="D274" s="156"/>
      <c r="E274" s="121"/>
      <c r="F274" s="95">
        <f t="shared" si="22"/>
        <v>0</v>
      </c>
      <c r="G274" s="159"/>
      <c r="H274" s="140"/>
      <c r="I274" s="128"/>
      <c r="J274" s="96"/>
      <c r="K274" s="96"/>
    </row>
    <row r="275" spans="3:11" s="434" customFormat="1" ht="36" customHeight="1" x14ac:dyDescent="0.25">
      <c r="C275" s="629" t="s">
        <v>2128</v>
      </c>
      <c r="D275" s="156">
        <v>15</v>
      </c>
      <c r="E275" s="121">
        <v>5000</v>
      </c>
      <c r="F275" s="95">
        <f t="shared" si="22"/>
        <v>75000</v>
      </c>
      <c r="G275" s="159" t="s">
        <v>1665</v>
      </c>
      <c r="H275" s="140" t="s">
        <v>495</v>
      </c>
      <c r="I275" s="128" t="str">
        <f>VLOOKUP(H275,Presupuesto!$B$11:$C$565,2,0)</f>
        <v>PAGOS A PERSONAL NO CLASIFICADO</v>
      </c>
      <c r="J275" s="96" t="s">
        <v>1361</v>
      </c>
      <c r="K275" s="96" t="s">
        <v>410</v>
      </c>
    </row>
    <row r="276" spans="3:11" s="434" customFormat="1" x14ac:dyDescent="0.25">
      <c r="C276" s="139"/>
      <c r="D276" s="156"/>
      <c r="E276" s="121"/>
      <c r="F276" s="95">
        <f t="shared" si="22"/>
        <v>0</v>
      </c>
      <c r="G276" s="159"/>
      <c r="H276" s="140"/>
      <c r="I276" s="128"/>
      <c r="J276" s="96"/>
      <c r="K276" s="96"/>
    </row>
    <row r="277" spans="3:11" s="434" customFormat="1" x14ac:dyDescent="0.25">
      <c r="C277" s="139" t="s">
        <v>2129</v>
      </c>
      <c r="D277" s="156">
        <v>15</v>
      </c>
      <c r="E277" s="121">
        <v>5000</v>
      </c>
      <c r="F277" s="95">
        <f t="shared" si="22"/>
        <v>75000</v>
      </c>
      <c r="G277" s="159" t="s">
        <v>1665</v>
      </c>
      <c r="H277" s="140" t="s">
        <v>495</v>
      </c>
      <c r="I277" s="128" t="str">
        <f>VLOOKUP(H277,Presupuesto!$B$11:$C$565,2,0)</f>
        <v>PAGOS A PERSONAL NO CLASIFICADO</v>
      </c>
      <c r="J277" s="96" t="s">
        <v>1361</v>
      </c>
      <c r="K277" s="96" t="s">
        <v>410</v>
      </c>
    </row>
    <row r="278" spans="3:11" s="434" customFormat="1" x14ac:dyDescent="0.25">
      <c r="C278" s="139"/>
      <c r="D278" s="156"/>
      <c r="E278" s="121"/>
      <c r="F278" s="95">
        <f t="shared" si="22"/>
        <v>0</v>
      </c>
      <c r="G278" s="159"/>
      <c r="H278" s="140"/>
      <c r="I278" s="128" t="e">
        <f>VLOOKUP(H278,Presupuesto!$B$11:$C$565,2,0)</f>
        <v>#N/A</v>
      </c>
      <c r="J278" s="96" t="s">
        <v>1361</v>
      </c>
      <c r="K278" s="96" t="s">
        <v>393</v>
      </c>
    </row>
    <row r="279" spans="3:11" s="434" customFormat="1" x14ac:dyDescent="0.25">
      <c r="C279" s="141"/>
      <c r="D279" s="149"/>
      <c r="E279" s="116"/>
      <c r="F279" s="95">
        <f t="shared" si="22"/>
        <v>0</v>
      </c>
      <c r="G279" s="159"/>
      <c r="H279" s="142"/>
      <c r="I279" s="128" t="e">
        <f>VLOOKUP(H279,Presupuesto!$B$11:$C$565,2,0)</f>
        <v>#N/A</v>
      </c>
      <c r="J279" s="96" t="s">
        <v>1361</v>
      </c>
      <c r="K279" s="96" t="s">
        <v>394</v>
      </c>
    </row>
    <row r="280" spans="3:11" s="434" customFormat="1" x14ac:dyDescent="0.25">
      <c r="C280" s="143"/>
      <c r="D280" s="149"/>
      <c r="E280" s="116"/>
      <c r="F280" s="95">
        <f t="shared" si="22"/>
        <v>0</v>
      </c>
      <c r="G280" s="159"/>
      <c r="H280" s="144"/>
      <c r="I280" s="128" t="e">
        <f>VLOOKUP(H280,Presupuesto!$B$11:$C$565,2,0)</f>
        <v>#N/A</v>
      </c>
      <c r="J280" s="96" t="s">
        <v>1361</v>
      </c>
      <c r="K280" s="96" t="s">
        <v>395</v>
      </c>
    </row>
    <row r="281" spans="3:11" s="434" customFormat="1" x14ac:dyDescent="0.25">
      <c r="C281" s="143"/>
      <c r="D281" s="149"/>
      <c r="E281" s="116"/>
      <c r="F281" s="95">
        <f t="shared" si="22"/>
        <v>0</v>
      </c>
      <c r="G281" s="159"/>
      <c r="H281" s="144"/>
      <c r="I281" s="128" t="e">
        <f>VLOOKUP(H281,Presupuesto!$B$11:$C$565,2,0)</f>
        <v>#N/A</v>
      </c>
      <c r="J281" s="96" t="s">
        <v>1361</v>
      </c>
      <c r="K281" s="96" t="s">
        <v>396</v>
      </c>
    </row>
    <row r="282" spans="3:11" s="434" customFormat="1" x14ac:dyDescent="0.25">
      <c r="C282" s="143"/>
      <c r="D282" s="149"/>
      <c r="E282" s="116"/>
      <c r="F282" s="95">
        <f t="shared" si="22"/>
        <v>0</v>
      </c>
      <c r="G282" s="159"/>
      <c r="H282" s="144"/>
      <c r="I282" s="128" t="e">
        <f>VLOOKUP(H282,Presupuesto!$B$11:$C$565,2,0)</f>
        <v>#N/A</v>
      </c>
      <c r="J282" s="96" t="s">
        <v>1361</v>
      </c>
      <c r="K282" s="96" t="s">
        <v>397</v>
      </c>
    </row>
    <row r="283" spans="3:11" s="434" customFormat="1" x14ac:dyDescent="0.25">
      <c r="C283" s="143"/>
      <c r="D283" s="149"/>
      <c r="E283" s="116"/>
      <c r="F283" s="95">
        <f t="shared" si="22"/>
        <v>0</v>
      </c>
      <c r="G283" s="159"/>
      <c r="H283" s="144"/>
      <c r="I283" s="128" t="e">
        <f>VLOOKUP(H283,Presupuesto!$B$11:$C$565,2,0)</f>
        <v>#N/A</v>
      </c>
      <c r="J283" s="96" t="s">
        <v>1361</v>
      </c>
      <c r="K283" s="96" t="s">
        <v>398</v>
      </c>
    </row>
    <row r="284" spans="3:11" s="434" customFormat="1" ht="15.75" thickBot="1" x14ac:dyDescent="0.3">
      <c r="C284" s="145"/>
      <c r="D284" s="157"/>
      <c r="E284" s="101"/>
      <c r="F284" s="103">
        <f t="shared" si="22"/>
        <v>0</v>
      </c>
      <c r="G284" s="160"/>
      <c r="H284" s="146"/>
      <c r="I284" s="130" t="e">
        <f>VLOOKUP(H284,Presupuesto!$B$11:$C$565,2,0)</f>
        <v>#N/A</v>
      </c>
      <c r="J284" s="96" t="s">
        <v>1361</v>
      </c>
      <c r="K284" s="96" t="s">
        <v>399</v>
      </c>
    </row>
    <row r="285" spans="3:11" s="434" customFormat="1" x14ac:dyDescent="0.25">
      <c r="C285" s="644"/>
      <c r="D285" s="645"/>
      <c r="E285" s="619"/>
      <c r="F285" s="619"/>
      <c r="G285" s="620"/>
      <c r="H285" s="636"/>
      <c r="I285" s="619"/>
      <c r="J285" s="636"/>
      <c r="K285" s="636"/>
    </row>
    <row r="286" spans="3:11" s="434" customFormat="1" x14ac:dyDescent="0.25">
      <c r="C286" s="644"/>
      <c r="D286" s="645"/>
      <c r="E286" s="619"/>
      <c r="F286" s="619"/>
      <c r="G286" s="620"/>
      <c r="H286" s="636"/>
      <c r="I286" s="619"/>
      <c r="J286" s="636"/>
      <c r="K286" s="636"/>
    </row>
    <row r="287" spans="3:11" s="434" customFormat="1" ht="15.75" thickBot="1" x14ac:dyDescent="0.3">
      <c r="C287" s="644"/>
      <c r="D287" s="645"/>
      <c r="E287" s="619"/>
      <c r="F287" s="619"/>
      <c r="G287" s="620"/>
      <c r="H287" s="636"/>
      <c r="I287" s="619"/>
      <c r="J287" s="636"/>
      <c r="K287" s="636"/>
    </row>
    <row r="288" spans="3:11" s="434" customFormat="1" ht="15.75" thickBot="1" x14ac:dyDescent="0.3">
      <c r="C288" s="155" t="s">
        <v>53</v>
      </c>
      <c r="D288" s="351">
        <f>SUM(F295:F308)</f>
        <v>98203.760000000009</v>
      </c>
      <c r="F288" s="70"/>
      <c r="G288" s="77"/>
      <c r="H288" s="70"/>
      <c r="I288" s="70"/>
    </row>
    <row r="289" spans="3:11" s="434" customFormat="1" x14ac:dyDescent="0.25">
      <c r="C289" s="70"/>
      <c r="D289" s="31"/>
      <c r="E289" s="91"/>
      <c r="F289" s="91"/>
      <c r="G289" s="91"/>
      <c r="H289" s="74"/>
      <c r="I289" s="74"/>
      <c r="J289" s="74"/>
      <c r="K289" s="110"/>
    </row>
    <row r="290" spans="3:11" s="434" customFormat="1" x14ac:dyDescent="0.25">
      <c r="C290" s="70"/>
      <c r="D290" s="31"/>
      <c r="E290" s="91"/>
      <c r="F290" s="91"/>
      <c r="G290" s="91"/>
      <c r="H290" s="74"/>
      <c r="I290" s="74"/>
      <c r="J290" s="74"/>
      <c r="K290" s="110"/>
    </row>
    <row r="291" spans="3:11" s="434" customFormat="1" ht="15.75" x14ac:dyDescent="0.25">
      <c r="C291" s="200" t="s">
        <v>390</v>
      </c>
      <c r="D291" s="347" t="s">
        <v>1924</v>
      </c>
      <c r="E291" s="91"/>
      <c r="F291" s="91"/>
      <c r="G291" s="91"/>
      <c r="H291" s="74"/>
      <c r="I291" s="74"/>
      <c r="J291" s="74"/>
      <c r="K291" s="110"/>
    </row>
    <row r="292" spans="3:11" s="434" customFormat="1" ht="18.75" x14ac:dyDescent="0.25">
      <c r="C292" s="207" t="str">
        <f>IFERROR(VLOOKUP(D291,'1. Desarrollo e Innov. Curricu.'!$F:$G,2,FALSE),IFERROR(VLOOKUP(D291,'2. Investigación Científica'!$F:$G,2,FALSE),IFERROR(VLOOKUP(D291,'3. Vinculación Univ. Sociedad'!$F:$G,2,FALSE),IFERROR(VLOOKUP(D291,'4. Docencia y Profesorado Univ.'!$F:$G,2,FALSE),IFERROR(VLOOKUP(D291,'5. Estudiantes y Graduados'!$F:$G,2,FALSE),IFERROR(VLOOKUP(D291,'11. Gestion Administrativa'!$F:$G,2,FALSE),IFERROR(VLOOKUP(D291,'13. Gestión Académica'!$F:$G,2,FALSE),IFERROR(VLOOKUP(D291,'9. Asegura. de la Calid. y M'!$F:$G,2,FALSE),IFERROR(VLOOKUP(D291,'6. Gestión del Conocimiento'!$F:$G,2,FALSE),IFERROR(VLOOKUP(D291,'15. Gobernabilidad y Proceso...'!$F:$G,2,FALSE),IFERROR(VLOOKUP(D291,'12. Gestión del Talento Humano'!$F:$G,2,FALSE),IFERROR(VLOOKUP(D291,'14. Internacional... de la E.S.'!$F:$G,2,FALSE),IFERROR(VLOOKUP(D291,'10. Posgrado'!$F:$G,2,FALSE),IFERROR(VLOOKUP(D291,'17. Gestión TIC'!$F:$G,2,FALSE),IFERROR(VLOOKUP(D291,'16. Desa. del Sistema Educ.Sup.'!$F:$G,2,FALSE),IFERROR(VLOOKUP(D291,'8. Cultura de Inno. Insti...'!$F:$G,2,FALSE),VLOOKUP(D291,'7. Lo Esencial de la Reforma U.'!$F:$G,2,0)))))))))))))))))</f>
        <v xml:space="preserve">Impulsar la internacionalización de la FACES, tomando como primera instancia el escenario regional centroamericano del CSUCA, a través de la participación en Proyectos Regionales. </v>
      </c>
      <c r="D292" s="31"/>
      <c r="E292" s="91"/>
      <c r="F292" s="91"/>
      <c r="G292" s="91"/>
      <c r="H292" s="74"/>
      <c r="I292" s="74"/>
      <c r="J292" s="74"/>
      <c r="K292" s="110"/>
    </row>
    <row r="293" spans="3:11" s="434" customFormat="1" ht="15.75" thickBot="1" x14ac:dyDescent="0.3">
      <c r="F293" s="91"/>
      <c r="G293" s="74"/>
      <c r="H293" s="74"/>
      <c r="I293" s="74"/>
    </row>
    <row r="294" spans="3:11" s="434" customFormat="1" ht="30.75" thickBot="1" x14ac:dyDescent="0.3">
      <c r="C294" s="127" t="s">
        <v>44</v>
      </c>
      <c r="D294" s="127" t="s">
        <v>55</v>
      </c>
      <c r="E294" s="134" t="s">
        <v>57</v>
      </c>
      <c r="F294" s="133" t="s">
        <v>27</v>
      </c>
      <c r="G294" s="131" t="s">
        <v>129</v>
      </c>
      <c r="H294" s="134" t="s">
        <v>46</v>
      </c>
      <c r="I294" s="131" t="s">
        <v>130</v>
      </c>
      <c r="J294" s="131" t="s">
        <v>408</v>
      </c>
      <c r="K294" s="131" t="s">
        <v>409</v>
      </c>
    </row>
    <row r="295" spans="3:11" s="434" customFormat="1" x14ac:dyDescent="0.25">
      <c r="C295" s="217" t="s">
        <v>448</v>
      </c>
      <c r="D295" s="218">
        <v>10</v>
      </c>
      <c r="E295" s="216">
        <f>HLOOKUP(C295,$AH$2:$BU$3,2,0)</f>
        <v>5420.3760000000002</v>
      </c>
      <c r="F295" s="95">
        <f t="shared" ref="F295:F308" si="23">D295*E295</f>
        <v>54203.76</v>
      </c>
      <c r="G295" s="159" t="s">
        <v>1665</v>
      </c>
      <c r="H295" s="140" t="s">
        <v>306</v>
      </c>
      <c r="I295" s="128" t="str">
        <f>VLOOKUP(H295,Presupuesto!$B$11:$C$565,2,0)</f>
        <v>VIATICOS AL EXTERIOR</v>
      </c>
      <c r="J295" s="215" t="s">
        <v>1363</v>
      </c>
      <c r="K295" s="96" t="s">
        <v>392</v>
      </c>
    </row>
    <row r="296" spans="3:11" s="434" customFormat="1" x14ac:dyDescent="0.25">
      <c r="C296" s="139"/>
      <c r="D296" s="156"/>
      <c r="E296" s="121"/>
      <c r="F296" s="95">
        <f t="shared" si="23"/>
        <v>0</v>
      </c>
      <c r="G296" s="159"/>
      <c r="H296" s="140"/>
      <c r="I296" s="128" t="e">
        <f>VLOOKUP(H296,Presupuesto!$B$11:$C$565,2,0)</f>
        <v>#N/A</v>
      </c>
      <c r="J296" s="96" t="s">
        <v>1363</v>
      </c>
      <c r="K296" s="96" t="s">
        <v>410</v>
      </c>
    </row>
    <row r="297" spans="3:11" s="434" customFormat="1" x14ac:dyDescent="0.25">
      <c r="C297" s="139" t="s">
        <v>2130</v>
      </c>
      <c r="D297" s="156">
        <v>2</v>
      </c>
      <c r="E297" s="121">
        <v>22000</v>
      </c>
      <c r="F297" s="95">
        <f t="shared" si="23"/>
        <v>44000</v>
      </c>
      <c r="G297" s="159" t="s">
        <v>1665</v>
      </c>
      <c r="H297" s="140" t="s">
        <v>752</v>
      </c>
      <c r="I297" s="128" t="str">
        <f>VLOOKUP(H297,Presupuesto!$B$11:$C$565,2,0)</f>
        <v>PASAJES AL EXTERIOR</v>
      </c>
      <c r="J297" s="96" t="s">
        <v>1363</v>
      </c>
      <c r="K297" s="96" t="s">
        <v>410</v>
      </c>
    </row>
    <row r="298" spans="3:11" s="434" customFormat="1" x14ac:dyDescent="0.25">
      <c r="C298" s="139"/>
      <c r="D298" s="156"/>
      <c r="E298" s="121"/>
      <c r="F298" s="95">
        <f t="shared" si="23"/>
        <v>0</v>
      </c>
      <c r="G298" s="159"/>
      <c r="H298" s="140"/>
      <c r="I298" s="128" t="e">
        <f>VLOOKUP(H298,Presupuesto!$B$11:$C$565,2,0)</f>
        <v>#N/A</v>
      </c>
      <c r="J298" s="96" t="s">
        <v>1363</v>
      </c>
      <c r="K298" s="96" t="s">
        <v>410</v>
      </c>
    </row>
    <row r="299" spans="3:11" s="434" customFormat="1" x14ac:dyDescent="0.25">
      <c r="C299" s="139"/>
      <c r="D299" s="156"/>
      <c r="E299" s="121"/>
      <c r="F299" s="95">
        <f t="shared" si="23"/>
        <v>0</v>
      </c>
      <c r="G299" s="159"/>
      <c r="H299" s="140"/>
      <c r="I299" s="128" t="e">
        <f>VLOOKUP(H299,Presupuesto!$B$11:$C$565,2,0)</f>
        <v>#N/A</v>
      </c>
      <c r="J299" s="96" t="s">
        <v>1363</v>
      </c>
      <c r="K299" s="96" t="s">
        <v>410</v>
      </c>
    </row>
    <row r="300" spans="3:11" s="434" customFormat="1" x14ac:dyDescent="0.25">
      <c r="C300" s="139"/>
      <c r="D300" s="156"/>
      <c r="E300" s="121"/>
      <c r="F300" s="95">
        <f t="shared" si="23"/>
        <v>0</v>
      </c>
      <c r="G300" s="159"/>
      <c r="H300" s="140"/>
      <c r="I300" s="128" t="e">
        <f>VLOOKUP(H300,Presupuesto!$B$11:$C$565,2,0)</f>
        <v>#N/A</v>
      </c>
      <c r="J300" s="96" t="s">
        <v>1363</v>
      </c>
      <c r="K300" s="96" t="s">
        <v>399</v>
      </c>
    </row>
    <row r="301" spans="3:11" s="434" customFormat="1" x14ac:dyDescent="0.25">
      <c r="C301" s="139"/>
      <c r="D301" s="156"/>
      <c r="E301" s="121"/>
      <c r="F301" s="95">
        <f t="shared" si="23"/>
        <v>0</v>
      </c>
      <c r="G301" s="159"/>
      <c r="H301" s="140"/>
      <c r="I301" s="128" t="e">
        <f>VLOOKUP(H301,Presupuesto!$B$11:$C$565,2,0)</f>
        <v>#N/A</v>
      </c>
      <c r="J301" s="96" t="s">
        <v>1363</v>
      </c>
      <c r="K301" s="96" t="s">
        <v>410</v>
      </c>
    </row>
    <row r="302" spans="3:11" s="434" customFormat="1" x14ac:dyDescent="0.25">
      <c r="C302" s="139"/>
      <c r="D302" s="156"/>
      <c r="E302" s="121"/>
      <c r="F302" s="95">
        <f t="shared" si="23"/>
        <v>0</v>
      </c>
      <c r="G302" s="159"/>
      <c r="H302" s="140"/>
      <c r="I302" s="128" t="e">
        <f>VLOOKUP(H302,Presupuesto!$B$11:$C$565,2,0)</f>
        <v>#N/A</v>
      </c>
      <c r="J302" s="96" t="s">
        <v>1363</v>
      </c>
      <c r="K302" s="96" t="s">
        <v>410</v>
      </c>
    </row>
    <row r="303" spans="3:11" s="434" customFormat="1" x14ac:dyDescent="0.25">
      <c r="C303" s="141"/>
      <c r="D303" s="149"/>
      <c r="E303" s="116"/>
      <c r="F303" s="95">
        <f t="shared" si="23"/>
        <v>0</v>
      </c>
      <c r="G303" s="159"/>
      <c r="H303" s="142"/>
      <c r="I303" s="128" t="e">
        <f>VLOOKUP(H303,Presupuesto!$B$11:$C$565,2,0)</f>
        <v>#N/A</v>
      </c>
      <c r="J303" s="96" t="s">
        <v>1363</v>
      </c>
      <c r="K303" s="96" t="s">
        <v>410</v>
      </c>
    </row>
    <row r="304" spans="3:11" s="434" customFormat="1" x14ac:dyDescent="0.25">
      <c r="C304" s="143"/>
      <c r="D304" s="149"/>
      <c r="E304" s="116"/>
      <c r="F304" s="95">
        <f t="shared" si="23"/>
        <v>0</v>
      </c>
      <c r="G304" s="159"/>
      <c r="H304" s="144"/>
      <c r="I304" s="128" t="e">
        <f>VLOOKUP(H304,Presupuesto!$B$11:$C$565,2,0)</f>
        <v>#N/A</v>
      </c>
      <c r="J304" s="96" t="s">
        <v>1363</v>
      </c>
      <c r="K304" s="96" t="s">
        <v>401</v>
      </c>
    </row>
    <row r="305" spans="3:11" s="434" customFormat="1" x14ac:dyDescent="0.25">
      <c r="C305" s="143"/>
      <c r="D305" s="149"/>
      <c r="E305" s="116"/>
      <c r="F305" s="95">
        <f t="shared" si="23"/>
        <v>0</v>
      </c>
      <c r="G305" s="159"/>
      <c r="H305" s="144"/>
      <c r="I305" s="128" t="e">
        <f>VLOOKUP(H305,Presupuesto!$B$11:$C$565,2,0)</f>
        <v>#N/A</v>
      </c>
      <c r="J305" s="96" t="s">
        <v>1363</v>
      </c>
      <c r="K305" s="96" t="s">
        <v>410</v>
      </c>
    </row>
    <row r="306" spans="3:11" s="434" customFormat="1" x14ac:dyDescent="0.25">
      <c r="C306" s="143"/>
      <c r="D306" s="149"/>
      <c r="E306" s="116"/>
      <c r="F306" s="95">
        <f t="shared" si="23"/>
        <v>0</v>
      </c>
      <c r="G306" s="159"/>
      <c r="H306" s="144"/>
      <c r="I306" s="128" t="e">
        <f>VLOOKUP(H306,Presupuesto!$B$11:$C$565,2,0)</f>
        <v>#N/A</v>
      </c>
      <c r="J306" s="96" t="s">
        <v>1363</v>
      </c>
      <c r="K306" s="96" t="s">
        <v>410</v>
      </c>
    </row>
    <row r="307" spans="3:11" s="434" customFormat="1" x14ac:dyDescent="0.25">
      <c r="C307" s="143"/>
      <c r="D307" s="149"/>
      <c r="E307" s="116"/>
      <c r="F307" s="95">
        <f t="shared" si="23"/>
        <v>0</v>
      </c>
      <c r="G307" s="159"/>
      <c r="H307" s="144"/>
      <c r="I307" s="128" t="e">
        <f>VLOOKUP(H307,Presupuesto!$B$11:$C$565,2,0)</f>
        <v>#N/A</v>
      </c>
      <c r="J307" s="96" t="s">
        <v>1363</v>
      </c>
      <c r="K307" s="96" t="s">
        <v>410</v>
      </c>
    </row>
    <row r="308" spans="3:11" s="434" customFormat="1" ht="15.75" thickBot="1" x14ac:dyDescent="0.3">
      <c r="C308" s="145"/>
      <c r="D308" s="157"/>
      <c r="E308" s="101"/>
      <c r="F308" s="103">
        <f t="shared" si="23"/>
        <v>0</v>
      </c>
      <c r="G308" s="160"/>
      <c r="H308" s="146"/>
      <c r="I308" s="130" t="e">
        <f>VLOOKUP(H308,Presupuesto!$B$11:$C$565,2,0)</f>
        <v>#N/A</v>
      </c>
      <c r="J308" s="104" t="s">
        <v>1363</v>
      </c>
      <c r="K308" s="122" t="s">
        <v>392</v>
      </c>
    </row>
    <row r="309" spans="3:11" s="434" customFormat="1" x14ac:dyDescent="0.25">
      <c r="C309" s="644"/>
      <c r="D309" s="645"/>
      <c r="E309" s="619"/>
      <c r="F309" s="619"/>
      <c r="G309" s="620"/>
      <c r="H309" s="636"/>
      <c r="I309" s="619"/>
      <c r="J309" s="636"/>
      <c r="K309" s="636"/>
    </row>
    <row r="310" spans="3:11" s="434" customFormat="1" x14ac:dyDescent="0.25">
      <c r="C310" s="644"/>
      <c r="D310" s="645"/>
      <c r="E310" s="619"/>
      <c r="F310" s="619"/>
      <c r="G310" s="620"/>
      <c r="H310" s="636"/>
      <c r="I310" s="619"/>
      <c r="J310" s="636"/>
      <c r="K310" s="636"/>
    </row>
    <row r="311" spans="3:11" s="434" customFormat="1" x14ac:dyDescent="0.25">
      <c r="C311" s="644"/>
      <c r="D311" s="645"/>
      <c r="E311" s="619"/>
      <c r="F311" s="619"/>
      <c r="G311" s="620"/>
      <c r="H311" s="636"/>
      <c r="I311" s="619"/>
      <c r="J311" s="636"/>
      <c r="K311" s="636"/>
    </row>
    <row r="312" spans="3:11" s="434" customFormat="1" x14ac:dyDescent="0.25">
      <c r="C312" s="644"/>
      <c r="D312" s="645"/>
      <c r="E312" s="619"/>
      <c r="F312" s="619"/>
      <c r="G312" s="620"/>
      <c r="H312" s="636"/>
      <c r="I312" s="619"/>
      <c r="J312" s="636"/>
      <c r="K312" s="636"/>
    </row>
    <row r="313" spans="3:11" ht="18.75" x14ac:dyDescent="0.25">
      <c r="C313" s="748" t="s">
        <v>2124</v>
      </c>
      <c r="D313" s="749"/>
      <c r="E313" s="749"/>
      <c r="F313" s="749"/>
      <c r="G313" s="749"/>
      <c r="H313" s="749"/>
      <c r="I313" s="749"/>
      <c r="J313" s="749"/>
      <c r="K313" s="749"/>
    </row>
    <row r="314" spans="3:11" ht="15.75" thickBot="1" x14ac:dyDescent="0.3">
      <c r="C314" s="434"/>
      <c r="D314" s="434"/>
      <c r="E314" s="434"/>
      <c r="F314" s="88"/>
      <c r="G314" s="87"/>
      <c r="H314" s="88"/>
      <c r="I314" s="88"/>
      <c r="J314" s="434"/>
      <c r="K314" s="434"/>
    </row>
    <row r="315" spans="3:11" ht="15.75" thickBot="1" x14ac:dyDescent="0.3">
      <c r="C315" s="155" t="s">
        <v>53</v>
      </c>
      <c r="D315" s="351">
        <f>SUM(F322:F335)</f>
        <v>9875</v>
      </c>
      <c r="E315" s="434"/>
      <c r="F315" s="70"/>
      <c r="G315" s="77"/>
      <c r="H315" s="70"/>
      <c r="I315" s="70"/>
      <c r="J315" s="434"/>
      <c r="K315" s="434"/>
    </row>
    <row r="316" spans="3:11" x14ac:dyDescent="0.25">
      <c r="C316" s="70"/>
      <c r="D316" s="31"/>
      <c r="E316" s="91"/>
      <c r="F316" s="91"/>
      <c r="G316" s="91"/>
      <c r="H316" s="74"/>
      <c r="I316" s="74"/>
      <c r="J316" s="74"/>
      <c r="K316" s="110"/>
    </row>
    <row r="317" spans="3:11" ht="15.75" thickBot="1" x14ac:dyDescent="0.3">
      <c r="C317" s="70"/>
      <c r="D317" s="31"/>
      <c r="E317" s="91"/>
      <c r="F317" s="91"/>
      <c r="G317" s="91"/>
      <c r="H317" s="74"/>
      <c r="I317" s="74"/>
      <c r="J317" s="74"/>
      <c r="K317" s="110"/>
    </row>
    <row r="318" spans="3:11" ht="16.5" thickBot="1" x14ac:dyDescent="0.3">
      <c r="C318" s="200" t="s">
        <v>390</v>
      </c>
      <c r="D318" s="347" t="s">
        <v>1685</v>
      </c>
      <c r="E318" s="91"/>
      <c r="F318" s="127" t="s">
        <v>2048</v>
      </c>
      <c r="G318" s="91"/>
      <c r="H318" s="74"/>
      <c r="I318" s="74"/>
      <c r="J318" s="74"/>
      <c r="K318" s="110"/>
    </row>
    <row r="319" spans="3:11" ht="61.5" customHeight="1" x14ac:dyDescent="0.25">
      <c r="C319" s="739" t="str">
        <f>IFERROR(VLOOKUP(D318,'1. Desarrollo e Innov. Curricu.'!$F:$G,2,FALSE),IFERROR(VLOOKUP(D318,'2. Investigación Científica'!$F:$G,2,FALSE),IFERROR(VLOOKUP(D318,'3. Vinculación Univ. Sociedad'!$F:$G,2,FALSE),IFERROR(VLOOKUP(D318,'4. Docencia y Profesorado Univ.'!$F:$G,2,FALSE),IFERROR(VLOOKUP(D318,'5. Estudiantes y Graduados'!$F:$G,2,FALSE),IFERROR(VLOOKUP(D318,'11. Gestion Administrativa'!$F:$G,2,FALSE),IFERROR(VLOOKUP(D318,'13. Gestión Académica'!$F:$G,2,FALSE),IFERROR(VLOOKUP(D318,'9. Asegura. de la Calid. y M'!$F:$G,2,FALSE),IFERROR(VLOOKUP(D318,'6. Gestión del Conocimiento'!$F:$G,2,FALSE),IFERROR(VLOOKUP(D318,'15. Gobernabilidad y Proceso...'!$F:$G,2,FALSE),IFERROR(VLOOKUP(D318,'12. Gestión del Talento Humano'!$F:$G,2,FALSE),IFERROR(VLOOKUP(D318,'14. Internacional... de la E.S.'!$F:$G,2,FALSE),IFERROR(VLOOKUP(D318,'10. Posgrado'!$F:$G,2,FALSE),IFERROR(VLOOKUP(D318,'17. Gestión TIC'!$F:$G,2,FALSE),IFERROR(VLOOKUP(D318,'16. Desa. del Sistema Educ.Sup.'!$F:$G,2,FALSE),IFERROR(VLOOKUP(D318,'8. Cultura de Inno. Insti...'!$F:$G,2,FALSE),VLOOKUP(D318,'7. Lo Esencial de la Reforma U.'!$F:$G,2,0)))))))))))))))))</f>
        <v>Gestionar la inversión institucional para la ejecución de los planes de mejora propuestos por las carreras de : grado y posgrado, como resultado de sus procesos de autoevaluación para acreditación de la calidad.</v>
      </c>
      <c r="D319" s="739"/>
      <c r="E319" s="739"/>
      <c r="F319" s="739"/>
      <c r="G319" s="739"/>
      <c r="H319" s="739"/>
      <c r="I319" s="739"/>
      <c r="J319" s="739"/>
      <c r="K319" s="739"/>
    </row>
    <row r="320" spans="3:11" ht="15.75" thickBot="1" x14ac:dyDescent="0.3">
      <c r="C320" s="434"/>
      <c r="D320" s="434"/>
      <c r="E320" s="434"/>
      <c r="F320" s="91"/>
      <c r="G320" s="74"/>
      <c r="H320" s="74"/>
      <c r="I320" s="74"/>
      <c r="J320" s="434"/>
      <c r="K320" s="434"/>
    </row>
    <row r="321" spans="3:11" ht="30.75" thickBot="1" x14ac:dyDescent="0.3">
      <c r="C321" s="127" t="s">
        <v>44</v>
      </c>
      <c r="D321" s="127" t="s">
        <v>55</v>
      </c>
      <c r="E321" s="134" t="s">
        <v>57</v>
      </c>
      <c r="F321" s="133" t="s">
        <v>27</v>
      </c>
      <c r="G321" s="131" t="s">
        <v>129</v>
      </c>
      <c r="H321" s="134" t="s">
        <v>46</v>
      </c>
      <c r="I321" s="131" t="s">
        <v>130</v>
      </c>
      <c r="J321" s="131" t="s">
        <v>408</v>
      </c>
      <c r="K321" s="131" t="s">
        <v>409</v>
      </c>
    </row>
    <row r="322" spans="3:11" x14ac:dyDescent="0.25">
      <c r="C322" s="217" t="s">
        <v>437</v>
      </c>
      <c r="D322" s="218"/>
      <c r="E322" s="216">
        <f>HLOOKUP(C322,$AH$2:$BU$3,2,0)</f>
        <v>620</v>
      </c>
      <c r="F322" s="95">
        <f t="shared" ref="F322:F335" si="24">D322*E322</f>
        <v>0</v>
      </c>
      <c r="G322" s="159"/>
      <c r="H322" s="140"/>
      <c r="I322" s="128" t="e">
        <f>VLOOKUP(H322,Presupuesto!$B$11:$C$565,2,0)</f>
        <v>#N/A</v>
      </c>
      <c r="J322" s="215" t="s">
        <v>1354</v>
      </c>
      <c r="K322" s="96" t="s">
        <v>392</v>
      </c>
    </row>
    <row r="323" spans="3:11" x14ac:dyDescent="0.25">
      <c r="C323" s="139"/>
      <c r="D323" s="156"/>
      <c r="E323" s="121"/>
      <c r="F323" s="95">
        <f t="shared" si="24"/>
        <v>0</v>
      </c>
      <c r="G323" s="159"/>
      <c r="H323" s="140"/>
      <c r="I323" s="128" t="e">
        <f>VLOOKUP(H323,Presupuesto!$B$11:$C$565,2,0)</f>
        <v>#N/A</v>
      </c>
      <c r="J323" s="96" t="str">
        <f>$J$322</f>
        <v>Desarrollo e Innovación Curricular</v>
      </c>
      <c r="K323" s="96" t="s">
        <v>410</v>
      </c>
    </row>
    <row r="324" spans="3:11" x14ac:dyDescent="0.25">
      <c r="C324" s="139" t="s">
        <v>2050</v>
      </c>
      <c r="D324" s="156"/>
      <c r="E324" s="121"/>
      <c r="F324" s="95">
        <f t="shared" si="24"/>
        <v>0</v>
      </c>
      <c r="G324" s="159"/>
      <c r="H324" s="140"/>
      <c r="I324" s="128" t="e">
        <f>VLOOKUP(H324,Presupuesto!$B$11:$C$565,2,0)</f>
        <v>#N/A</v>
      </c>
      <c r="J324" s="96" t="str">
        <f t="shared" ref="J324:J335" si="25">$J$322</f>
        <v>Desarrollo e Innovación Curricular</v>
      </c>
      <c r="K324" s="96" t="s">
        <v>410</v>
      </c>
    </row>
    <row r="325" spans="3:11" x14ac:dyDescent="0.25">
      <c r="C325" s="139" t="s">
        <v>2051</v>
      </c>
      <c r="D325" s="156">
        <v>10</v>
      </c>
      <c r="E325" s="121">
        <v>85</v>
      </c>
      <c r="F325" s="95">
        <f t="shared" si="24"/>
        <v>850</v>
      </c>
      <c r="G325" s="159" t="s">
        <v>1665</v>
      </c>
      <c r="H325" s="140" t="s">
        <v>952</v>
      </c>
      <c r="I325" s="128" t="str">
        <f>VLOOKUP(H325,Presupuesto!$B$11:$C$565,2,0)</f>
        <v>OTROS RESPUESTOS Y ACCESORIOS MENORES</v>
      </c>
      <c r="J325" s="96" t="str">
        <f t="shared" si="25"/>
        <v>Desarrollo e Innovación Curricular</v>
      </c>
      <c r="K325" s="96" t="s">
        <v>410</v>
      </c>
    </row>
    <row r="326" spans="3:11" x14ac:dyDescent="0.25">
      <c r="C326" s="139" t="s">
        <v>2052</v>
      </c>
      <c r="D326" s="156">
        <v>10</v>
      </c>
      <c r="E326" s="121">
        <v>300</v>
      </c>
      <c r="F326" s="95">
        <f t="shared" si="24"/>
        <v>3000</v>
      </c>
      <c r="G326" s="159" t="s">
        <v>1665</v>
      </c>
      <c r="H326" s="676" t="s">
        <v>952</v>
      </c>
      <c r="I326" s="128" t="str">
        <f>VLOOKUP(H326,Presupuesto!$B$11:$C$565,2,0)</f>
        <v>OTROS RESPUESTOS Y ACCESORIOS MENORES</v>
      </c>
      <c r="J326" s="96" t="str">
        <f t="shared" si="25"/>
        <v>Desarrollo e Innovación Curricular</v>
      </c>
      <c r="K326" s="96" t="s">
        <v>410</v>
      </c>
    </row>
    <row r="327" spans="3:11" x14ac:dyDescent="0.25">
      <c r="C327" s="139" t="s">
        <v>2053</v>
      </c>
      <c r="D327" s="156">
        <v>10</v>
      </c>
      <c r="E327" s="121">
        <v>400</v>
      </c>
      <c r="F327" s="95">
        <f t="shared" si="24"/>
        <v>4000</v>
      </c>
      <c r="G327" s="159" t="s">
        <v>1665</v>
      </c>
      <c r="H327" s="676" t="s">
        <v>952</v>
      </c>
      <c r="I327" s="128" t="str">
        <f>VLOOKUP(H327,Presupuesto!$B$11:$C$565,2,0)</f>
        <v>OTROS RESPUESTOS Y ACCESORIOS MENORES</v>
      </c>
      <c r="J327" s="96" t="str">
        <f t="shared" si="25"/>
        <v>Desarrollo e Innovación Curricular</v>
      </c>
      <c r="K327" s="96" t="s">
        <v>399</v>
      </c>
    </row>
    <row r="328" spans="3:11" x14ac:dyDescent="0.25">
      <c r="C328" s="139" t="s">
        <v>2054</v>
      </c>
      <c r="D328" s="156">
        <v>5</v>
      </c>
      <c r="E328" s="121">
        <v>50</v>
      </c>
      <c r="F328" s="95">
        <f t="shared" si="24"/>
        <v>250</v>
      </c>
      <c r="G328" s="159" t="s">
        <v>1665</v>
      </c>
      <c r="H328" s="140" t="s">
        <v>325</v>
      </c>
      <c r="I328" s="128" t="str">
        <f>VLOOKUP(H328,Presupuesto!$B$11:$C$565,2,0)</f>
        <v>UTILES DE ESCRITORIO, OFICINA Y ENZE¥ANZA</v>
      </c>
      <c r="J328" s="96" t="str">
        <f t="shared" si="25"/>
        <v>Desarrollo e Innovación Curricular</v>
      </c>
      <c r="K328" s="96" t="s">
        <v>410</v>
      </c>
    </row>
    <row r="329" spans="3:11" x14ac:dyDescent="0.25">
      <c r="C329" s="139" t="s">
        <v>2055</v>
      </c>
      <c r="D329" s="156">
        <v>35</v>
      </c>
      <c r="E329" s="121">
        <v>15</v>
      </c>
      <c r="F329" s="95">
        <f t="shared" si="24"/>
        <v>525</v>
      </c>
      <c r="G329" s="159" t="s">
        <v>1665</v>
      </c>
      <c r="H329" s="140" t="s">
        <v>714</v>
      </c>
      <c r="I329" s="128" t="str">
        <f>VLOOKUP(H329,Presupuesto!$B$11:$C$565,2,0)</f>
        <v>SERVICIOS DE IMPRENTA PUBLIC.Y REPRODUCCION</v>
      </c>
      <c r="J329" s="96" t="str">
        <f t="shared" si="25"/>
        <v>Desarrollo e Innovación Curricular</v>
      </c>
      <c r="K329" s="96" t="s">
        <v>410</v>
      </c>
    </row>
    <row r="330" spans="3:11" x14ac:dyDescent="0.25">
      <c r="C330" s="139" t="s">
        <v>2056</v>
      </c>
      <c r="D330" s="156">
        <v>5</v>
      </c>
      <c r="E330" s="121">
        <v>250</v>
      </c>
      <c r="F330" s="95">
        <f t="shared" si="24"/>
        <v>1250</v>
      </c>
      <c r="G330" s="159" t="s">
        <v>1665</v>
      </c>
      <c r="H330" s="142" t="s">
        <v>325</v>
      </c>
      <c r="I330" s="128" t="str">
        <f>VLOOKUP(H330,Presupuesto!$B$11:$C$565,2,0)</f>
        <v>UTILES DE ESCRITORIO, OFICINA Y ENZE¥ANZA</v>
      </c>
      <c r="J330" s="96" t="str">
        <f t="shared" si="25"/>
        <v>Desarrollo e Innovación Curricular</v>
      </c>
      <c r="K330" s="96" t="s">
        <v>410</v>
      </c>
    </row>
    <row r="331" spans="3:11" x14ac:dyDescent="0.25">
      <c r="C331" s="139"/>
      <c r="D331" s="156"/>
      <c r="E331" s="121"/>
      <c r="F331" s="95">
        <f t="shared" si="24"/>
        <v>0</v>
      </c>
      <c r="G331" s="159"/>
      <c r="H331" s="144"/>
      <c r="I331" s="128" t="e">
        <f>VLOOKUP(H331,Presupuesto!$B$11:$C$565,2,0)</f>
        <v>#N/A</v>
      </c>
      <c r="J331" s="96" t="str">
        <f t="shared" si="25"/>
        <v>Desarrollo e Innovación Curricular</v>
      </c>
      <c r="K331" s="96" t="s">
        <v>401</v>
      </c>
    </row>
    <row r="332" spans="3:11" x14ac:dyDescent="0.25">
      <c r="C332" s="143"/>
      <c r="D332" s="149"/>
      <c r="E332" s="116"/>
      <c r="F332" s="95">
        <f t="shared" si="24"/>
        <v>0</v>
      </c>
      <c r="G332" s="159"/>
      <c r="H332" s="144"/>
      <c r="I332" s="128" t="e">
        <f>VLOOKUP(H332,Presupuesto!$B$11:$C$565,2,0)</f>
        <v>#N/A</v>
      </c>
      <c r="J332" s="96" t="str">
        <f t="shared" si="25"/>
        <v>Desarrollo e Innovación Curricular</v>
      </c>
      <c r="K332" s="96" t="s">
        <v>410</v>
      </c>
    </row>
    <row r="333" spans="3:11" x14ac:dyDescent="0.25">
      <c r="C333" s="143"/>
      <c r="D333" s="149"/>
      <c r="E333" s="116"/>
      <c r="F333" s="95">
        <f t="shared" si="24"/>
        <v>0</v>
      </c>
      <c r="G333" s="159"/>
      <c r="H333" s="144"/>
      <c r="I333" s="128" t="e">
        <f>VLOOKUP(H333,Presupuesto!$B$11:$C$565,2,0)</f>
        <v>#N/A</v>
      </c>
      <c r="J333" s="96" t="str">
        <f t="shared" si="25"/>
        <v>Desarrollo e Innovación Curricular</v>
      </c>
      <c r="K333" s="96" t="s">
        <v>410</v>
      </c>
    </row>
    <row r="334" spans="3:11" x14ac:dyDescent="0.25">
      <c r="C334" s="143"/>
      <c r="D334" s="149"/>
      <c r="E334" s="116"/>
      <c r="F334" s="95">
        <f t="shared" si="24"/>
        <v>0</v>
      </c>
      <c r="G334" s="159"/>
      <c r="H334" s="144"/>
      <c r="I334" s="128" t="e">
        <f>VLOOKUP(H334,Presupuesto!$B$11:$C$565,2,0)</f>
        <v>#N/A</v>
      </c>
      <c r="J334" s="96" t="str">
        <f t="shared" si="25"/>
        <v>Desarrollo e Innovación Curricular</v>
      </c>
      <c r="K334" s="96" t="s">
        <v>410</v>
      </c>
    </row>
    <row r="335" spans="3:11" ht="15.75" thickBot="1" x14ac:dyDescent="0.3">
      <c r="C335" s="145"/>
      <c r="D335" s="157"/>
      <c r="E335" s="101"/>
      <c r="F335" s="103">
        <f t="shared" si="24"/>
        <v>0</v>
      </c>
      <c r="G335" s="160"/>
      <c r="H335" s="146"/>
      <c r="I335" s="130" t="e">
        <f>VLOOKUP(H335,Presupuesto!$B$11:$C$565,2,0)</f>
        <v>#N/A</v>
      </c>
      <c r="J335" s="104" t="str">
        <f t="shared" si="25"/>
        <v>Desarrollo e Innovación Curricular</v>
      </c>
      <c r="K335" s="122" t="s">
        <v>392</v>
      </c>
    </row>
    <row r="336" spans="3:11" ht="15.75" thickBot="1" x14ac:dyDescent="0.3"/>
    <row r="337" spans="3:11" s="434" customFormat="1" ht="15.75" thickBot="1" x14ac:dyDescent="0.3">
      <c r="C337" s="155" t="s">
        <v>53</v>
      </c>
      <c r="D337" s="351">
        <f>SUM(F344:F359)</f>
        <v>227201.43</v>
      </c>
      <c r="F337" s="70"/>
      <c r="G337" s="77"/>
      <c r="H337" s="70"/>
      <c r="I337" s="70"/>
    </row>
    <row r="338" spans="3:11" s="434" customFormat="1" x14ac:dyDescent="0.25">
      <c r="C338" s="70"/>
      <c r="D338" s="31"/>
      <c r="E338" s="91"/>
      <c r="F338" s="91"/>
      <c r="G338" s="91"/>
      <c r="H338" s="74"/>
      <c r="I338" s="74"/>
      <c r="J338" s="74"/>
      <c r="K338" s="110"/>
    </row>
    <row r="339" spans="3:11" s="434" customFormat="1" ht="15.75" thickBot="1" x14ac:dyDescent="0.3">
      <c r="C339" s="70"/>
      <c r="D339" s="31"/>
      <c r="E339" s="91"/>
      <c r="F339" s="91"/>
      <c r="G339" s="91"/>
      <c r="H339" s="74"/>
      <c r="I339" s="74"/>
      <c r="J339" s="74"/>
      <c r="K339" s="110"/>
    </row>
    <row r="340" spans="3:11" s="434" customFormat="1" ht="16.5" thickBot="1" x14ac:dyDescent="0.3">
      <c r="C340" s="200" t="s">
        <v>390</v>
      </c>
      <c r="D340" s="347" t="s">
        <v>1689</v>
      </c>
      <c r="E340" s="91"/>
      <c r="F340" s="127" t="s">
        <v>2048</v>
      </c>
      <c r="G340" s="91"/>
      <c r="H340" s="74"/>
      <c r="I340" s="74"/>
      <c r="J340" s="74"/>
      <c r="K340" s="110"/>
    </row>
    <row r="341" spans="3:11" s="434" customFormat="1" ht="112.5" customHeight="1" x14ac:dyDescent="0.25">
      <c r="C341" s="739" t="str">
        <f>IFERROR(VLOOKUP(D340,'1. Desarrollo e Innov. Curricu.'!$F:$G,2,FALSE),IFERROR(VLOOKUP(D340,'2. Investigación Científica'!$F:$G,2,FALSE),IFERROR(VLOOKUP(D340,'3. Vinculación Univ. Sociedad'!$F:$G,2,FALSE),IFERROR(VLOOKUP(D340,'4. Docencia y Profesorado Univ.'!$F:$G,2,FALSE),IFERROR(VLOOKUP(D340,'5. Estudiantes y Graduados'!$F:$G,2,FALSE),IFERROR(VLOOKUP(D340,'11. Gestion Administrativa'!$F:$G,2,FALSE),IFERROR(VLOOKUP(D340,'13. Gestión Académica'!$F:$G,2,FALSE),IFERROR(VLOOKUP(D340,'9. Asegura. de la Calid. y M'!$F:$G,2,FALSE),IFERROR(VLOOKUP(D340,'6. Gestión del Conocimiento'!$F:$G,2,FALSE),IFERROR(VLOOKUP(D340,'15. Gobernabilidad y Proceso...'!$F:$G,2,FALSE),IFERROR(VLOOKUP(D340,'12. Gestión del Talento Humano'!$F:$G,2,FALSE),IFERROR(VLOOKUP(D340,'14. Internacional... de la E.S.'!$F:$G,2,FALSE),IFERROR(VLOOKUP(D340,'10. Posgrado'!$F:$G,2,FALSE),IFERROR(VLOOKUP(D340,'17. Gestión TIC'!$F:$G,2,FALSE),IFERROR(VLOOKUP(D340,'16. Desa. del Sistema Educ.Sup.'!$F:$G,2,FALSE),IFERROR(VLOOKUP(D340,'8. Cultura de Inno. Insti...'!$F:$G,2,FALSE),VLOOKUP(D340,'7. Lo Esencial de la Reforma U.'!$F:$G,2,0)))))))))))))))))</f>
        <v>Poner en funcionamiento  la nueva carrera de grado de Licenciatura en Ciencia y Tecnologías de la Información Geográfica,  y el Técnico en Sistemas de Información Geográfica con Énfasis en Catastro. Proponer y gestionar la aprobación y puesta en funcionamiento la Licenciatura en Operaciones Aeronáuticas y Técnicos Universitarios en Piloto Ala Fija y Operaciones de Vuelo, la Licenciatura en Astronomía Cultural, y la actualización  de los Planes de Estudios de las Maestrías en Ordenamiento y Gestión del Territorio y  Académica Regional Centroamericana en Astronomía y Astrofísica,  siguiendo lineamientos del Modelo Educativo y en consonancia con las necesidades sociales, las nuevas tendencias y la diversidad educativa.</v>
      </c>
      <c r="D341" s="739"/>
      <c r="E341" s="739"/>
      <c r="F341" s="739"/>
      <c r="G341" s="739"/>
      <c r="H341" s="739"/>
      <c r="I341" s="739"/>
      <c r="J341" s="739"/>
      <c r="K341" s="739"/>
    </row>
    <row r="342" spans="3:11" s="434" customFormat="1" ht="15.75" thickBot="1" x14ac:dyDescent="0.3">
      <c r="F342" s="91"/>
      <c r="G342" s="74"/>
      <c r="H342" s="74"/>
      <c r="I342" s="74"/>
    </row>
    <row r="343" spans="3:11" s="434" customFormat="1" ht="30.75" thickBot="1" x14ac:dyDescent="0.3">
      <c r="C343" s="127" t="s">
        <v>44</v>
      </c>
      <c r="D343" s="127" t="s">
        <v>55</v>
      </c>
      <c r="E343" s="134" t="s">
        <v>57</v>
      </c>
      <c r="F343" s="133" t="s">
        <v>27</v>
      </c>
      <c r="G343" s="131" t="s">
        <v>129</v>
      </c>
      <c r="H343" s="134" t="s">
        <v>46</v>
      </c>
      <c r="I343" s="131" t="s">
        <v>130</v>
      </c>
      <c r="J343" s="131" t="s">
        <v>408</v>
      </c>
      <c r="K343" s="131" t="s">
        <v>409</v>
      </c>
    </row>
    <row r="344" spans="3:11" s="434" customFormat="1" x14ac:dyDescent="0.25">
      <c r="C344" s="217" t="s">
        <v>437</v>
      </c>
      <c r="D344" s="218"/>
      <c r="E344" s="216">
        <f>HLOOKUP(C344,$AH$2:$BU$3,2,0)</f>
        <v>620</v>
      </c>
      <c r="F344" s="95">
        <f t="shared" ref="F344:F359" si="26">D344*E344</f>
        <v>0</v>
      </c>
      <c r="G344" s="159"/>
      <c r="H344" s="140"/>
      <c r="I344" s="128" t="e">
        <f>VLOOKUP(H344,Presupuesto!$B$11:$C$565,2,0)</f>
        <v>#N/A</v>
      </c>
      <c r="J344" s="215" t="s">
        <v>1354</v>
      </c>
      <c r="K344" s="96" t="s">
        <v>392</v>
      </c>
    </row>
    <row r="345" spans="3:11" s="434" customFormat="1" x14ac:dyDescent="0.25">
      <c r="C345" s="139"/>
      <c r="D345" s="156"/>
      <c r="E345" s="121"/>
      <c r="F345" s="95">
        <f t="shared" si="26"/>
        <v>0</v>
      </c>
      <c r="G345" s="159"/>
      <c r="H345" s="140"/>
      <c r="I345" s="128" t="e">
        <f>VLOOKUP(H345,Presupuesto!$B$11:$C$565,2,0)</f>
        <v>#N/A</v>
      </c>
      <c r="J345" s="96" t="s">
        <v>1354</v>
      </c>
      <c r="K345" s="96" t="s">
        <v>410</v>
      </c>
    </row>
    <row r="346" spans="3:11" s="434" customFormat="1" x14ac:dyDescent="0.25">
      <c r="C346" s="139" t="s">
        <v>2057</v>
      </c>
      <c r="D346" s="156">
        <v>7.5</v>
      </c>
      <c r="E346" s="121">
        <v>3072.6</v>
      </c>
      <c r="F346" s="678">
        <f t="shared" si="26"/>
        <v>23044.5</v>
      </c>
      <c r="G346" s="159" t="s">
        <v>1665</v>
      </c>
      <c r="H346" s="140" t="s">
        <v>495</v>
      </c>
      <c r="I346" s="128" t="str">
        <f>VLOOKUP(H346,Presupuesto!$B$11:$C$565,2,0)</f>
        <v>PAGOS A PERSONAL NO CLASIFICADO</v>
      </c>
      <c r="J346" s="96" t="s">
        <v>1354</v>
      </c>
      <c r="K346" s="96" t="s">
        <v>410</v>
      </c>
    </row>
    <row r="347" spans="3:11" s="434" customFormat="1" x14ac:dyDescent="0.25">
      <c r="C347" s="656" t="s">
        <v>2058</v>
      </c>
      <c r="D347" s="156">
        <v>1</v>
      </c>
      <c r="E347" s="121">
        <v>12000</v>
      </c>
      <c r="F347" s="678">
        <f t="shared" si="26"/>
        <v>12000</v>
      </c>
      <c r="G347" s="159" t="s">
        <v>1665</v>
      </c>
      <c r="H347" s="140" t="s">
        <v>752</v>
      </c>
      <c r="I347" s="128" t="str">
        <f>VLOOKUP(H347,Presupuesto!$B$11:$C$565,2,0)</f>
        <v>PASAJES AL EXTERIOR</v>
      </c>
      <c r="J347" s="96" t="s">
        <v>1354</v>
      </c>
      <c r="K347" s="96" t="s">
        <v>410</v>
      </c>
    </row>
    <row r="348" spans="3:11" s="434" customFormat="1" x14ac:dyDescent="0.25">
      <c r="C348" s="656" t="s">
        <v>2059</v>
      </c>
      <c r="D348" s="156">
        <v>1</v>
      </c>
      <c r="E348" s="121">
        <v>15067.93</v>
      </c>
      <c r="F348" s="678">
        <f t="shared" si="26"/>
        <v>15067.93</v>
      </c>
      <c r="G348" s="159" t="s">
        <v>1665</v>
      </c>
      <c r="H348" s="140" t="s">
        <v>497</v>
      </c>
      <c r="I348" s="128" t="str">
        <f>VLOOKUP(H348,Presupuesto!$B$11:$C$565,2,0)</f>
        <v>PAGOS A PERSONAL POR HORA</v>
      </c>
      <c r="J348" s="96" t="s">
        <v>1354</v>
      </c>
      <c r="K348" s="96" t="s">
        <v>410</v>
      </c>
    </row>
    <row r="349" spans="3:11" s="434" customFormat="1" x14ac:dyDescent="0.25">
      <c r="C349" s="139" t="s">
        <v>2060</v>
      </c>
      <c r="D349" s="156">
        <v>7.5</v>
      </c>
      <c r="E349" s="121">
        <v>3072.6</v>
      </c>
      <c r="F349" s="678">
        <f t="shared" si="26"/>
        <v>23044.5</v>
      </c>
      <c r="G349" s="159" t="s">
        <v>1665</v>
      </c>
      <c r="H349" s="140" t="s">
        <v>495</v>
      </c>
      <c r="I349" s="128" t="str">
        <f>VLOOKUP(H349,Presupuesto!$B$11:$C$565,2,0)</f>
        <v>PAGOS A PERSONAL NO CLASIFICADO</v>
      </c>
      <c r="J349" s="96" t="s">
        <v>1354</v>
      </c>
      <c r="K349" s="96" t="s">
        <v>399</v>
      </c>
    </row>
    <row r="350" spans="3:11" s="434" customFormat="1" x14ac:dyDescent="0.25">
      <c r="C350" s="139" t="s">
        <v>2061</v>
      </c>
      <c r="D350" s="156">
        <v>1</v>
      </c>
      <c r="E350" s="121">
        <v>28000</v>
      </c>
      <c r="F350" s="678">
        <f t="shared" si="26"/>
        <v>28000</v>
      </c>
      <c r="G350" s="159" t="s">
        <v>1665</v>
      </c>
      <c r="H350" s="140" t="s">
        <v>752</v>
      </c>
      <c r="I350" s="128" t="str">
        <f>VLOOKUP(H350,Presupuesto!$B$11:$C$565,2,0)</f>
        <v>PASAJES AL EXTERIOR</v>
      </c>
      <c r="J350" s="96" t="s">
        <v>1354</v>
      </c>
      <c r="K350" s="96" t="s">
        <v>410</v>
      </c>
    </row>
    <row r="351" spans="3:11" s="434" customFormat="1" x14ac:dyDescent="0.25">
      <c r="C351" s="139" t="s">
        <v>2062</v>
      </c>
      <c r="D351" s="156">
        <v>7.5</v>
      </c>
      <c r="E351" s="121">
        <v>3072.6</v>
      </c>
      <c r="F351" s="678">
        <f t="shared" si="26"/>
        <v>23044.5</v>
      </c>
      <c r="G351" s="159" t="s">
        <v>1665</v>
      </c>
      <c r="H351" s="140" t="s">
        <v>495</v>
      </c>
      <c r="I351" s="128" t="str">
        <f>VLOOKUP(H351,Presupuesto!$B$11:$C$565,2,0)</f>
        <v>PAGOS A PERSONAL NO CLASIFICADO</v>
      </c>
      <c r="J351" s="96" t="s">
        <v>1354</v>
      </c>
      <c r="K351" s="96" t="s">
        <v>410</v>
      </c>
    </row>
    <row r="352" spans="3:11" s="434" customFormat="1" x14ac:dyDescent="0.25">
      <c r="C352" s="139" t="s">
        <v>2061</v>
      </c>
      <c r="D352" s="156">
        <v>1</v>
      </c>
      <c r="E352" s="121">
        <v>28000</v>
      </c>
      <c r="F352" s="678">
        <f t="shared" si="26"/>
        <v>28000</v>
      </c>
      <c r="G352" s="159" t="s">
        <v>1665</v>
      </c>
      <c r="H352" s="140" t="s">
        <v>752</v>
      </c>
      <c r="I352" s="128" t="str">
        <f>VLOOKUP(H352,Presupuesto!$B$11:$C$565,2,0)</f>
        <v>PASAJES AL EXTERIOR</v>
      </c>
      <c r="J352" s="96" t="s">
        <v>1354</v>
      </c>
      <c r="K352" s="96" t="s">
        <v>410</v>
      </c>
    </row>
    <row r="353" spans="3:11" s="434" customFormat="1" x14ac:dyDescent="0.25">
      <c r="C353" s="139"/>
      <c r="D353" s="156"/>
      <c r="E353" s="121"/>
      <c r="F353" s="95">
        <f t="shared" si="26"/>
        <v>0</v>
      </c>
      <c r="G353" s="159"/>
      <c r="H353" s="140"/>
      <c r="I353" s="128" t="e">
        <f>VLOOKUP(H353,Presupuesto!$B$11:$C$565,2,0)</f>
        <v>#N/A</v>
      </c>
      <c r="J353" s="96" t="s">
        <v>1354</v>
      </c>
      <c r="K353" s="96" t="s">
        <v>410</v>
      </c>
    </row>
    <row r="354" spans="3:11" s="434" customFormat="1" x14ac:dyDescent="0.25">
      <c r="C354" s="629" t="s">
        <v>2063</v>
      </c>
      <c r="D354" s="156">
        <v>1</v>
      </c>
      <c r="E354" s="121"/>
      <c r="F354" s="95">
        <f t="shared" si="26"/>
        <v>0</v>
      </c>
      <c r="G354" s="159"/>
      <c r="H354" s="142"/>
      <c r="I354" s="128" t="e">
        <f>VLOOKUP(H354,Presupuesto!$B$11:$C$565,2,0)</f>
        <v>#N/A</v>
      </c>
      <c r="J354" s="96" t="s">
        <v>1354</v>
      </c>
      <c r="K354" s="96" t="s">
        <v>410</v>
      </c>
    </row>
    <row r="355" spans="3:11" s="434" customFormat="1" x14ac:dyDescent="0.25">
      <c r="C355" s="139" t="s">
        <v>2064</v>
      </c>
      <c r="D355" s="156">
        <v>15</v>
      </c>
      <c r="E355" s="121">
        <v>5000</v>
      </c>
      <c r="F355" s="678">
        <f t="shared" si="26"/>
        <v>75000</v>
      </c>
      <c r="G355" s="159" t="s">
        <v>1665</v>
      </c>
      <c r="H355" s="144" t="s">
        <v>495</v>
      </c>
      <c r="I355" s="128" t="str">
        <f>VLOOKUP(H355,Presupuesto!$B$11:$C$565,2,0)</f>
        <v>PAGOS A PERSONAL NO CLASIFICADO</v>
      </c>
      <c r="J355" s="96" t="s">
        <v>1354</v>
      </c>
      <c r="K355" s="96" t="s">
        <v>401</v>
      </c>
    </row>
    <row r="356" spans="3:11" s="434" customFormat="1" x14ac:dyDescent="0.25">
      <c r="C356" s="139"/>
      <c r="D356" s="156"/>
      <c r="E356" s="121"/>
      <c r="F356" s="678">
        <f t="shared" si="26"/>
        <v>0</v>
      </c>
      <c r="G356" s="159"/>
      <c r="H356" s="144"/>
      <c r="I356" s="128" t="e">
        <f>VLOOKUP(H356,Presupuesto!$B$11:$C$565,2,0)</f>
        <v>#N/A</v>
      </c>
      <c r="J356" s="96" t="s">
        <v>1354</v>
      </c>
      <c r="K356" s="96" t="s">
        <v>410</v>
      </c>
    </row>
    <row r="357" spans="3:11" s="434" customFormat="1" x14ac:dyDescent="0.25">
      <c r="C357" s="656"/>
      <c r="D357" s="156"/>
      <c r="E357" s="121"/>
      <c r="F357" s="678">
        <f t="shared" si="26"/>
        <v>0</v>
      </c>
      <c r="G357" s="159"/>
      <c r="H357" s="144"/>
      <c r="I357" s="128" t="e">
        <f>VLOOKUP(H357,Presupuesto!$B$11:$C$565,2,0)</f>
        <v>#N/A</v>
      </c>
      <c r="J357" s="96" t="s">
        <v>1354</v>
      </c>
      <c r="K357" s="96" t="s">
        <v>410</v>
      </c>
    </row>
    <row r="358" spans="3:11" s="434" customFormat="1" x14ac:dyDescent="0.25">
      <c r="C358" s="143"/>
      <c r="D358" s="149"/>
      <c r="E358" s="116"/>
      <c r="F358" s="95">
        <f t="shared" si="26"/>
        <v>0</v>
      </c>
      <c r="G358" s="159"/>
      <c r="H358" s="144"/>
      <c r="I358" s="128" t="e">
        <f>VLOOKUP(H358,Presupuesto!$B$11:$C$565,2,0)</f>
        <v>#N/A</v>
      </c>
      <c r="J358" s="96" t="e">
        <f>#REF!</f>
        <v>#REF!</v>
      </c>
      <c r="K358" s="96" t="s">
        <v>410</v>
      </c>
    </row>
    <row r="359" spans="3:11" s="434" customFormat="1" ht="15.75" thickBot="1" x14ac:dyDescent="0.3">
      <c r="C359" s="145"/>
      <c r="D359" s="157"/>
      <c r="E359" s="101"/>
      <c r="F359" s="103">
        <f t="shared" si="26"/>
        <v>0</v>
      </c>
      <c r="G359" s="160"/>
      <c r="H359" s="146"/>
      <c r="I359" s="130" t="e">
        <f>VLOOKUP(H359,Presupuesto!$B$11:$C$565,2,0)</f>
        <v>#N/A</v>
      </c>
      <c r="J359" s="104" t="e">
        <f>#REF!</f>
        <v>#REF!</v>
      </c>
      <c r="K359" s="122" t="s">
        <v>392</v>
      </c>
    </row>
    <row r="360" spans="3:11" s="648" customFormat="1" x14ac:dyDescent="0.25">
      <c r="C360" s="644"/>
      <c r="D360" s="645"/>
      <c r="E360" s="619"/>
      <c r="F360" s="619"/>
      <c r="G360" s="620"/>
      <c r="H360" s="636"/>
      <c r="I360" s="619"/>
      <c r="J360" s="636"/>
      <c r="K360" s="636"/>
    </row>
    <row r="361" spans="3:11" s="648" customFormat="1" ht="15.75" thickBot="1" x14ac:dyDescent="0.3">
      <c r="C361" s="644"/>
      <c r="D361" s="645"/>
      <c r="E361" s="619"/>
      <c r="F361" s="619"/>
      <c r="G361" s="620"/>
      <c r="H361" s="636"/>
      <c r="I361" s="619"/>
      <c r="J361" s="636"/>
      <c r="K361" s="636"/>
    </row>
    <row r="362" spans="3:11" s="648" customFormat="1" ht="15.75" thickBot="1" x14ac:dyDescent="0.3">
      <c r="C362" s="155" t="s">
        <v>53</v>
      </c>
      <c r="D362" s="351">
        <f>SUM(F369:F375)</f>
        <v>820</v>
      </c>
      <c r="E362" s="434"/>
      <c r="F362" s="70"/>
      <c r="G362" s="77"/>
      <c r="H362" s="70"/>
      <c r="I362" s="70"/>
      <c r="J362" s="434"/>
      <c r="K362" s="434"/>
    </row>
    <row r="363" spans="3:11" s="648" customFormat="1" x14ac:dyDescent="0.25">
      <c r="C363" s="70"/>
      <c r="D363" s="31"/>
      <c r="E363" s="91"/>
      <c r="F363" s="91"/>
      <c r="G363" s="91"/>
      <c r="H363" s="74"/>
      <c r="I363" s="74"/>
      <c r="J363" s="74"/>
      <c r="K363" s="110"/>
    </row>
    <row r="364" spans="3:11" s="648" customFormat="1" ht="15.75" thickBot="1" x14ac:dyDescent="0.3">
      <c r="C364" s="70"/>
      <c r="D364" s="31"/>
      <c r="E364" s="91"/>
      <c r="F364" s="91"/>
      <c r="G364" s="91"/>
      <c r="H364" s="74"/>
      <c r="I364" s="74"/>
      <c r="J364" s="74"/>
      <c r="K364" s="110"/>
    </row>
    <row r="365" spans="3:11" s="648" customFormat="1" ht="16.5" thickBot="1" x14ac:dyDescent="0.3">
      <c r="C365" s="200" t="s">
        <v>390</v>
      </c>
      <c r="D365" s="347" t="s">
        <v>2014</v>
      </c>
      <c r="E365" s="91"/>
      <c r="F365" s="127" t="s">
        <v>2048</v>
      </c>
      <c r="G365" s="91"/>
      <c r="H365" s="74"/>
      <c r="I365" s="74"/>
      <c r="J365" s="74"/>
      <c r="K365" s="110"/>
    </row>
    <row r="366" spans="3:11" s="648" customFormat="1" ht="48" customHeight="1" x14ac:dyDescent="0.25">
      <c r="C366" s="739" t="str">
        <f>IFERROR(VLOOKUP(D365,'1. Desarrollo e Innov. Curricu.'!$F:$G,2,FALSE),IFERROR(VLOOKUP(D365,'2. Investigación Científica'!$F:$G,2,FALSE),IFERROR(VLOOKUP(D365,'3. Vinculación Univ. Sociedad'!$F:$G,2,FALSE),IFERROR(VLOOKUP(D365,'4. Docencia y Profesorado Univ.'!$F:$G,2,FALSE),IFERROR(VLOOKUP(D365,'5. Estudiantes y Graduados'!$F:$G,2,FALSE),IFERROR(VLOOKUP(D365,'11. Gestion Administrativa'!$F:$G,2,FALSE),IFERROR(VLOOKUP(D365,'13. Gestión Académica'!$F:$G,2,FALSE),IFERROR(VLOOKUP(D365,'9. Asegura. de la Calid. y M'!$F:$G,2,FALSE),IFERROR(VLOOKUP(D365,'6. Gestión del Conocimiento'!$F:$G,2,FALSE),IFERROR(VLOOKUP(D365,'15. Gobernabilidad y Proceso...'!$F:$G,2,FALSE),IFERROR(VLOOKUP(D365,'12. Gestión del Talento Humano'!$F:$G,2,FALSE),IFERROR(VLOOKUP(D365,'14. Internacional... de la E.S.'!$F:$G,2,FALSE),IFERROR(VLOOKUP(D365,'10. Posgrado'!$F:$G,2,FALSE),IFERROR(VLOOKUP(D365,'17. Gestión TIC'!$F:$G,2,FALSE),IFERROR(VLOOKUP(D365,'16. Desa. del Sistema Educ.Sup.'!$F:$G,2,FALSE),IFERROR(VLOOKUP(D365,'8. Cultura de Inno. Insti...'!$F:$G,2,FALSE),VLOOKUP(D365,'7. Lo Esencial de la Reforma U.'!$F:$G,2,0)))))))))))))))))</f>
        <v xml:space="preserve">Realizar jornadas de inducción, seguimiento a los estudiantes, censo de matrícula , asesoría técnica,  e inversión sobre el ingreso, permanencia y egreso., estímulos académicos  para el logro de su excelencia académica y profesional. </v>
      </c>
      <c r="D366" s="739"/>
      <c r="E366" s="739"/>
      <c r="F366" s="739"/>
      <c r="G366" s="739"/>
      <c r="H366" s="739"/>
      <c r="I366" s="739"/>
      <c r="J366" s="739"/>
      <c r="K366" s="739"/>
    </row>
    <row r="367" spans="3:11" s="648" customFormat="1" ht="15.75" thickBot="1" x14ac:dyDescent="0.3">
      <c r="C367" s="434"/>
      <c r="D367" s="434"/>
      <c r="E367" s="434"/>
      <c r="F367" s="91"/>
      <c r="G367" s="74"/>
      <c r="H367" s="74"/>
      <c r="I367" s="74"/>
      <c r="J367" s="434"/>
      <c r="K367" s="434"/>
    </row>
    <row r="368" spans="3:11" s="648" customFormat="1" ht="30.75" thickBot="1" x14ac:dyDescent="0.3">
      <c r="C368" s="127" t="s">
        <v>44</v>
      </c>
      <c r="D368" s="127" t="s">
        <v>55</v>
      </c>
      <c r="E368" s="134" t="s">
        <v>57</v>
      </c>
      <c r="F368" s="133" t="s">
        <v>27</v>
      </c>
      <c r="G368" s="131" t="s">
        <v>129</v>
      </c>
      <c r="H368" s="134" t="s">
        <v>46</v>
      </c>
      <c r="I368" s="131" t="s">
        <v>130</v>
      </c>
      <c r="J368" s="131" t="s">
        <v>408</v>
      </c>
      <c r="K368" s="131" t="s">
        <v>409</v>
      </c>
    </row>
    <row r="369" spans="3:11" s="648" customFormat="1" x14ac:dyDescent="0.25">
      <c r="C369" s="217" t="s">
        <v>437</v>
      </c>
      <c r="D369" s="218"/>
      <c r="E369" s="216">
        <f>HLOOKUP(C369,$AH$2:$BU$3,2,0)</f>
        <v>620</v>
      </c>
      <c r="F369" s="95">
        <f t="shared" ref="F369:F375" si="27">D369*E369</f>
        <v>0</v>
      </c>
      <c r="G369" s="159"/>
      <c r="H369" s="140"/>
      <c r="I369" s="128" t="e">
        <f>VLOOKUP(H369,Presupuesto!$B$11:$C$565,2,0)</f>
        <v>#N/A</v>
      </c>
      <c r="J369" s="215" t="s">
        <v>1357</v>
      </c>
      <c r="K369" s="96" t="s">
        <v>392</v>
      </c>
    </row>
    <row r="370" spans="3:11" s="648" customFormat="1" ht="75" x14ac:dyDescent="0.25">
      <c r="C370" s="629" t="s">
        <v>2065</v>
      </c>
      <c r="D370" s="156"/>
      <c r="E370" s="121"/>
      <c r="F370" s="95">
        <f t="shared" si="27"/>
        <v>0</v>
      </c>
      <c r="G370" s="159"/>
      <c r="H370" s="140"/>
      <c r="I370" s="128" t="e">
        <f>VLOOKUP(H370,Presupuesto!$B$11:$C$565,2,0)</f>
        <v>#N/A</v>
      </c>
      <c r="J370" s="96" t="s">
        <v>1357</v>
      </c>
      <c r="K370" s="96" t="s">
        <v>410</v>
      </c>
    </row>
    <row r="371" spans="3:11" s="648" customFormat="1" x14ac:dyDescent="0.25">
      <c r="C371" s="139" t="s">
        <v>2066</v>
      </c>
      <c r="D371" s="156">
        <v>30</v>
      </c>
      <c r="E371" s="121">
        <v>25</v>
      </c>
      <c r="F371" s="95">
        <f t="shared" si="27"/>
        <v>750</v>
      </c>
      <c r="G371" s="159" t="s">
        <v>1665</v>
      </c>
      <c r="H371" s="140" t="s">
        <v>714</v>
      </c>
      <c r="I371" s="128" t="str">
        <f>VLOOKUP(H371,Presupuesto!$B$11:$C$565,2,0)</f>
        <v>SERVICIOS DE IMPRENTA PUBLIC.Y REPRODUCCION</v>
      </c>
      <c r="J371" s="96" t="s">
        <v>1357</v>
      </c>
      <c r="K371" s="96" t="s">
        <v>410</v>
      </c>
    </row>
    <row r="372" spans="3:11" s="648" customFormat="1" x14ac:dyDescent="0.25">
      <c r="C372" s="656"/>
      <c r="D372" s="156"/>
      <c r="E372" s="121"/>
      <c r="F372" s="95">
        <f t="shared" si="27"/>
        <v>0</v>
      </c>
      <c r="G372" s="159"/>
      <c r="H372" s="140"/>
      <c r="I372" s="128" t="e">
        <f>VLOOKUP(H372,Presupuesto!$B$11:$C$565,2,0)</f>
        <v>#N/A</v>
      </c>
      <c r="J372" s="96" t="s">
        <v>1357</v>
      </c>
      <c r="K372" s="96" t="s">
        <v>410</v>
      </c>
    </row>
    <row r="373" spans="3:11" s="648" customFormat="1" x14ac:dyDescent="0.25">
      <c r="C373" s="139" t="s">
        <v>2067</v>
      </c>
      <c r="D373" s="156">
        <v>1</v>
      </c>
      <c r="E373" s="121">
        <v>70</v>
      </c>
      <c r="F373" s="95">
        <f t="shared" si="27"/>
        <v>70</v>
      </c>
      <c r="G373" s="159" t="s">
        <v>1665</v>
      </c>
      <c r="H373" s="140" t="s">
        <v>714</v>
      </c>
      <c r="I373" s="128" t="str">
        <f>VLOOKUP(H373,Presupuesto!$B$11:$C$565,2,0)</f>
        <v>SERVICIOS DE IMPRENTA PUBLIC.Y REPRODUCCION</v>
      </c>
      <c r="J373" s="96" t="s">
        <v>1357</v>
      </c>
      <c r="K373" s="96" t="s">
        <v>410</v>
      </c>
    </row>
    <row r="374" spans="3:11" s="648" customFormat="1" x14ac:dyDescent="0.25">
      <c r="C374" s="139"/>
      <c r="D374" s="156"/>
      <c r="E374" s="121"/>
      <c r="F374" s="95">
        <f t="shared" si="27"/>
        <v>0</v>
      </c>
      <c r="G374" s="159"/>
      <c r="H374" s="140"/>
      <c r="I374" s="128" t="e">
        <f>VLOOKUP(H374,Presupuesto!$B$11:$C$565,2,0)</f>
        <v>#N/A</v>
      </c>
      <c r="J374" s="96" t="s">
        <v>1357</v>
      </c>
      <c r="K374" s="96" t="s">
        <v>399</v>
      </c>
    </row>
    <row r="375" spans="3:11" s="648" customFormat="1" ht="15.75" thickBot="1" x14ac:dyDescent="0.3">
      <c r="C375" s="145"/>
      <c r="D375" s="157"/>
      <c r="E375" s="101"/>
      <c r="F375" s="103">
        <f t="shared" si="27"/>
        <v>0</v>
      </c>
      <c r="G375" s="160"/>
      <c r="H375" s="146"/>
      <c r="I375" s="130" t="e">
        <f>VLOOKUP(H375,Presupuesto!$B$11:$C$565,2,0)</f>
        <v>#N/A</v>
      </c>
      <c r="J375" s="104" t="s">
        <v>1357</v>
      </c>
      <c r="K375" s="122" t="s">
        <v>392</v>
      </c>
    </row>
    <row r="376" spans="3:11" s="648" customFormat="1" x14ac:dyDescent="0.25">
      <c r="C376" s="644"/>
      <c r="D376" s="645"/>
      <c r="E376" s="619"/>
      <c r="F376" s="619"/>
      <c r="G376" s="620"/>
      <c r="H376" s="636"/>
      <c r="I376" s="619"/>
      <c r="J376" s="636"/>
      <c r="K376" s="636"/>
    </row>
    <row r="377" spans="3:11" s="648" customFormat="1" x14ac:dyDescent="0.25">
      <c r="C377" s="644"/>
      <c r="D377" s="645"/>
      <c r="E377" s="619"/>
      <c r="F377" s="619"/>
      <c r="G377" s="620"/>
      <c r="H377" s="636"/>
      <c r="I377" s="619"/>
      <c r="J377" s="636"/>
      <c r="K377" s="636"/>
    </row>
    <row r="378" spans="3:11" s="648" customFormat="1" ht="15.75" thickBot="1" x14ac:dyDescent="0.3">
      <c r="C378" s="644"/>
      <c r="D378" s="645"/>
      <c r="E378" s="619"/>
      <c r="F378" s="619"/>
      <c r="G378" s="620"/>
      <c r="H378" s="636"/>
      <c r="I378" s="619"/>
      <c r="J378" s="636"/>
      <c r="K378" s="636"/>
    </row>
    <row r="379" spans="3:11" s="648" customFormat="1" ht="15.75" thickBot="1" x14ac:dyDescent="0.3">
      <c r="C379" s="155" t="s">
        <v>53</v>
      </c>
      <c r="D379" s="351">
        <f>SUM(F386:F394)</f>
        <v>10000</v>
      </c>
      <c r="E379" s="434"/>
      <c r="F379" s="70"/>
      <c r="G379" s="77"/>
      <c r="H379" s="70"/>
      <c r="I379" s="70"/>
      <c r="J379" s="434"/>
      <c r="K379" s="434"/>
    </row>
    <row r="380" spans="3:11" s="648" customFormat="1" x14ac:dyDescent="0.25">
      <c r="C380" s="70"/>
      <c r="D380" s="31"/>
      <c r="E380" s="91"/>
      <c r="F380" s="91"/>
      <c r="G380" s="91"/>
      <c r="H380" s="74"/>
      <c r="I380" s="74"/>
      <c r="J380" s="74"/>
      <c r="K380" s="110"/>
    </row>
    <row r="381" spans="3:11" s="648" customFormat="1" ht="15.75" thickBot="1" x14ac:dyDescent="0.3">
      <c r="C381" s="70"/>
      <c r="D381" s="31"/>
      <c r="E381" s="91"/>
      <c r="F381" s="91"/>
      <c r="G381" s="91"/>
      <c r="H381" s="74"/>
      <c r="I381" s="74"/>
      <c r="J381" s="74"/>
      <c r="K381" s="110"/>
    </row>
    <row r="382" spans="3:11" s="648" customFormat="1" ht="16.5" thickBot="1" x14ac:dyDescent="0.3">
      <c r="C382" s="200" t="s">
        <v>390</v>
      </c>
      <c r="D382" s="347" t="s">
        <v>2013</v>
      </c>
      <c r="E382" s="91"/>
      <c r="F382" s="127" t="s">
        <v>2048</v>
      </c>
      <c r="G382" s="91"/>
      <c r="H382" s="74"/>
      <c r="I382" s="74"/>
      <c r="J382" s="74"/>
      <c r="K382" s="110"/>
    </row>
    <row r="383" spans="3:11" s="648" customFormat="1" ht="42.75" customHeight="1" x14ac:dyDescent="0.25">
      <c r="C383" s="739" t="str">
        <f>IFERROR(VLOOKUP(D382,'1. Desarrollo e Innov. Curricu.'!$F:$G,2,FALSE),IFERROR(VLOOKUP(D382,'2. Investigación Científica'!$F:$G,2,FALSE),IFERROR(VLOOKUP(D382,'3. Vinculación Univ. Sociedad'!$F:$G,2,FALSE),IFERROR(VLOOKUP(D382,'4. Docencia y Profesorado Univ.'!$F:$G,2,FALSE),IFERROR(VLOOKUP(D382,'5. Estudiantes y Graduados'!$F:$G,2,FALSE),IFERROR(VLOOKUP(D382,'11. Gestion Administrativa'!$F:$G,2,FALSE),IFERROR(VLOOKUP(D382,'13. Gestión Académica'!$F:$G,2,FALSE),IFERROR(VLOOKUP(D382,'9. Asegura. de la Calid. y M'!$F:$G,2,FALSE),IFERROR(VLOOKUP(D382,'6. Gestión del Conocimiento'!$F:$G,2,FALSE),IFERROR(VLOOKUP(D382,'15. Gobernabilidad y Proceso...'!$F:$G,2,FALSE),IFERROR(VLOOKUP(D382,'12. Gestión del Talento Humano'!$F:$G,2,FALSE),IFERROR(VLOOKUP(D382,'14. Internacional... de la E.S.'!$F:$G,2,FALSE),IFERROR(VLOOKUP(D382,'10. Posgrado'!$F:$G,2,FALSE),IFERROR(VLOOKUP(D382,'17. Gestión TIC'!$F:$G,2,FALSE),IFERROR(VLOOKUP(D382,'16. Desa. del Sistema Educ.Sup.'!$F:$G,2,FALSE),IFERROR(VLOOKUP(D382,'8. Cultura de Inno. Insti...'!$F:$G,2,FALSE),VLOOKUP(D382,'7. Lo Esencial de la Reforma U.'!$F:$G,2,0)))))))))))))))))</f>
        <v xml:space="preserve">Fortalecer las colecciones bibliográficas y centros de documentación de la FACES, así como gestionar y mantener acceso al sistema virtual para la obtención de documentos y materiales de trabajo en línea por parte de profesores y estudiantes. </v>
      </c>
      <c r="D383" s="739"/>
      <c r="E383" s="739"/>
      <c r="F383" s="739"/>
      <c r="G383" s="739"/>
      <c r="H383" s="739"/>
      <c r="I383" s="739"/>
      <c r="J383" s="739"/>
      <c r="K383" s="739"/>
    </row>
    <row r="384" spans="3:11" s="648" customFormat="1" ht="15.75" thickBot="1" x14ac:dyDescent="0.3">
      <c r="C384" s="434"/>
      <c r="D384" s="434"/>
      <c r="E384" s="434"/>
      <c r="F384" s="91"/>
      <c r="G384" s="74"/>
      <c r="H384" s="74"/>
      <c r="I384" s="74"/>
      <c r="J384" s="434"/>
      <c r="K384" s="434"/>
    </row>
    <row r="385" spans="3:11" s="648" customFormat="1" ht="30.75" thickBot="1" x14ac:dyDescent="0.3">
      <c r="C385" s="127" t="s">
        <v>44</v>
      </c>
      <c r="D385" s="127" t="s">
        <v>55</v>
      </c>
      <c r="E385" s="134" t="s">
        <v>57</v>
      </c>
      <c r="F385" s="133" t="s">
        <v>27</v>
      </c>
      <c r="G385" s="131" t="s">
        <v>129</v>
      </c>
      <c r="H385" s="134" t="s">
        <v>46</v>
      </c>
      <c r="I385" s="131" t="s">
        <v>130</v>
      </c>
      <c r="J385" s="131" t="s">
        <v>408</v>
      </c>
      <c r="K385" s="131" t="s">
        <v>409</v>
      </c>
    </row>
    <row r="386" spans="3:11" s="648" customFormat="1" x14ac:dyDescent="0.25">
      <c r="C386" s="217" t="s">
        <v>437</v>
      </c>
      <c r="D386" s="218"/>
      <c r="E386" s="216">
        <f>HLOOKUP(C386,$AH$2:$BU$3,2,0)</f>
        <v>620</v>
      </c>
      <c r="F386" s="95">
        <f t="shared" ref="F386:F394" si="28">D386*E386</f>
        <v>0</v>
      </c>
      <c r="G386" s="159"/>
      <c r="H386" s="140"/>
      <c r="I386" s="128" t="e">
        <f>VLOOKUP(H386,Presupuesto!$B$11:$C$565,2,0)</f>
        <v>#N/A</v>
      </c>
      <c r="J386" s="215" t="s">
        <v>1448</v>
      </c>
      <c r="K386" s="96" t="s">
        <v>392</v>
      </c>
    </row>
    <row r="387" spans="3:11" s="648" customFormat="1" x14ac:dyDescent="0.25">
      <c r="C387" s="139"/>
      <c r="D387" s="156"/>
      <c r="E387" s="121"/>
      <c r="F387" s="95">
        <f t="shared" si="28"/>
        <v>0</v>
      </c>
      <c r="G387" s="159"/>
      <c r="H387" s="140"/>
      <c r="I387" s="128" t="e">
        <f>VLOOKUP(H387,Presupuesto!$B$11:$C$565,2,0)</f>
        <v>#N/A</v>
      </c>
      <c r="J387" s="96" t="e">
        <f>#REF!</f>
        <v>#REF!</v>
      </c>
      <c r="K387" s="96" t="s">
        <v>410</v>
      </c>
    </row>
    <row r="388" spans="3:11" s="648" customFormat="1" ht="30" x14ac:dyDescent="0.25">
      <c r="C388" s="629" t="s">
        <v>2068</v>
      </c>
      <c r="D388" s="156">
        <v>10</v>
      </c>
      <c r="E388" s="121">
        <v>1000</v>
      </c>
      <c r="F388" s="95">
        <f t="shared" si="28"/>
        <v>10000</v>
      </c>
      <c r="G388" s="159" t="s">
        <v>1665</v>
      </c>
      <c r="H388" s="140" t="s">
        <v>822</v>
      </c>
      <c r="I388" s="128" t="str">
        <f>VLOOKUP(H388,Presupuesto!$B$11:$C$565,2,0)</f>
        <v>LIBROS REVISTAS Y PERIODICOS</v>
      </c>
      <c r="J388" s="96" t="s">
        <v>1357</v>
      </c>
      <c r="K388" s="96" t="s">
        <v>410</v>
      </c>
    </row>
    <row r="389" spans="3:11" s="648" customFormat="1" x14ac:dyDescent="0.25">
      <c r="C389" s="139"/>
      <c r="D389" s="156"/>
      <c r="E389" s="121"/>
      <c r="F389" s="95">
        <f t="shared" si="28"/>
        <v>0</v>
      </c>
      <c r="G389" s="159"/>
      <c r="H389" s="140"/>
      <c r="I389" s="128" t="e">
        <f>VLOOKUP(H389,Presupuesto!$B$11:$C$565,2,0)</f>
        <v>#N/A</v>
      </c>
      <c r="J389" s="96" t="e">
        <f>#REF!</f>
        <v>#REF!</v>
      </c>
      <c r="K389" s="96" t="s">
        <v>410</v>
      </c>
    </row>
    <row r="390" spans="3:11" s="648" customFormat="1" x14ac:dyDescent="0.25">
      <c r="C390" s="139"/>
      <c r="D390" s="156"/>
      <c r="E390" s="121"/>
      <c r="F390" s="95">
        <f t="shared" si="28"/>
        <v>0</v>
      </c>
      <c r="G390" s="159"/>
      <c r="H390" s="140"/>
      <c r="I390" s="128" t="e">
        <f>VLOOKUP(H390,Presupuesto!$B$11:$C$565,2,0)</f>
        <v>#N/A</v>
      </c>
      <c r="J390" s="96" t="e">
        <f>#REF!</f>
        <v>#REF!</v>
      </c>
      <c r="K390" s="96" t="s">
        <v>410</v>
      </c>
    </row>
    <row r="391" spans="3:11" s="648" customFormat="1" x14ac:dyDescent="0.25">
      <c r="C391" s="139"/>
      <c r="D391" s="156"/>
      <c r="E391" s="121"/>
      <c r="F391" s="95">
        <f t="shared" si="28"/>
        <v>0</v>
      </c>
      <c r="G391" s="159"/>
      <c r="H391" s="140"/>
      <c r="I391" s="128" t="e">
        <f>VLOOKUP(H391,Presupuesto!$B$11:$C$565,2,0)</f>
        <v>#N/A</v>
      </c>
      <c r="J391" s="96" t="e">
        <f>#REF!</f>
        <v>#REF!</v>
      </c>
      <c r="K391" s="96" t="s">
        <v>399</v>
      </c>
    </row>
    <row r="392" spans="3:11" s="648" customFormat="1" x14ac:dyDescent="0.25">
      <c r="C392" s="143"/>
      <c r="D392" s="149"/>
      <c r="E392" s="116"/>
      <c r="F392" s="95">
        <f t="shared" si="28"/>
        <v>0</v>
      </c>
      <c r="G392" s="159"/>
      <c r="H392" s="144"/>
      <c r="I392" s="128" t="e">
        <f>VLOOKUP(H392,Presupuesto!$B$11:$C$565,2,0)</f>
        <v>#N/A</v>
      </c>
      <c r="J392" s="96" t="e">
        <f>#REF!</f>
        <v>#REF!</v>
      </c>
      <c r="K392" s="96" t="s">
        <v>410</v>
      </c>
    </row>
    <row r="393" spans="3:11" s="648" customFormat="1" x14ac:dyDescent="0.25">
      <c r="C393" s="143"/>
      <c r="D393" s="149"/>
      <c r="E393" s="116"/>
      <c r="F393" s="95">
        <f t="shared" si="28"/>
        <v>0</v>
      </c>
      <c r="G393" s="159"/>
      <c r="H393" s="144"/>
      <c r="I393" s="128" t="e">
        <f>VLOOKUP(H393,Presupuesto!$B$11:$C$565,2,0)</f>
        <v>#N/A</v>
      </c>
      <c r="J393" s="96" t="e">
        <f>#REF!</f>
        <v>#REF!</v>
      </c>
      <c r="K393" s="96" t="s">
        <v>410</v>
      </c>
    </row>
    <row r="394" spans="3:11" s="648" customFormat="1" ht="15.75" thickBot="1" x14ac:dyDescent="0.3">
      <c r="C394" s="145"/>
      <c r="D394" s="157"/>
      <c r="E394" s="101"/>
      <c r="F394" s="103">
        <f t="shared" si="28"/>
        <v>0</v>
      </c>
      <c r="G394" s="160"/>
      <c r="H394" s="146"/>
      <c r="I394" s="130" t="e">
        <f>VLOOKUP(H394,Presupuesto!$B$11:$C$565,2,0)</f>
        <v>#N/A</v>
      </c>
      <c r="J394" s="104" t="e">
        <f>#REF!</f>
        <v>#REF!</v>
      </c>
      <c r="K394" s="122" t="s">
        <v>392</v>
      </c>
    </row>
    <row r="395" spans="3:11" s="648" customFormat="1" x14ac:dyDescent="0.25">
      <c r="C395" s="644"/>
      <c r="D395" s="645"/>
      <c r="E395" s="619"/>
      <c r="F395" s="619"/>
      <c r="G395" s="620"/>
      <c r="H395" s="636"/>
      <c r="I395" s="619"/>
      <c r="J395" s="636"/>
      <c r="K395" s="636"/>
    </row>
    <row r="397" spans="3:11" s="434" customFormat="1" x14ac:dyDescent="0.25">
      <c r="G397" s="421"/>
    </row>
    <row r="398" spans="3:11" s="434" customFormat="1" ht="18.75" x14ac:dyDescent="0.25">
      <c r="C398" s="748" t="s">
        <v>2021</v>
      </c>
      <c r="D398" s="749"/>
      <c r="E398" s="749"/>
      <c r="F398" s="749"/>
      <c r="G398" s="749"/>
      <c r="H398" s="749"/>
      <c r="I398" s="749"/>
      <c r="J398" s="749"/>
      <c r="K398" s="749"/>
    </row>
    <row r="399" spans="3:11" ht="15.75" thickBot="1" x14ac:dyDescent="0.3"/>
    <row r="400" spans="3:11" ht="15.75" thickBot="1" x14ac:dyDescent="0.3">
      <c r="C400" s="155" t="s">
        <v>53</v>
      </c>
      <c r="D400" s="351">
        <f>SUM(F407:F421)</f>
        <v>11604680</v>
      </c>
      <c r="F400" s="70"/>
      <c r="G400" s="77"/>
      <c r="H400" s="70"/>
      <c r="I400" s="70"/>
    </row>
    <row r="401" spans="3:11" x14ac:dyDescent="0.25">
      <c r="C401" s="70"/>
      <c r="D401" s="31"/>
      <c r="E401" s="91"/>
      <c r="F401" s="91"/>
      <c r="G401" s="91"/>
      <c r="H401" s="74"/>
      <c r="I401" s="74"/>
      <c r="J401" s="74"/>
      <c r="K401" s="110"/>
    </row>
    <row r="402" spans="3:11" x14ac:dyDescent="0.25">
      <c r="C402" s="70"/>
      <c r="D402" s="31"/>
      <c r="E402" s="91"/>
      <c r="F402" s="91"/>
      <c r="G402" s="91"/>
      <c r="H402" s="74"/>
      <c r="I402" s="74"/>
      <c r="J402" s="74"/>
      <c r="K402" s="110"/>
    </row>
    <row r="403" spans="3:11" ht="15.75" x14ac:dyDescent="0.25">
      <c r="C403" s="200" t="s">
        <v>390</v>
      </c>
      <c r="D403" s="347" t="s">
        <v>2003</v>
      </c>
      <c r="E403" s="91"/>
      <c r="F403" s="91"/>
      <c r="G403" s="91"/>
      <c r="H403" s="74"/>
      <c r="I403" s="74"/>
      <c r="J403" s="74"/>
      <c r="K403" s="110"/>
    </row>
    <row r="404" spans="3:11" ht="42.75" customHeight="1" x14ac:dyDescent="0.25">
      <c r="C404" s="739" t="str">
        <f>IFERROR(VLOOKUP(D403,'1. Desarrollo e Innov. Curricu.'!$F:$G,2,FALSE),IFERROR(VLOOKUP(D403,'2. Investigación Científica'!$F:$G,2,FALSE),IFERROR(VLOOKUP(D403,'3. Vinculación Univ. Sociedad'!$F:$G,2,FALSE),IFERROR(VLOOKUP(D403,'4. Docencia y Profesorado Univ.'!$F:$G,2,FALSE),IFERROR(VLOOKUP(D403,'5. Estudiantes y Graduados'!$F:$G,2,FALSE),IFERROR(VLOOKUP(D403,'11. Gestion Administrativa'!$F:$G,2,FALSE),IFERROR(VLOOKUP(D403,'13. Gestión Académica'!$F:$G,2,FALSE),IFERROR(VLOOKUP(D403,'9. Asegura. de la Calid. y M'!$F:$G,2,FALSE),IFERROR(VLOOKUP(D403,'6. Gestión del Conocimiento'!$F:$G,2,FALSE),IFERROR(VLOOKUP(D403,'15. Gobernabilidad y Proceso...'!$F:$G,2,FALSE),IFERROR(VLOOKUP(D403,'12. Gestión del Talento Humano'!$F:$G,2,FALSE),IFERROR(VLOOKUP(D403,'14. Internacional... de la E.S.'!$F:$G,2,FALSE),IFERROR(VLOOKUP(D403,'10. Posgrado'!$F:$G,2,FALSE),IFERROR(VLOOKUP(D403,'17. Gestión TIC'!$F:$G,2,FALSE),IFERROR(VLOOKUP(D403,'16. Desa. del Sistema Educ.Sup.'!$F:$G,2,FALSE),IFERROR(VLOOKUP(D403,'8. Cultura de Inno. Insti...'!$F:$G,2,FALSE),VLOOKUP(D403,'7. Lo Esencial de la Reforma U.'!$F:$G,2,0)))))))))))))))))</f>
        <v>Remodelar el Observatorio Astronómico Centroamericano de Suyapa, gestionar la construcción del Planetario de Suyapa, y mejorar el espacio físico de aulas, laboratorios, salones de conferencias y oficinas que utilizan estudiantes,  personal de la FACES   y público en general que participa en las actividades académicas  desarollada.</v>
      </c>
      <c r="D404" s="739"/>
      <c r="E404" s="739"/>
      <c r="F404" s="739"/>
      <c r="G404" s="739"/>
      <c r="H404" s="739"/>
      <c r="I404" s="739"/>
      <c r="J404" s="739"/>
      <c r="K404" s="739"/>
    </row>
    <row r="405" spans="3:11" ht="15.75" thickBot="1" x14ac:dyDescent="0.3">
      <c r="F405" s="91"/>
      <c r="G405" s="74"/>
      <c r="H405" s="74"/>
      <c r="I405" s="74"/>
    </row>
    <row r="406" spans="3:11" ht="30.75" thickBot="1" x14ac:dyDescent="0.3">
      <c r="C406" s="127" t="s">
        <v>44</v>
      </c>
      <c r="D406" s="127" t="s">
        <v>55</v>
      </c>
      <c r="E406" s="134" t="s">
        <v>57</v>
      </c>
      <c r="F406" s="133" t="s">
        <v>27</v>
      </c>
      <c r="G406" s="131" t="s">
        <v>129</v>
      </c>
      <c r="H406" s="134" t="s">
        <v>46</v>
      </c>
      <c r="I406" s="131" t="s">
        <v>130</v>
      </c>
      <c r="J406" s="131" t="s">
        <v>408</v>
      </c>
      <c r="K406" s="131" t="s">
        <v>409</v>
      </c>
    </row>
    <row r="407" spans="3:11" x14ac:dyDescent="0.25">
      <c r="C407" s="217" t="s">
        <v>437</v>
      </c>
      <c r="D407" s="218"/>
      <c r="E407" s="216">
        <f>HLOOKUP(C407,$AH$2:$BU$3,2,0)</f>
        <v>620</v>
      </c>
      <c r="F407" s="95">
        <f t="shared" ref="F407:F421" si="29">D407*E407</f>
        <v>0</v>
      </c>
      <c r="G407" s="159"/>
      <c r="H407" s="140"/>
      <c r="I407" s="128" t="e">
        <f>VLOOKUP(H407,Presupuesto!$B$11:$C$565,2,0)</f>
        <v>#N/A</v>
      </c>
      <c r="J407" s="215" t="s">
        <v>1448</v>
      </c>
      <c r="K407" s="96" t="s">
        <v>392</v>
      </c>
    </row>
    <row r="408" spans="3:11" x14ac:dyDescent="0.25">
      <c r="C408" s="139"/>
      <c r="D408" s="156"/>
      <c r="E408" s="121"/>
      <c r="F408" s="95">
        <f t="shared" si="29"/>
        <v>0</v>
      </c>
      <c r="G408" s="159"/>
      <c r="H408" s="140"/>
      <c r="I408" s="128" t="e">
        <f>VLOOKUP(H408,Presupuesto!$B$11:$C$565,2,0)</f>
        <v>#N/A</v>
      </c>
      <c r="J408" s="96" t="str">
        <f>$J$407</f>
        <v>Desarrollo del Sistema de Educación Superior</v>
      </c>
      <c r="K408" s="96" t="s">
        <v>410</v>
      </c>
    </row>
    <row r="409" spans="3:11" x14ac:dyDescent="0.25">
      <c r="C409" s="657" t="s">
        <v>2116</v>
      </c>
      <c r="D409" s="658">
        <v>1</v>
      </c>
      <c r="E409" s="659">
        <v>1650000</v>
      </c>
      <c r="F409" s="95">
        <f t="shared" si="29"/>
        <v>1650000</v>
      </c>
      <c r="G409" s="159" t="s">
        <v>1665</v>
      </c>
      <c r="H409" s="140" t="s">
        <v>1020</v>
      </c>
      <c r="I409" s="128" t="str">
        <f>VLOOKUP(H409,Presupuesto!$B$11:$C$565,2,0)</f>
        <v>MUEBLES Y EQUIPO EDUCACIONAL</v>
      </c>
      <c r="J409" s="96" t="s">
        <v>1361</v>
      </c>
      <c r="K409" s="96" t="s">
        <v>396</v>
      </c>
    </row>
    <row r="410" spans="3:11" x14ac:dyDescent="0.25">
      <c r="C410" s="139" t="s">
        <v>2117</v>
      </c>
      <c r="D410" s="156">
        <v>1</v>
      </c>
      <c r="E410" s="659">
        <v>1650000</v>
      </c>
      <c r="F410" s="95">
        <f t="shared" si="29"/>
        <v>1650000</v>
      </c>
      <c r="G410" s="159" t="s">
        <v>1665</v>
      </c>
      <c r="H410" s="140" t="s">
        <v>1020</v>
      </c>
      <c r="I410" s="128" t="str">
        <f>VLOOKUP(H410,Presupuesto!$B$11:$C$565,2,0)</f>
        <v>MUEBLES Y EQUIPO EDUCACIONAL</v>
      </c>
      <c r="J410" s="96" t="s">
        <v>1361</v>
      </c>
      <c r="K410" s="96" t="s">
        <v>396</v>
      </c>
    </row>
    <row r="411" spans="3:11" x14ac:dyDescent="0.25">
      <c r="C411" s="657" t="s">
        <v>2118</v>
      </c>
      <c r="D411" s="156">
        <v>1</v>
      </c>
      <c r="E411" s="121">
        <v>100000</v>
      </c>
      <c r="F411" s="95">
        <f t="shared" si="29"/>
        <v>100000</v>
      </c>
      <c r="G411" s="159" t="s">
        <v>1665</v>
      </c>
      <c r="H411" s="140" t="s">
        <v>1020</v>
      </c>
      <c r="I411" s="128" t="str">
        <f>VLOOKUP(H411,Presupuesto!$B$11:$C$565,2,0)</f>
        <v>MUEBLES Y EQUIPO EDUCACIONAL</v>
      </c>
      <c r="J411" s="96" t="s">
        <v>1361</v>
      </c>
      <c r="K411" s="96" t="s">
        <v>396</v>
      </c>
    </row>
    <row r="412" spans="3:11" x14ac:dyDescent="0.25">
      <c r="C412" s="139" t="s">
        <v>2120</v>
      </c>
      <c r="D412" s="156">
        <v>1</v>
      </c>
      <c r="E412" s="121">
        <v>8008000</v>
      </c>
      <c r="F412" s="95">
        <f t="shared" si="29"/>
        <v>8008000</v>
      </c>
      <c r="G412" s="159" t="s">
        <v>1665</v>
      </c>
      <c r="H412" s="140" t="s">
        <v>1020</v>
      </c>
      <c r="I412" s="128" t="str">
        <f>VLOOKUP(H412,Presupuesto!$B$11:$C$565,2,0)</f>
        <v>MUEBLES Y EQUIPO EDUCACIONAL</v>
      </c>
      <c r="J412" s="96" t="s">
        <v>1361</v>
      </c>
      <c r="K412" s="96" t="s">
        <v>396</v>
      </c>
    </row>
    <row r="413" spans="3:11" x14ac:dyDescent="0.25">
      <c r="C413" s="139" t="s">
        <v>2121</v>
      </c>
      <c r="D413" s="156">
        <v>1</v>
      </c>
      <c r="E413" s="121">
        <v>196680</v>
      </c>
      <c r="F413" s="95">
        <f t="shared" si="29"/>
        <v>196680</v>
      </c>
      <c r="G413" s="159" t="s">
        <v>1665</v>
      </c>
      <c r="H413" s="140" t="s">
        <v>1020</v>
      </c>
      <c r="I413" s="128" t="str">
        <f>VLOOKUP(H413,Presupuesto!$B$11:$C$565,2,0)</f>
        <v>MUEBLES Y EQUIPO EDUCACIONAL</v>
      </c>
      <c r="J413" s="96" t="s">
        <v>1361</v>
      </c>
      <c r="K413" s="96" t="s">
        <v>396</v>
      </c>
    </row>
    <row r="414" spans="3:11" x14ac:dyDescent="0.25">
      <c r="C414" s="139"/>
      <c r="D414" s="156"/>
      <c r="E414" s="121"/>
      <c r="F414" s="95">
        <f t="shared" si="29"/>
        <v>0</v>
      </c>
      <c r="G414" s="159"/>
      <c r="H414" s="140"/>
      <c r="I414" s="128" t="e">
        <f>VLOOKUP(H414,Presupuesto!$B$11:$C$565,2,0)</f>
        <v>#N/A</v>
      </c>
      <c r="J414" s="96" t="str">
        <f t="shared" ref="J414:J421" si="30">$J$407</f>
        <v>Desarrollo del Sistema de Educación Superior</v>
      </c>
      <c r="K414" s="96" t="s">
        <v>410</v>
      </c>
    </row>
    <row r="415" spans="3:11" x14ac:dyDescent="0.25">
      <c r="C415" s="139"/>
      <c r="D415" s="156"/>
      <c r="E415" s="121"/>
      <c r="F415" s="95">
        <f t="shared" si="29"/>
        <v>0</v>
      </c>
      <c r="G415" s="159"/>
      <c r="H415" s="140"/>
      <c r="I415" s="128" t="e">
        <f>VLOOKUP(H415,Presupuesto!$B$11:$C$565,2,0)</f>
        <v>#N/A</v>
      </c>
      <c r="J415" s="96" t="str">
        <f t="shared" si="30"/>
        <v>Desarrollo del Sistema de Educación Superior</v>
      </c>
      <c r="K415" s="96" t="s">
        <v>410</v>
      </c>
    </row>
    <row r="416" spans="3:11" x14ac:dyDescent="0.25">
      <c r="C416" s="139"/>
      <c r="D416" s="156"/>
      <c r="E416" s="121"/>
      <c r="F416" s="95">
        <f t="shared" si="29"/>
        <v>0</v>
      </c>
      <c r="G416" s="159"/>
      <c r="H416" s="140"/>
      <c r="I416" s="128" t="e">
        <f>VLOOKUP(H416,Presupuesto!$B$11:$C$565,2,0)</f>
        <v>#N/A</v>
      </c>
      <c r="J416" s="96" t="str">
        <f t="shared" si="30"/>
        <v>Desarrollo del Sistema de Educación Superior</v>
      </c>
      <c r="K416" s="96" t="s">
        <v>410</v>
      </c>
    </row>
    <row r="417" spans="3:11" x14ac:dyDescent="0.25">
      <c r="C417" s="143"/>
      <c r="D417" s="149"/>
      <c r="E417" s="116"/>
      <c r="F417" s="95">
        <f t="shared" si="29"/>
        <v>0</v>
      </c>
      <c r="G417" s="159"/>
      <c r="H417" s="144"/>
      <c r="I417" s="128" t="e">
        <f>VLOOKUP(H417,Presupuesto!$B$11:$C$565,2,0)</f>
        <v>#N/A</v>
      </c>
      <c r="J417" s="96" t="str">
        <f t="shared" si="30"/>
        <v>Desarrollo del Sistema de Educación Superior</v>
      </c>
      <c r="K417" s="96" t="s">
        <v>401</v>
      </c>
    </row>
    <row r="418" spans="3:11" x14ac:dyDescent="0.25">
      <c r="C418" s="143"/>
      <c r="D418" s="149"/>
      <c r="E418" s="116"/>
      <c r="F418" s="95">
        <f t="shared" si="29"/>
        <v>0</v>
      </c>
      <c r="G418" s="159"/>
      <c r="H418" s="144"/>
      <c r="I418" s="128" t="e">
        <f>VLOOKUP(H418,Presupuesto!$B$11:$C$565,2,0)</f>
        <v>#N/A</v>
      </c>
      <c r="J418" s="96" t="str">
        <f t="shared" si="30"/>
        <v>Desarrollo del Sistema de Educación Superior</v>
      </c>
      <c r="K418" s="96" t="s">
        <v>410</v>
      </c>
    </row>
    <row r="419" spans="3:11" x14ac:dyDescent="0.25">
      <c r="C419" s="143"/>
      <c r="D419" s="149"/>
      <c r="E419" s="116"/>
      <c r="F419" s="95">
        <f t="shared" si="29"/>
        <v>0</v>
      </c>
      <c r="G419" s="159"/>
      <c r="H419" s="144"/>
      <c r="I419" s="128" t="e">
        <f>VLOOKUP(H419,Presupuesto!$B$11:$C$565,2,0)</f>
        <v>#N/A</v>
      </c>
      <c r="J419" s="96" t="str">
        <f t="shared" si="30"/>
        <v>Desarrollo del Sistema de Educación Superior</v>
      </c>
      <c r="K419" s="96" t="s">
        <v>410</v>
      </c>
    </row>
    <row r="420" spans="3:11" x14ac:dyDescent="0.25">
      <c r="C420" s="143"/>
      <c r="D420" s="149"/>
      <c r="E420" s="116"/>
      <c r="F420" s="95">
        <f t="shared" si="29"/>
        <v>0</v>
      </c>
      <c r="G420" s="159"/>
      <c r="H420" s="144"/>
      <c r="I420" s="128" t="e">
        <f>VLOOKUP(H420,Presupuesto!$B$11:$C$565,2,0)</f>
        <v>#N/A</v>
      </c>
      <c r="J420" s="96" t="str">
        <f t="shared" si="30"/>
        <v>Desarrollo del Sistema de Educación Superior</v>
      </c>
      <c r="K420" s="96" t="s">
        <v>410</v>
      </c>
    </row>
    <row r="421" spans="3:11" ht="15.75" thickBot="1" x14ac:dyDescent="0.3">
      <c r="C421" s="145"/>
      <c r="D421" s="157"/>
      <c r="E421" s="101"/>
      <c r="F421" s="103">
        <f t="shared" si="29"/>
        <v>0</v>
      </c>
      <c r="G421" s="160"/>
      <c r="H421" s="146"/>
      <c r="I421" s="130" t="e">
        <f>VLOOKUP(H421,Presupuesto!$B$11:$C$565,2,0)</f>
        <v>#N/A</v>
      </c>
      <c r="J421" s="104" t="str">
        <f t="shared" si="30"/>
        <v>Desarrollo del Sistema de Educación Superior</v>
      </c>
      <c r="K421" s="122" t="s">
        <v>392</v>
      </c>
    </row>
    <row r="423" spans="3:11" ht="15.75" thickBot="1" x14ac:dyDescent="0.3">
      <c r="F423" s="88"/>
      <c r="G423" s="87"/>
      <c r="H423" s="88"/>
      <c r="I423" s="88"/>
    </row>
    <row r="424" spans="3:11" ht="15.75" thickBot="1" x14ac:dyDescent="0.3">
      <c r="C424" s="155" t="s">
        <v>53</v>
      </c>
      <c r="D424" s="351">
        <f>SUM(F431:F444)</f>
        <v>50000</v>
      </c>
      <c r="F424" s="70"/>
      <c r="G424" s="77"/>
      <c r="H424" s="70"/>
      <c r="I424" s="70"/>
    </row>
    <row r="425" spans="3:11" x14ac:dyDescent="0.25">
      <c r="C425" s="70"/>
      <c r="D425" s="31"/>
      <c r="E425" s="91"/>
      <c r="F425" s="91"/>
      <c r="G425" s="91"/>
      <c r="H425" s="74"/>
      <c r="I425" s="74"/>
      <c r="J425" s="74"/>
      <c r="K425" s="110"/>
    </row>
    <row r="426" spans="3:11" x14ac:dyDescent="0.25">
      <c r="C426" s="70"/>
      <c r="D426" s="31"/>
      <c r="E426" s="91"/>
      <c r="F426" s="91"/>
      <c r="G426" s="91"/>
      <c r="H426" s="74"/>
      <c r="I426" s="74"/>
      <c r="J426" s="74"/>
      <c r="K426" s="110"/>
    </row>
    <row r="427" spans="3:11" ht="15.75" x14ac:dyDescent="0.25">
      <c r="C427" s="200" t="s">
        <v>390</v>
      </c>
      <c r="D427" s="347" t="s">
        <v>2013</v>
      </c>
      <c r="E427" s="91"/>
      <c r="F427" s="91"/>
      <c r="G427" s="91"/>
      <c r="H427" s="74"/>
      <c r="I427" s="74"/>
      <c r="J427" s="74"/>
      <c r="K427" s="110"/>
    </row>
    <row r="428" spans="3:11" ht="51.75" customHeight="1" x14ac:dyDescent="0.25">
      <c r="C428" s="739" t="str">
        <f>IFERROR(VLOOKUP(D427,'1. Desarrollo e Innov. Curricu.'!$F:$G,2,FALSE),IFERROR(VLOOKUP(D427,'2. Investigación Científica'!$F:$G,2,FALSE),IFERROR(VLOOKUP(D427,'3. Vinculación Univ. Sociedad'!$F:$G,2,FALSE),IFERROR(VLOOKUP(D427,'4. Docencia y Profesorado Univ.'!$F:$G,2,FALSE),IFERROR(VLOOKUP(D427,'5. Estudiantes y Graduados'!$F:$G,2,FALSE),IFERROR(VLOOKUP(D427,'11. Gestion Administrativa'!$F:$G,2,FALSE),IFERROR(VLOOKUP(D427,'13. Gestión Académica'!$F:$G,2,FALSE),IFERROR(VLOOKUP(D427,'9. Asegura. de la Calid. y M'!$F:$G,2,FALSE),IFERROR(VLOOKUP(D427,'6. Gestión del Conocimiento'!$F:$G,2,FALSE),IFERROR(VLOOKUP(D427,'15. Gobernabilidad y Proceso...'!$F:$G,2,FALSE),IFERROR(VLOOKUP(D427,'12. Gestión del Talento Humano'!$F:$G,2,FALSE),IFERROR(VLOOKUP(D427,'14. Internacional... de la E.S.'!$F:$G,2,FALSE),IFERROR(VLOOKUP(D427,'10. Posgrado'!$F:$G,2,FALSE),IFERROR(VLOOKUP(D427,'17. Gestión TIC'!$F:$G,2,FALSE),IFERROR(VLOOKUP(D427,'16. Desa. del Sistema Educ.Sup.'!$F:$G,2,FALSE),IFERROR(VLOOKUP(D427,'8. Cultura de Inno. Insti...'!$F:$G,2,FALSE),VLOOKUP(D427,'7. Lo Esencial de la Reforma U.'!$F:$G,2,0)))))))))))))))))</f>
        <v xml:space="preserve">Fortalecer las colecciones bibliográficas y centros de documentación de la FACES, así como gestionar y mantener acceso al sistema virtual para la obtención de documentos y materiales de trabajo en línea por parte de profesores y estudiantes. </v>
      </c>
      <c r="D428" s="739"/>
      <c r="E428" s="739"/>
      <c r="F428" s="739"/>
      <c r="G428" s="739"/>
      <c r="H428" s="739"/>
      <c r="I428" s="739"/>
      <c r="J428" s="739"/>
      <c r="K428" s="739"/>
    </row>
    <row r="429" spans="3:11" ht="15.75" thickBot="1" x14ac:dyDescent="0.3">
      <c r="F429" s="91"/>
      <c r="G429" s="74"/>
      <c r="H429" s="74"/>
      <c r="I429" s="74"/>
    </row>
    <row r="430" spans="3:11" ht="30.75" thickBot="1" x14ac:dyDescent="0.3">
      <c r="C430" s="127" t="s">
        <v>44</v>
      </c>
      <c r="D430" s="127" t="s">
        <v>55</v>
      </c>
      <c r="E430" s="134" t="s">
        <v>57</v>
      </c>
      <c r="F430" s="133" t="s">
        <v>27</v>
      </c>
      <c r="G430" s="131" t="s">
        <v>129</v>
      </c>
      <c r="H430" s="134" t="s">
        <v>46</v>
      </c>
      <c r="I430" s="131" t="s">
        <v>130</v>
      </c>
      <c r="J430" s="131" t="s">
        <v>408</v>
      </c>
      <c r="K430" s="131" t="s">
        <v>409</v>
      </c>
    </row>
    <row r="431" spans="3:11" x14ac:dyDescent="0.25">
      <c r="C431" s="217" t="s">
        <v>437</v>
      </c>
      <c r="D431" s="218"/>
      <c r="E431" s="216">
        <f>HLOOKUP(C431,$AH$2:$BU$3,2,0)</f>
        <v>620</v>
      </c>
      <c r="F431" s="95">
        <f t="shared" ref="F431:F444" si="31">D431*E431</f>
        <v>0</v>
      </c>
      <c r="G431" s="159"/>
      <c r="H431" s="140"/>
      <c r="I431" s="128" t="e">
        <f>VLOOKUP(H431,Presupuesto!$B$11:$C$565,2,0)</f>
        <v>#N/A</v>
      </c>
      <c r="J431" s="215" t="s">
        <v>1448</v>
      </c>
      <c r="K431" s="96" t="s">
        <v>392</v>
      </c>
    </row>
    <row r="432" spans="3:11" x14ac:dyDescent="0.25">
      <c r="C432" s="139"/>
      <c r="D432" s="156"/>
      <c r="E432" s="121"/>
      <c r="F432" s="95">
        <f t="shared" si="31"/>
        <v>0</v>
      </c>
      <c r="G432" s="159"/>
      <c r="H432" s="140"/>
      <c r="I432" s="128" t="e">
        <f>VLOOKUP(H432,Presupuesto!$B$11:$C$565,2,0)</f>
        <v>#N/A</v>
      </c>
      <c r="J432" s="96" t="str">
        <f>$J$431</f>
        <v>Desarrollo del Sistema de Educación Superior</v>
      </c>
      <c r="K432" s="96" t="s">
        <v>410</v>
      </c>
    </row>
    <row r="433" spans="3:11" x14ac:dyDescent="0.25">
      <c r="C433" s="139" t="s">
        <v>2119</v>
      </c>
      <c r="D433" s="156">
        <v>50</v>
      </c>
      <c r="E433" s="121">
        <v>1000</v>
      </c>
      <c r="F433" s="95">
        <f t="shared" si="31"/>
        <v>50000</v>
      </c>
      <c r="G433" s="159" t="s">
        <v>1665</v>
      </c>
      <c r="H433" s="140" t="s">
        <v>1030</v>
      </c>
      <c r="I433" s="128" t="str">
        <f>VLOOKUP(H433,Presupuesto!$B$11:$C$565,2,0)</f>
        <v>LIBROS, REVISTAS Y OTROS ELEMENTOS COLECCIONABLES</v>
      </c>
      <c r="J433" s="96" t="s">
        <v>1357</v>
      </c>
      <c r="K433" s="96" t="s">
        <v>394</v>
      </c>
    </row>
    <row r="434" spans="3:11" x14ac:dyDescent="0.25">
      <c r="C434" s="139"/>
      <c r="D434" s="156"/>
      <c r="E434" s="121"/>
      <c r="F434" s="95">
        <f t="shared" si="31"/>
        <v>0</v>
      </c>
      <c r="G434" s="159"/>
      <c r="H434" s="140"/>
      <c r="I434" s="128" t="e">
        <f>VLOOKUP(H434,Presupuesto!$B$11:$C$565,2,0)</f>
        <v>#N/A</v>
      </c>
      <c r="J434" s="96" t="str">
        <f t="shared" ref="J434:J444" si="32">$J$431</f>
        <v>Desarrollo del Sistema de Educación Superior</v>
      </c>
      <c r="K434" s="96" t="s">
        <v>410</v>
      </c>
    </row>
    <row r="435" spans="3:11" x14ac:dyDescent="0.25">
      <c r="C435" s="139"/>
      <c r="D435" s="156"/>
      <c r="E435" s="121"/>
      <c r="F435" s="95">
        <f t="shared" si="31"/>
        <v>0</v>
      </c>
      <c r="G435" s="159"/>
      <c r="H435" s="140"/>
      <c r="I435" s="128" t="e">
        <f>VLOOKUP(H435,Presupuesto!$B$11:$C$565,2,0)</f>
        <v>#N/A</v>
      </c>
      <c r="J435" s="96" t="str">
        <f t="shared" si="32"/>
        <v>Desarrollo del Sistema de Educación Superior</v>
      </c>
      <c r="K435" s="96" t="s">
        <v>410</v>
      </c>
    </row>
    <row r="436" spans="3:11" x14ac:dyDescent="0.25">
      <c r="C436" s="139"/>
      <c r="D436" s="156"/>
      <c r="E436" s="121"/>
      <c r="F436" s="95">
        <f t="shared" si="31"/>
        <v>0</v>
      </c>
      <c r="G436" s="159"/>
      <c r="H436" s="140"/>
      <c r="I436" s="128" t="e">
        <f>VLOOKUP(H436,Presupuesto!$B$11:$C$565,2,0)</f>
        <v>#N/A</v>
      </c>
      <c r="J436" s="96" t="str">
        <f t="shared" si="32"/>
        <v>Desarrollo del Sistema de Educación Superior</v>
      </c>
      <c r="K436" s="96" t="s">
        <v>399</v>
      </c>
    </row>
    <row r="437" spans="3:11" x14ac:dyDescent="0.25">
      <c r="C437" s="139"/>
      <c r="D437" s="156"/>
      <c r="E437" s="121"/>
      <c r="F437" s="95">
        <f t="shared" si="31"/>
        <v>0</v>
      </c>
      <c r="G437" s="159"/>
      <c r="H437" s="140"/>
      <c r="I437" s="128" t="e">
        <f>VLOOKUP(H437,Presupuesto!$B$11:$C$565,2,0)</f>
        <v>#N/A</v>
      </c>
      <c r="J437" s="96" t="str">
        <f t="shared" si="32"/>
        <v>Desarrollo del Sistema de Educación Superior</v>
      </c>
      <c r="K437" s="96" t="s">
        <v>410</v>
      </c>
    </row>
    <row r="438" spans="3:11" x14ac:dyDescent="0.25">
      <c r="C438" s="139"/>
      <c r="D438" s="156"/>
      <c r="E438" s="121"/>
      <c r="F438" s="95">
        <f t="shared" si="31"/>
        <v>0</v>
      </c>
      <c r="G438" s="159"/>
      <c r="H438" s="140"/>
      <c r="I438" s="128" t="e">
        <f>VLOOKUP(H438,Presupuesto!$B$11:$C$565,2,0)</f>
        <v>#N/A</v>
      </c>
      <c r="J438" s="96" t="str">
        <f t="shared" si="32"/>
        <v>Desarrollo del Sistema de Educación Superior</v>
      </c>
      <c r="K438" s="96" t="s">
        <v>410</v>
      </c>
    </row>
    <row r="439" spans="3:11" x14ac:dyDescent="0.25">
      <c r="C439" s="141"/>
      <c r="D439" s="149"/>
      <c r="E439" s="116"/>
      <c r="F439" s="95">
        <f t="shared" si="31"/>
        <v>0</v>
      </c>
      <c r="G439" s="159"/>
      <c r="H439" s="142"/>
      <c r="I439" s="128" t="e">
        <f>VLOOKUP(H439,Presupuesto!$B$11:$C$565,2,0)</f>
        <v>#N/A</v>
      </c>
      <c r="J439" s="96" t="str">
        <f t="shared" si="32"/>
        <v>Desarrollo del Sistema de Educación Superior</v>
      </c>
      <c r="K439" s="96" t="s">
        <v>410</v>
      </c>
    </row>
    <row r="440" spans="3:11" x14ac:dyDescent="0.25">
      <c r="C440" s="143"/>
      <c r="D440" s="149"/>
      <c r="E440" s="116"/>
      <c r="F440" s="95">
        <f t="shared" si="31"/>
        <v>0</v>
      </c>
      <c r="G440" s="159"/>
      <c r="H440" s="144"/>
      <c r="I440" s="128" t="e">
        <f>VLOOKUP(H440,Presupuesto!$B$11:$C$565,2,0)</f>
        <v>#N/A</v>
      </c>
      <c r="J440" s="96" t="str">
        <f t="shared" si="32"/>
        <v>Desarrollo del Sistema de Educación Superior</v>
      </c>
      <c r="K440" s="96" t="s">
        <v>401</v>
      </c>
    </row>
    <row r="441" spans="3:11" x14ac:dyDescent="0.25">
      <c r="C441" s="143"/>
      <c r="D441" s="149"/>
      <c r="E441" s="116"/>
      <c r="F441" s="95">
        <f t="shared" si="31"/>
        <v>0</v>
      </c>
      <c r="G441" s="159"/>
      <c r="H441" s="144"/>
      <c r="I441" s="128" t="e">
        <f>VLOOKUP(H441,Presupuesto!$B$11:$C$565,2,0)</f>
        <v>#N/A</v>
      </c>
      <c r="J441" s="96" t="str">
        <f t="shared" si="32"/>
        <v>Desarrollo del Sistema de Educación Superior</v>
      </c>
      <c r="K441" s="96" t="s">
        <v>410</v>
      </c>
    </row>
    <row r="442" spans="3:11" x14ac:dyDescent="0.25">
      <c r="C442" s="143"/>
      <c r="D442" s="149"/>
      <c r="E442" s="116"/>
      <c r="F442" s="95">
        <f t="shared" si="31"/>
        <v>0</v>
      </c>
      <c r="G442" s="159"/>
      <c r="H442" s="144"/>
      <c r="I442" s="128" t="e">
        <f>VLOOKUP(H442,Presupuesto!$B$11:$C$565,2,0)</f>
        <v>#N/A</v>
      </c>
      <c r="J442" s="96" t="str">
        <f t="shared" si="32"/>
        <v>Desarrollo del Sistema de Educación Superior</v>
      </c>
      <c r="K442" s="96" t="s">
        <v>410</v>
      </c>
    </row>
    <row r="443" spans="3:11" x14ac:dyDescent="0.25">
      <c r="C443" s="143"/>
      <c r="D443" s="149"/>
      <c r="E443" s="116"/>
      <c r="F443" s="95">
        <f t="shared" si="31"/>
        <v>0</v>
      </c>
      <c r="G443" s="159"/>
      <c r="H443" s="144"/>
      <c r="I443" s="128" t="e">
        <f>VLOOKUP(H443,Presupuesto!$B$11:$C$565,2,0)</f>
        <v>#N/A</v>
      </c>
      <c r="J443" s="96" t="str">
        <f t="shared" si="32"/>
        <v>Desarrollo del Sistema de Educación Superior</v>
      </c>
      <c r="K443" s="96" t="s">
        <v>410</v>
      </c>
    </row>
    <row r="444" spans="3:11" ht="15.75" thickBot="1" x14ac:dyDescent="0.3">
      <c r="C444" s="145"/>
      <c r="D444" s="157"/>
      <c r="E444" s="101"/>
      <c r="F444" s="103">
        <f t="shared" si="31"/>
        <v>0</v>
      </c>
      <c r="G444" s="160"/>
      <c r="H444" s="146"/>
      <c r="I444" s="130" t="e">
        <f>VLOOKUP(H444,Presupuesto!$B$11:$C$565,2,0)</f>
        <v>#N/A</v>
      </c>
      <c r="J444" s="104" t="str">
        <f t="shared" si="32"/>
        <v>Desarrollo del Sistema de Educación Superior</v>
      </c>
      <c r="K444" s="122" t="s">
        <v>392</v>
      </c>
    </row>
    <row r="447" spans="3:11" ht="18.75" x14ac:dyDescent="0.25">
      <c r="C447" s="748" t="s">
        <v>2142</v>
      </c>
      <c r="D447" s="749"/>
      <c r="E447" s="749"/>
      <c r="F447" s="749"/>
      <c r="G447" s="749"/>
      <c r="H447" s="749"/>
      <c r="I447" s="749"/>
      <c r="J447" s="749"/>
      <c r="K447" s="749"/>
    </row>
    <row r="449" spans="3:11" ht="15.75" thickBot="1" x14ac:dyDescent="0.3"/>
    <row r="450" spans="3:11" ht="15.75" thickBot="1" x14ac:dyDescent="0.3">
      <c r="C450" s="155" t="s">
        <v>53</v>
      </c>
      <c r="D450" s="351">
        <f>SUM(F457:F466)</f>
        <v>50000.012499999997</v>
      </c>
      <c r="E450" s="434"/>
      <c r="F450" s="70"/>
      <c r="G450" s="77"/>
      <c r="H450" s="70"/>
      <c r="I450" s="70"/>
      <c r="J450" s="434"/>
      <c r="K450" s="434"/>
    </row>
    <row r="451" spans="3:11" x14ac:dyDescent="0.25">
      <c r="C451" s="70"/>
      <c r="D451" s="31"/>
      <c r="E451" s="91"/>
      <c r="F451" s="91"/>
      <c r="G451" s="91"/>
      <c r="H451" s="74"/>
      <c r="I451" s="74"/>
      <c r="J451" s="74"/>
      <c r="K451" s="110"/>
    </row>
    <row r="452" spans="3:11" x14ac:dyDescent="0.25">
      <c r="C452" s="70"/>
      <c r="D452" s="31"/>
      <c r="E452" s="91"/>
      <c r="F452" s="91"/>
      <c r="G452" s="91"/>
      <c r="H452" s="74"/>
      <c r="I452" s="74"/>
      <c r="J452" s="74"/>
      <c r="K452" s="110"/>
    </row>
    <row r="453" spans="3:11" ht="15.75" x14ac:dyDescent="0.25">
      <c r="C453" s="200" t="s">
        <v>390</v>
      </c>
      <c r="D453" s="347" t="s">
        <v>1723</v>
      </c>
      <c r="E453" s="91"/>
      <c r="F453" s="91"/>
      <c r="G453" s="91"/>
      <c r="H453" s="74"/>
      <c r="I453" s="74"/>
      <c r="J453" s="74"/>
      <c r="K453" s="110"/>
    </row>
    <row r="454" spans="3:11" ht="18.75" x14ac:dyDescent="0.25">
      <c r="C454" s="207" t="str">
        <f>IFERROR(VLOOKUP(D453,'[2]1. Desarrollo e Innov. Curricu.'!$F:$G,2,FALSE),IFERROR(VLOOKUP(D453,'[2]2. Investigación Científica'!$F:$G,2,FALSE),IFERROR(VLOOKUP(D453,'[2]3. Vinculación Univ. Sociedad'!$F:$G,2,FALSE),IFERROR(VLOOKUP(D453,'[2]4. Docencia y Profesorado Univ.'!$F:$G,2,FALSE),IFERROR(VLOOKUP(D453,'[2]5. Estudiantes y Graduados'!$F:$G,2,FALSE),IFERROR(VLOOKUP(D453,'[2]11. Gestion Administrativa'!$F:$G,2,FALSE),IFERROR(VLOOKUP(D453,'[2]13. Gestión Académica'!$F:$G,2,FALSE),IFERROR(VLOOKUP(D453,'[2]9. Asegura. de la Calid. y M'!$F:$G,2,FALSE),IFERROR(VLOOKUP(D453,'[2]6. Gestión del Conocimiento'!$F:$G,2,FALSE),IFERROR(VLOOKUP(D453,'[2]15. Gobernabilidad y Proceso...'!$F:$G,2,FALSE),IFERROR(VLOOKUP(D453,'[2]12. Gestión del Talento Humano'!$F:$G,2,FALSE),IFERROR(VLOOKUP(D453,'[2]14. Internacional... de la E.S.'!$F:$G,2,FALSE),IFERROR(VLOOKUP(D453,'[2]10. Posgrado'!$F:$G,2,FALSE),IFERROR(VLOOKUP(D453,'[2]17. Gestión TIC'!$F:$G,2,FALSE),IFERROR(VLOOKUP(D453,'[2]16. Desa. del Sistema Educ.Sup.'!$F:$G,2,FALSE),IFERROR(VLOOKUP(D453,'[2]8. Cultura de Inno. Insti...'!$F:$G,2,FALSE),VLOOKUP(D453,'[2]7. Lo Esencial de la Reforma U.'!$F:$G,2,0)))))))))))))))))</f>
        <v xml:space="preserve">Gestionar la colaboración y el intercambio de profesores investigadores mediante convenios o acuerdos de cooperación, programas especiales de agencias de cooperación y otros organismos internacionales. </v>
      </c>
      <c r="D454" s="31"/>
      <c r="E454" s="91"/>
      <c r="F454" s="91"/>
      <c r="G454" s="91"/>
      <c r="H454" s="74"/>
      <c r="I454" s="74"/>
      <c r="J454" s="74"/>
      <c r="K454" s="110"/>
    </row>
    <row r="455" spans="3:11" ht="15.75" thickBot="1" x14ac:dyDescent="0.3">
      <c r="C455" s="434"/>
      <c r="D455" s="434"/>
      <c r="E455" s="434"/>
      <c r="F455" s="91"/>
      <c r="G455" s="74"/>
      <c r="H455" s="74"/>
      <c r="I455" s="74"/>
      <c r="J455" s="434"/>
      <c r="K455" s="434"/>
    </row>
    <row r="456" spans="3:11" ht="30.75" thickBot="1" x14ac:dyDescent="0.3">
      <c r="C456" s="127" t="s">
        <v>44</v>
      </c>
      <c r="D456" s="127" t="s">
        <v>55</v>
      </c>
      <c r="E456" s="134" t="s">
        <v>57</v>
      </c>
      <c r="F456" s="133" t="s">
        <v>27</v>
      </c>
      <c r="G456" s="131" t="s">
        <v>129</v>
      </c>
      <c r="H456" s="134" t="s">
        <v>46</v>
      </c>
      <c r="I456" s="131" t="s">
        <v>130</v>
      </c>
      <c r="J456" s="131" t="s">
        <v>408</v>
      </c>
      <c r="K456" s="131" t="s">
        <v>409</v>
      </c>
    </row>
    <row r="457" spans="3:11" x14ac:dyDescent="0.25">
      <c r="C457" s="217" t="s">
        <v>442</v>
      </c>
      <c r="D457" s="218">
        <v>5</v>
      </c>
      <c r="E457" s="216">
        <f>HLOOKUP(C457,$AH$2:$BU$3,2,0)</f>
        <v>5081.6025</v>
      </c>
      <c r="F457" s="95">
        <f t="shared" ref="F457:F466" si="33">D457*E457</f>
        <v>25408.012500000001</v>
      </c>
      <c r="G457" s="159" t="s">
        <v>127</v>
      </c>
      <c r="H457" s="140" t="s">
        <v>306</v>
      </c>
      <c r="I457" s="128" t="str">
        <f>VLOOKUP(H457,[2]Presupuesto!$B$11:$C$565,2,0)</f>
        <v>VIATICOS AL EXTERIOR</v>
      </c>
      <c r="J457" s="215" t="s">
        <v>1356</v>
      </c>
      <c r="K457" s="96" t="s">
        <v>393</v>
      </c>
    </row>
    <row r="458" spans="3:11" x14ac:dyDescent="0.25">
      <c r="C458" s="139" t="s">
        <v>2134</v>
      </c>
      <c r="D458" s="156">
        <v>1</v>
      </c>
      <c r="E458" s="121">
        <v>24592</v>
      </c>
      <c r="F458" s="95">
        <f t="shared" si="33"/>
        <v>24592</v>
      </c>
      <c r="G458" s="159" t="s">
        <v>127</v>
      </c>
      <c r="H458" s="140" t="s">
        <v>752</v>
      </c>
      <c r="I458" s="128" t="str">
        <f>VLOOKUP(H458,[2]Presupuesto!$B$11:$C$565,2,0)</f>
        <v>PASAJES AL EXTERIOR</v>
      </c>
      <c r="J458" s="96" t="s">
        <v>1356</v>
      </c>
      <c r="K458" s="96" t="s">
        <v>393</v>
      </c>
    </row>
    <row r="459" spans="3:11" x14ac:dyDescent="0.25">
      <c r="C459" s="139"/>
      <c r="D459" s="156"/>
      <c r="E459" s="121"/>
      <c r="F459" s="95">
        <f t="shared" si="33"/>
        <v>0</v>
      </c>
      <c r="G459" s="159"/>
      <c r="H459" s="140"/>
      <c r="I459" s="128" t="e">
        <f>VLOOKUP(H459,[2]Presupuesto!$B$11:$C$565,2,0)</f>
        <v>#N/A</v>
      </c>
      <c r="J459" s="96">
        <f t="shared" ref="J459:J466" si="34">$J$17</f>
        <v>0</v>
      </c>
      <c r="K459" s="96" t="s">
        <v>410</v>
      </c>
    </row>
    <row r="460" spans="3:11" x14ac:dyDescent="0.25">
      <c r="C460" s="139"/>
      <c r="D460" s="156"/>
      <c r="E460" s="121"/>
      <c r="F460" s="95">
        <f t="shared" si="33"/>
        <v>0</v>
      </c>
      <c r="G460" s="159"/>
      <c r="H460" s="140"/>
      <c r="I460" s="128" t="e">
        <f>VLOOKUP(H460,[2]Presupuesto!$B$11:$C$565,2,0)</f>
        <v>#N/A</v>
      </c>
      <c r="J460" s="96">
        <f t="shared" si="34"/>
        <v>0</v>
      </c>
      <c r="K460" s="96" t="s">
        <v>410</v>
      </c>
    </row>
    <row r="461" spans="3:11" x14ac:dyDescent="0.25">
      <c r="C461" s="139"/>
      <c r="D461" s="156"/>
      <c r="E461" s="121"/>
      <c r="F461" s="95">
        <f t="shared" si="33"/>
        <v>0</v>
      </c>
      <c r="G461" s="159"/>
      <c r="H461" s="140"/>
      <c r="I461" s="128" t="e">
        <f>VLOOKUP(H461,[2]Presupuesto!$B$11:$C$565,2,0)</f>
        <v>#N/A</v>
      </c>
      <c r="J461" s="96">
        <f t="shared" si="34"/>
        <v>0</v>
      </c>
      <c r="K461" s="96" t="s">
        <v>410</v>
      </c>
    </row>
    <row r="462" spans="3:11" x14ac:dyDescent="0.25">
      <c r="C462" s="139"/>
      <c r="D462" s="156"/>
      <c r="E462" s="121"/>
      <c r="F462" s="95">
        <f t="shared" si="33"/>
        <v>0</v>
      </c>
      <c r="G462" s="159"/>
      <c r="H462" s="140"/>
      <c r="I462" s="128" t="e">
        <f>VLOOKUP(H462,[2]Presupuesto!$B$11:$C$565,2,0)</f>
        <v>#N/A</v>
      </c>
      <c r="J462" s="96">
        <f t="shared" si="34"/>
        <v>0</v>
      </c>
      <c r="K462" s="96" t="s">
        <v>399</v>
      </c>
    </row>
    <row r="463" spans="3:11" x14ac:dyDescent="0.25">
      <c r="C463" s="660"/>
      <c r="D463" s="658"/>
      <c r="E463" s="659"/>
      <c r="F463" s="95">
        <f t="shared" si="33"/>
        <v>0</v>
      </c>
      <c r="G463" s="159"/>
      <c r="H463" s="144"/>
      <c r="I463" s="128" t="e">
        <f>VLOOKUP(H463,[2]Presupuesto!$B$11:$C$565,2,0)</f>
        <v>#N/A</v>
      </c>
      <c r="J463" s="96">
        <f t="shared" si="34"/>
        <v>0</v>
      </c>
      <c r="K463" s="96" t="s">
        <v>410</v>
      </c>
    </row>
    <row r="464" spans="3:11" x14ac:dyDescent="0.25">
      <c r="C464" s="660"/>
      <c r="D464" s="658"/>
      <c r="E464" s="659"/>
      <c r="F464" s="95">
        <f t="shared" si="33"/>
        <v>0</v>
      </c>
      <c r="G464" s="159"/>
      <c r="H464" s="144"/>
      <c r="I464" s="128" t="e">
        <f>VLOOKUP(H464,[2]Presupuesto!$B$11:$C$565,2,0)</f>
        <v>#N/A</v>
      </c>
      <c r="J464" s="96">
        <f t="shared" si="34"/>
        <v>0</v>
      </c>
      <c r="K464" s="96" t="s">
        <v>410</v>
      </c>
    </row>
    <row r="465" spans="3:11" x14ac:dyDescent="0.25">
      <c r="C465" s="660"/>
      <c r="D465" s="658"/>
      <c r="E465" s="659"/>
      <c r="F465" s="95">
        <f t="shared" si="33"/>
        <v>0</v>
      </c>
      <c r="G465" s="159"/>
      <c r="H465" s="144"/>
      <c r="I465" s="128" t="e">
        <f>VLOOKUP(H465,[2]Presupuesto!$B$11:$C$565,2,0)</f>
        <v>#N/A</v>
      </c>
      <c r="J465" s="96">
        <f t="shared" si="34"/>
        <v>0</v>
      </c>
      <c r="K465" s="96" t="s">
        <v>410</v>
      </c>
    </row>
    <row r="466" spans="3:11" ht="15.75" thickBot="1" x14ac:dyDescent="0.3">
      <c r="C466" s="145"/>
      <c r="D466" s="704"/>
      <c r="E466" s="662"/>
      <c r="F466" s="103">
        <f t="shared" si="33"/>
        <v>0</v>
      </c>
      <c r="G466" s="160"/>
      <c r="H466" s="146"/>
      <c r="I466" s="666" t="e">
        <f>VLOOKUP(H466,[2]Presupuesto!$B$11:$C$565,2,0)</f>
        <v>#N/A</v>
      </c>
      <c r="J466" s="104">
        <f t="shared" si="34"/>
        <v>0</v>
      </c>
      <c r="K466" s="712" t="s">
        <v>392</v>
      </c>
    </row>
    <row r="468" spans="3:11" ht="15.75" thickBot="1" x14ac:dyDescent="0.3"/>
    <row r="469" spans="3:11" ht="15.75" thickBot="1" x14ac:dyDescent="0.3">
      <c r="C469" s="155" t="s">
        <v>53</v>
      </c>
      <c r="D469" s="351">
        <f>SUM(F476:F482)</f>
        <v>118844</v>
      </c>
      <c r="E469" s="434"/>
      <c r="F469" s="70"/>
      <c r="G469" s="77"/>
      <c r="H469" s="70"/>
      <c r="I469" s="70"/>
      <c r="J469" s="434"/>
      <c r="K469" s="434"/>
    </row>
    <row r="470" spans="3:11" x14ac:dyDescent="0.25">
      <c r="C470" s="70"/>
      <c r="D470" s="31"/>
      <c r="E470" s="91"/>
      <c r="F470" s="91"/>
      <c r="G470" s="91"/>
      <c r="H470" s="74"/>
      <c r="I470" s="74"/>
      <c r="J470" s="74"/>
      <c r="K470" s="110"/>
    </row>
    <row r="471" spans="3:11" x14ac:dyDescent="0.25">
      <c r="C471" s="70"/>
      <c r="D471" s="31"/>
      <c r="E471" s="91"/>
      <c r="F471" s="91"/>
      <c r="G471" s="91"/>
      <c r="H471" s="74"/>
      <c r="I471" s="74"/>
      <c r="J471" s="74"/>
      <c r="K471" s="110"/>
    </row>
    <row r="472" spans="3:11" ht="15.75" x14ac:dyDescent="0.25">
      <c r="C472" s="200" t="s">
        <v>390</v>
      </c>
      <c r="D472" s="347" t="s">
        <v>1746</v>
      </c>
      <c r="E472" s="91"/>
      <c r="F472" s="91"/>
      <c r="G472" s="91"/>
      <c r="H472" s="74"/>
      <c r="I472" s="74"/>
      <c r="J472" s="74"/>
      <c r="K472" s="110"/>
    </row>
    <row r="473" spans="3:11" ht="18.75" x14ac:dyDescent="0.25">
      <c r="C473" s="207" t="str">
        <f>IFERROR(VLOOKUP(D472,'[2]1. Desarrollo e Innov. Curricu.'!$F:$G,2,FALSE),IFERROR(VLOOKUP(D472,'[2]2. Investigación Científica'!$F:$G,2,FALSE),IFERROR(VLOOKUP(D472,'[2]3. Vinculación Univ. Sociedad'!$F:$G,2,FALSE),IFERROR(VLOOKUP(D472,'[2]4. Docencia y Profesorado Univ.'!$F:$G,2,FALSE),IFERROR(VLOOKUP(D472,'[2]5. Estudiantes y Graduados'!$F:$G,2,FALSE),IFERROR(VLOOKUP(D472,'[2]11. Gestion Administrativa'!$F:$G,2,FALSE),IFERROR(VLOOKUP(D472,'[2]13. Gestión Académica'!$F:$G,2,FALSE),IFERROR(VLOOKUP(D472,'[2]9. Asegura. de la Calid. y M'!$F:$G,2,FALSE),IFERROR(VLOOKUP(D472,'[2]6. Gestión del Conocimiento'!$F:$G,2,FALSE),IFERROR(VLOOKUP(D472,'[2]15. Gobernabilidad y Proceso...'!$F:$G,2,FALSE),IFERROR(VLOOKUP(D472,'[2]12. Gestión del Talento Humano'!$F:$G,2,FALSE),IFERROR(VLOOKUP(D472,'[2]14. Internacional... de la E.S.'!$F:$G,2,FALSE),IFERROR(VLOOKUP(D472,'[2]10. Posgrado'!$F:$G,2,FALSE),IFERROR(VLOOKUP(D472,'[2]17. Gestión TIC'!$F:$G,2,FALSE),IFERROR(VLOOKUP(D472,'[2]16. Desa. del Sistema Educ.Sup.'!$F:$G,2,FALSE),IFERROR(VLOOKUP(D472,'[2]8. Cultura de Inno. Insti...'!$F:$G,2,FALSE),VLOOKUP(D472,'[2]7. Lo Esencial de la Reforma U.'!$F:$G,2,0)))))))))))))))))</f>
        <v>Fortalecer y mantener en funcionamiento el Observatorio Astronómico Centroamericano de Suyapa, el Observatorio  Universitario de Ordenamiento Territorial, y el Instituto en Arqueoastronomía y Patrimonio Cultural y Natural.</v>
      </c>
      <c r="D473" s="31"/>
      <c r="E473" s="91"/>
      <c r="F473" s="91"/>
      <c r="G473" s="91"/>
      <c r="H473" s="74"/>
      <c r="I473" s="74"/>
      <c r="J473" s="74"/>
      <c r="K473" s="110"/>
    </row>
    <row r="474" spans="3:11" ht="15.75" thickBot="1" x14ac:dyDescent="0.3">
      <c r="C474" s="434"/>
      <c r="D474" s="434"/>
      <c r="E474" s="434"/>
      <c r="F474" s="91"/>
      <c r="G474" s="74"/>
      <c r="H474" s="74"/>
      <c r="I474" s="74"/>
      <c r="J474" s="434"/>
      <c r="K474" s="434"/>
    </row>
    <row r="475" spans="3:11" ht="30.75" thickBot="1" x14ac:dyDescent="0.3">
      <c r="C475" s="127" t="s">
        <v>44</v>
      </c>
      <c r="D475" s="127" t="s">
        <v>55</v>
      </c>
      <c r="E475" s="168" t="s">
        <v>57</v>
      </c>
      <c r="F475" s="133" t="s">
        <v>27</v>
      </c>
      <c r="G475" s="131" t="s">
        <v>129</v>
      </c>
      <c r="H475" s="134" t="s">
        <v>46</v>
      </c>
      <c r="I475" s="131" t="s">
        <v>130</v>
      </c>
      <c r="J475" s="131" t="s">
        <v>408</v>
      </c>
      <c r="K475" s="131" t="s">
        <v>409</v>
      </c>
    </row>
    <row r="476" spans="3:11" x14ac:dyDescent="0.25">
      <c r="C476" s="661" t="s">
        <v>423</v>
      </c>
      <c r="D476" s="663">
        <v>30</v>
      </c>
      <c r="E476" s="713">
        <f>HLOOKUP(C476,$AH$2:$BU$3,2,0)</f>
        <v>1400</v>
      </c>
      <c r="F476" s="315">
        <f t="shared" ref="F476:F482" si="35">D476*E476</f>
        <v>42000</v>
      </c>
      <c r="G476" s="610" t="s">
        <v>127</v>
      </c>
      <c r="H476" s="673" t="s">
        <v>758</v>
      </c>
      <c r="I476" s="315" t="str">
        <f>VLOOKUP(H476,[2]Presupuesto!$B$11:$C$565,2,0)</f>
        <v>VIATICOS NACIONALES</v>
      </c>
      <c r="J476" s="702" t="s">
        <v>1356</v>
      </c>
      <c r="K476" s="692" t="s">
        <v>392</v>
      </c>
    </row>
    <row r="477" spans="3:11" x14ac:dyDescent="0.25">
      <c r="C477" s="217" t="s">
        <v>426</v>
      </c>
      <c r="D477" s="634">
        <v>16</v>
      </c>
      <c r="E477" s="639">
        <f>HLOOKUP(C477,$AH$2:$BU$3,2,0)</f>
        <v>2000</v>
      </c>
      <c r="F477" s="95">
        <f t="shared" si="35"/>
        <v>32000</v>
      </c>
      <c r="G477" s="162" t="s">
        <v>127</v>
      </c>
      <c r="H477" s="674" t="s">
        <v>758</v>
      </c>
      <c r="I477" s="95" t="str">
        <f>VLOOKUP(H477,[2]Presupuesto!$B$11:$C$565,2,0)</f>
        <v>VIATICOS NACIONALES</v>
      </c>
      <c r="J477" s="693" t="str">
        <f>$J$36</f>
        <v>Vinculación Universidad-Sociedad</v>
      </c>
      <c r="K477" s="693" t="s">
        <v>392</v>
      </c>
    </row>
    <row r="478" spans="3:11" x14ac:dyDescent="0.25">
      <c r="C478" s="139" t="s">
        <v>2135</v>
      </c>
      <c r="D478" s="634">
        <v>4</v>
      </c>
      <c r="E478" s="639">
        <v>36</v>
      </c>
      <c r="F478" s="95">
        <f t="shared" si="35"/>
        <v>144</v>
      </c>
      <c r="G478" s="162" t="s">
        <v>127</v>
      </c>
      <c r="H478" s="674" t="s">
        <v>939</v>
      </c>
      <c r="I478" s="95" t="str">
        <f>VLOOKUP(H478,[2]Presupuesto!$B$11:$C$565,2,0)</f>
        <v>UTILES DE ESCRITORIO, OFICINA Y ENSE¥ANZA</v>
      </c>
      <c r="J478" s="693" t="str">
        <f t="shared" ref="J478:J482" si="36">$J$36</f>
        <v>Vinculación Universidad-Sociedad</v>
      </c>
      <c r="K478" s="693" t="s">
        <v>392</v>
      </c>
    </row>
    <row r="479" spans="3:11" x14ac:dyDescent="0.25">
      <c r="C479" s="657" t="s">
        <v>49</v>
      </c>
      <c r="D479" s="634">
        <v>108</v>
      </c>
      <c r="E479" s="639">
        <v>300</v>
      </c>
      <c r="F479" s="95">
        <f t="shared" si="35"/>
        <v>32400</v>
      </c>
      <c r="G479" s="162" t="s">
        <v>127</v>
      </c>
      <c r="H479" s="674" t="s">
        <v>789</v>
      </c>
      <c r="I479" s="95" t="str">
        <f>VLOOKUP(H479,[2]Presupuesto!$B$11:$C$565,2,0)</f>
        <v>ALIMENTOS B EBIDAS PARA PERSONAS</v>
      </c>
      <c r="J479" s="693" t="str">
        <f t="shared" si="36"/>
        <v>Vinculación Universidad-Sociedad</v>
      </c>
      <c r="K479" s="693" t="s">
        <v>392</v>
      </c>
    </row>
    <row r="480" spans="3:11" x14ac:dyDescent="0.25">
      <c r="C480" s="657" t="s">
        <v>2136</v>
      </c>
      <c r="D480" s="664">
        <v>200</v>
      </c>
      <c r="E480" s="668">
        <v>17</v>
      </c>
      <c r="F480" s="95">
        <f t="shared" si="35"/>
        <v>3400</v>
      </c>
      <c r="G480" s="162" t="s">
        <v>127</v>
      </c>
      <c r="H480" s="675" t="s">
        <v>816</v>
      </c>
      <c r="I480" s="95" t="str">
        <f>VLOOKUP(H480,[2]Presupuesto!$B$11:$C$565,2,0)</f>
        <v>PRODUCTOS DE ARTES GRAFICAS</v>
      </c>
      <c r="J480" s="693" t="str">
        <f t="shared" si="36"/>
        <v>Vinculación Universidad-Sociedad</v>
      </c>
      <c r="K480" s="693" t="s">
        <v>392</v>
      </c>
    </row>
    <row r="481" spans="3:11" x14ac:dyDescent="0.25">
      <c r="C481" s="657" t="s">
        <v>2137</v>
      </c>
      <c r="D481" s="664">
        <v>200</v>
      </c>
      <c r="E481" s="668">
        <v>22</v>
      </c>
      <c r="F481" s="95">
        <f t="shared" si="35"/>
        <v>4400</v>
      </c>
      <c r="G481" s="162" t="s">
        <v>127</v>
      </c>
      <c r="H481" s="675" t="s">
        <v>816</v>
      </c>
      <c r="I481" s="95" t="str">
        <f>VLOOKUP(H481,[2]Presupuesto!$B$11:$C$565,2,0)</f>
        <v>PRODUCTOS DE ARTES GRAFICAS</v>
      </c>
      <c r="J481" s="693" t="str">
        <f t="shared" si="36"/>
        <v>Vinculación Universidad-Sociedad</v>
      </c>
      <c r="K481" s="693" t="s">
        <v>392</v>
      </c>
    </row>
    <row r="482" spans="3:11" ht="15.75" thickBot="1" x14ac:dyDescent="0.3">
      <c r="C482" s="145" t="s">
        <v>2138</v>
      </c>
      <c r="D482" s="219">
        <v>5</v>
      </c>
      <c r="E482" s="640">
        <v>900</v>
      </c>
      <c r="F482" s="714">
        <f t="shared" si="35"/>
        <v>4500</v>
      </c>
      <c r="G482" s="611" t="s">
        <v>127</v>
      </c>
      <c r="H482" s="146" t="s">
        <v>746</v>
      </c>
      <c r="I482" s="714" t="str">
        <f>VLOOKUP(H482,[2]Presupuesto!$B$11:$C$565,2,0)</f>
        <v>PASAJES NACIONALES</v>
      </c>
      <c r="J482" s="703" t="str">
        <f t="shared" si="36"/>
        <v>Vinculación Universidad-Sociedad</v>
      </c>
      <c r="K482" s="104" t="s">
        <v>392</v>
      </c>
    </row>
    <row r="485" spans="3:11" ht="15.75" thickBot="1" x14ac:dyDescent="0.3"/>
    <row r="486" spans="3:11" ht="15.75" thickBot="1" x14ac:dyDescent="0.3">
      <c r="C486" s="155" t="s">
        <v>53</v>
      </c>
      <c r="D486" s="351">
        <f>SUM(F493:F499)</f>
        <v>65000</v>
      </c>
      <c r="E486" s="434"/>
      <c r="F486" s="70"/>
      <c r="G486" s="77"/>
      <c r="H486" s="70"/>
      <c r="I486" s="70"/>
      <c r="J486" s="434"/>
      <c r="K486" s="434"/>
    </row>
    <row r="487" spans="3:11" x14ac:dyDescent="0.25">
      <c r="C487" s="70"/>
      <c r="D487" s="31"/>
      <c r="E487" s="91"/>
      <c r="F487" s="91"/>
      <c r="G487" s="91"/>
      <c r="H487" s="74"/>
      <c r="I487" s="74"/>
      <c r="J487" s="74"/>
      <c r="K487" s="110"/>
    </row>
    <row r="488" spans="3:11" x14ac:dyDescent="0.25">
      <c r="C488" s="70"/>
      <c r="D488" s="31"/>
      <c r="E488" s="91"/>
      <c r="F488" s="91"/>
      <c r="G488" s="91"/>
      <c r="H488" s="74"/>
      <c r="I488" s="74"/>
      <c r="J488" s="74"/>
      <c r="K488" s="110"/>
    </row>
    <row r="489" spans="3:11" ht="15.75" x14ac:dyDescent="0.25">
      <c r="C489" s="200" t="s">
        <v>390</v>
      </c>
      <c r="D489" s="347" t="s">
        <v>1758</v>
      </c>
      <c r="E489" s="91"/>
      <c r="F489" s="91"/>
      <c r="G489" s="91"/>
      <c r="H489" s="74"/>
      <c r="I489" s="74"/>
      <c r="J489" s="74"/>
      <c r="K489" s="110"/>
    </row>
    <row r="490" spans="3:11" ht="18.75" x14ac:dyDescent="0.25">
      <c r="C490" s="207" t="str">
        <f>IFERROR(VLOOKUP(D489,'[2]1. Desarrollo e Innov. Curricu.'!$F:$G,2,FALSE),IFERROR(VLOOKUP(D489,'[2]2. Investigación Científica'!$F:$G,2,FALSE),IFERROR(VLOOKUP(D489,'[2]3. Vinculación Univ. Sociedad'!$F:$G,2,FALSE),IFERROR(VLOOKUP(D489,'[2]4. Docencia y Profesorado Univ.'!$F:$G,2,FALSE),IFERROR(VLOOKUP(D489,'[2]5. Estudiantes y Graduados'!$F:$G,2,FALSE),IFERROR(VLOOKUP(D489,'[2]11. Gestion Administrativa'!$F:$G,2,FALSE),IFERROR(VLOOKUP(D489,'[2]13. Gestión Académica'!$F:$G,2,FALSE),IFERROR(VLOOKUP(D489,'[2]9. Asegura. de la Calid. y M'!$F:$G,2,FALSE),IFERROR(VLOOKUP(D489,'[2]6. Gestión del Conocimiento'!$F:$G,2,FALSE),IFERROR(VLOOKUP(D489,'[2]15. Gobernabilidad y Proceso...'!$F:$G,2,FALSE),IFERROR(VLOOKUP(D489,'[2]12. Gestión del Talento Humano'!$F:$G,2,FALSE),IFERROR(VLOOKUP(D489,'[2]14. Internacional... de la E.S.'!$F:$G,2,FALSE),IFERROR(VLOOKUP(D489,'[2]10. Posgrado'!$F:$G,2,FALSE),IFERROR(VLOOKUP(D489,'[2]17. Gestión TIC'!$F:$G,2,FALSE),IFERROR(VLOOKUP(D489,'[2]16. Desa. del Sistema Educ.Sup.'!$F:$G,2,FALSE),IFERROR(VLOOKUP(D489,'[2]8. Cultura de Inno. Insti...'!$F:$G,2,FALSE),VLOOKUP(D489,'[2]7. Lo Esencial de la Reforma U.'!$F:$G,2,0)))))))))))))))))</f>
        <v>Publicar periódicamente la Revista Ciencias Espaciales, en sus dos números de primavera y otoño, con los resultados de investigaciones importantes realizadas en los campos del conocimiento que desarrolla la Facultad.</v>
      </c>
      <c r="D490" s="31"/>
      <c r="E490" s="91"/>
      <c r="F490" s="91"/>
      <c r="G490" s="91"/>
      <c r="H490" s="74"/>
      <c r="I490" s="74"/>
      <c r="J490" s="74"/>
      <c r="K490" s="110"/>
    </row>
    <row r="491" spans="3:11" ht="15.75" thickBot="1" x14ac:dyDescent="0.3">
      <c r="C491" s="434"/>
      <c r="D491" s="434"/>
      <c r="E491" s="434"/>
      <c r="F491" s="91"/>
      <c r="G491" s="74"/>
      <c r="H491" s="74"/>
      <c r="I491" s="74"/>
      <c r="J491" s="434"/>
      <c r="K491" s="434"/>
    </row>
    <row r="492" spans="3:11" ht="30.75" thickBot="1" x14ac:dyDescent="0.3">
      <c r="C492" s="127" t="s">
        <v>44</v>
      </c>
      <c r="D492" s="127" t="s">
        <v>55</v>
      </c>
      <c r="E492" s="168" t="s">
        <v>57</v>
      </c>
      <c r="F492" s="133" t="s">
        <v>27</v>
      </c>
      <c r="G492" s="131" t="s">
        <v>129</v>
      </c>
      <c r="H492" s="134" t="s">
        <v>46</v>
      </c>
      <c r="I492" s="131" t="s">
        <v>130</v>
      </c>
      <c r="J492" s="131" t="s">
        <v>408</v>
      </c>
      <c r="K492" s="131" t="s">
        <v>409</v>
      </c>
    </row>
    <row r="493" spans="3:11" x14ac:dyDescent="0.25">
      <c r="C493" s="661"/>
      <c r="D493" s="663"/>
      <c r="E493" s="713"/>
      <c r="F493" s="315">
        <f t="shared" ref="F493:F499" si="37">D493*E493</f>
        <v>0</v>
      </c>
      <c r="G493" s="610" t="s">
        <v>127</v>
      </c>
      <c r="H493" s="673" t="s">
        <v>758</v>
      </c>
      <c r="I493" s="315" t="str">
        <f>VLOOKUP(H493,[2]Presupuesto!$B$11:$C$565,2,0)</f>
        <v>VIATICOS NACIONALES</v>
      </c>
      <c r="J493" s="702" t="s">
        <v>1356</v>
      </c>
      <c r="K493" s="692" t="s">
        <v>392</v>
      </c>
    </row>
    <row r="494" spans="3:11" x14ac:dyDescent="0.25">
      <c r="C494" s="217"/>
      <c r="D494" s="634"/>
      <c r="E494" s="639"/>
      <c r="F494" s="95">
        <f t="shared" si="37"/>
        <v>0</v>
      </c>
      <c r="G494" s="162" t="s">
        <v>127</v>
      </c>
      <c r="H494" s="674" t="s">
        <v>758</v>
      </c>
      <c r="I494" s="95" t="str">
        <f>VLOOKUP(H494,[2]Presupuesto!$B$11:$C$565,2,0)</f>
        <v>VIATICOS NACIONALES</v>
      </c>
      <c r="J494" s="693" t="s">
        <v>1356</v>
      </c>
      <c r="K494" s="693" t="s">
        <v>392</v>
      </c>
    </row>
    <row r="495" spans="3:11" x14ac:dyDescent="0.25">
      <c r="C495" s="139" t="s">
        <v>2139</v>
      </c>
      <c r="D495" s="634">
        <v>4</v>
      </c>
      <c r="E495" s="156">
        <v>1</v>
      </c>
      <c r="F495" s="121">
        <v>45000</v>
      </c>
      <c r="G495" s="162" t="s">
        <v>127</v>
      </c>
      <c r="H495" s="674" t="s">
        <v>714</v>
      </c>
      <c r="I495" s="95" t="str">
        <f>VLOOKUP(H495,[2]Presupuesto!$B$11:$C$565,2,0)</f>
        <v>SERVICIOS DE IMPRENTA PUBLIC.Y REPRODUCCION</v>
      </c>
      <c r="J495" s="693" t="s">
        <v>1356</v>
      </c>
      <c r="K495" s="693" t="s">
        <v>392</v>
      </c>
    </row>
    <row r="496" spans="3:11" x14ac:dyDescent="0.25">
      <c r="C496" s="139" t="s">
        <v>2140</v>
      </c>
      <c r="D496" s="634">
        <v>108</v>
      </c>
      <c r="E496" s="156">
        <v>1</v>
      </c>
      <c r="F496" s="121">
        <v>20000</v>
      </c>
      <c r="G496" s="162" t="s">
        <v>127</v>
      </c>
      <c r="H496" s="674" t="s">
        <v>714</v>
      </c>
      <c r="I496" s="95" t="str">
        <f>VLOOKUP(H496,[2]Presupuesto!$B$11:$C$565,2,0)</f>
        <v>SERVICIOS DE IMPRENTA PUBLIC.Y REPRODUCCION</v>
      </c>
      <c r="J496" s="693" t="s">
        <v>1356</v>
      </c>
      <c r="K496" s="693" t="s">
        <v>392</v>
      </c>
    </row>
    <row r="497" spans="3:11" x14ac:dyDescent="0.25">
      <c r="C497" s="657"/>
      <c r="D497" s="664"/>
      <c r="E497" s="668"/>
      <c r="F497" s="95">
        <f t="shared" si="37"/>
        <v>0</v>
      </c>
      <c r="G497" s="162" t="s">
        <v>127</v>
      </c>
      <c r="H497" s="675" t="s">
        <v>816</v>
      </c>
      <c r="I497" s="95" t="str">
        <f>VLOOKUP(H497,[2]Presupuesto!$B$11:$C$565,2,0)</f>
        <v>PRODUCTOS DE ARTES GRAFICAS</v>
      </c>
      <c r="J497" s="693" t="s">
        <v>1356</v>
      </c>
      <c r="K497" s="693" t="s">
        <v>392</v>
      </c>
    </row>
    <row r="498" spans="3:11" x14ac:dyDescent="0.25">
      <c r="C498" s="657"/>
      <c r="D498" s="664"/>
      <c r="E498" s="668"/>
      <c r="F498" s="95">
        <f t="shared" si="37"/>
        <v>0</v>
      </c>
      <c r="G498" s="162" t="s">
        <v>127</v>
      </c>
      <c r="H498" s="675" t="s">
        <v>816</v>
      </c>
      <c r="I498" s="95" t="str">
        <f>VLOOKUP(H498,[2]Presupuesto!$B$11:$C$565,2,0)</f>
        <v>PRODUCTOS DE ARTES GRAFICAS</v>
      </c>
      <c r="J498" s="693" t="s">
        <v>1356</v>
      </c>
      <c r="K498" s="693" t="s">
        <v>392</v>
      </c>
    </row>
    <row r="499" spans="3:11" ht="15.75" thickBot="1" x14ac:dyDescent="0.3">
      <c r="C499" s="145"/>
      <c r="D499" s="219"/>
      <c r="E499" s="640"/>
      <c r="F499" s="714">
        <f t="shared" si="37"/>
        <v>0</v>
      </c>
      <c r="G499" s="611" t="s">
        <v>127</v>
      </c>
      <c r="H499" s="146" t="s">
        <v>746</v>
      </c>
      <c r="I499" s="714" t="str">
        <f>VLOOKUP(H499,[2]Presupuesto!$B$11:$C$565,2,0)</f>
        <v>PASAJES NACIONALES</v>
      </c>
      <c r="J499" s="703" t="s">
        <v>1356</v>
      </c>
      <c r="K499" s="104" t="s">
        <v>392</v>
      </c>
    </row>
    <row r="501" spans="3:11" ht="15.75" thickBot="1" x14ac:dyDescent="0.3"/>
    <row r="502" spans="3:11" ht="15.75" thickBot="1" x14ac:dyDescent="0.3">
      <c r="C502" s="155" t="s">
        <v>53</v>
      </c>
      <c r="D502" s="351">
        <f>SUM(F509:F514)</f>
        <v>74250</v>
      </c>
      <c r="E502" s="434"/>
      <c r="F502" s="70"/>
      <c r="G502" s="77"/>
      <c r="H502" s="70"/>
      <c r="I502" s="70"/>
      <c r="J502" s="434"/>
      <c r="K502" s="434"/>
    </row>
    <row r="503" spans="3:11" x14ac:dyDescent="0.25">
      <c r="C503" s="70"/>
      <c r="D503" s="31"/>
      <c r="E503" s="91"/>
      <c r="F503" s="91"/>
      <c r="G503" s="91"/>
      <c r="H503" s="74"/>
      <c r="I503" s="74"/>
      <c r="J503" s="74"/>
      <c r="K503" s="110"/>
    </row>
    <row r="504" spans="3:11" x14ac:dyDescent="0.25">
      <c r="C504" s="70"/>
      <c r="D504" s="31"/>
      <c r="E504" s="91"/>
      <c r="F504" s="91"/>
      <c r="G504" s="91"/>
      <c r="H504" s="74"/>
      <c r="I504" s="74"/>
      <c r="J504" s="74"/>
      <c r="K504" s="110"/>
    </row>
    <row r="505" spans="3:11" ht="15.75" x14ac:dyDescent="0.25">
      <c r="C505" s="200" t="s">
        <v>390</v>
      </c>
      <c r="D505" s="347" t="s">
        <v>1727</v>
      </c>
      <c r="E505" s="91"/>
      <c r="F505" s="91"/>
      <c r="G505" s="91"/>
      <c r="H505" s="74"/>
      <c r="I505" s="74"/>
      <c r="J505" s="74"/>
      <c r="K505" s="110"/>
    </row>
    <row r="506" spans="3:11" ht="18.75" x14ac:dyDescent="0.25">
      <c r="C506" s="207" t="str">
        <f>IFERROR(VLOOKUP(D505,'[2]1. Desarrollo e Innov. Curricu.'!$F:$G,2,FALSE),IFERROR(VLOOKUP(D505,'[2]2. Investigación Científica'!$F:$G,2,FALSE),IFERROR(VLOOKUP(D505,'[2]3. Vinculación Univ. Sociedad'!$F:$G,2,FALSE),IFERROR(VLOOKUP(D505,'[2]4. Docencia y Profesorado Univ.'!$F:$G,2,FALSE),IFERROR(VLOOKUP(D505,'[2]5. Estudiantes y Graduados'!$F:$G,2,FALSE),IFERROR(VLOOKUP(D505,'[2]11. Gestion Administrativa'!$F:$G,2,FALSE),IFERROR(VLOOKUP(D505,'[2]13. Gestión Académica'!$F:$G,2,FALSE),IFERROR(VLOOKUP(D505,'[2]9. Asegura. de la Calid. y M'!$F:$G,2,FALSE),IFERROR(VLOOKUP(D505,'[2]6. Gestión del Conocimiento'!$F:$G,2,FALSE),IFERROR(VLOOKUP(D505,'[2]15. Gobernabilidad y Proceso...'!$F:$G,2,FALSE),IFERROR(VLOOKUP(D505,'[2]12. Gestión del Talento Humano'!$F:$G,2,FALSE),IFERROR(VLOOKUP(D505,'[2]14. Internacional... de la E.S.'!$F:$G,2,FALSE),IFERROR(VLOOKUP(D505,'[2]10. Posgrado'!$F:$G,2,FALSE),IFERROR(VLOOKUP(D505,'[2]17. Gestión TIC'!$F:$G,2,FALSE),IFERROR(VLOOKUP(D505,'[2]16. Desa. del Sistema Educ.Sup.'!$F:$G,2,FALSE),IFERROR(VLOOKUP(D505,'[2]8. Cultura de Inno. Insti...'!$F:$G,2,FALSE),VLOOKUP(D505,'[2]7. Lo Esencial de la Reforma U.'!$F:$G,2,0)))))))))))))))))</f>
        <v xml:space="preserve">Participar en el Congreso de Investigación Científica de la UNAH.  Participar y/u organizar  otros eventos científicos nacionales e internacionales, para divulgar avances y resultados de los proyectos de investigación realizdos por los profesores. </v>
      </c>
      <c r="D506" s="31"/>
      <c r="E506" s="91"/>
      <c r="F506" s="91"/>
      <c r="G506" s="91"/>
      <c r="H506" s="74"/>
      <c r="I506" s="74"/>
      <c r="J506" s="74"/>
      <c r="K506" s="110"/>
    </row>
    <row r="507" spans="3:11" ht="15.75" thickBot="1" x14ac:dyDescent="0.3">
      <c r="C507" s="434"/>
      <c r="D507" s="434"/>
      <c r="E507" s="434"/>
      <c r="F507" s="91"/>
      <c r="G507" s="74"/>
      <c r="H507" s="74"/>
      <c r="I507" s="74"/>
      <c r="J507" s="434"/>
      <c r="K507" s="434"/>
    </row>
    <row r="508" spans="3:11" ht="30.75" thickBot="1" x14ac:dyDescent="0.3">
      <c r="C508" s="127" t="s">
        <v>44</v>
      </c>
      <c r="D508" s="127" t="s">
        <v>55</v>
      </c>
      <c r="E508" s="168" t="s">
        <v>57</v>
      </c>
      <c r="F508" s="133" t="s">
        <v>27</v>
      </c>
      <c r="G508" s="131" t="s">
        <v>129</v>
      </c>
      <c r="H508" s="134" t="s">
        <v>46</v>
      </c>
      <c r="I508" s="131" t="s">
        <v>130</v>
      </c>
      <c r="J508" s="131" t="s">
        <v>408</v>
      </c>
      <c r="K508" s="131" t="s">
        <v>409</v>
      </c>
    </row>
    <row r="509" spans="3:11" x14ac:dyDescent="0.25">
      <c r="C509" s="217" t="s">
        <v>428</v>
      </c>
      <c r="D509" s="218">
        <v>30</v>
      </c>
      <c r="E509" s="713">
        <f>HLOOKUP(C509,$AH$2:$BU$3,2,0)</f>
        <v>1150</v>
      </c>
      <c r="F509" s="95">
        <f t="shared" ref="F509:F511" si="38">D509*E509</f>
        <v>34500</v>
      </c>
      <c r="G509" s="610" t="s">
        <v>127</v>
      </c>
      <c r="H509" s="673" t="s">
        <v>758</v>
      </c>
      <c r="I509" s="315" t="str">
        <f>VLOOKUP(H509,[2]Presupuesto!$B$11:$C$565,2,0)</f>
        <v>VIATICOS NACIONALES</v>
      </c>
      <c r="J509" s="692" t="s">
        <v>1356</v>
      </c>
      <c r="K509" s="693" t="s">
        <v>392</v>
      </c>
    </row>
    <row r="510" spans="3:11" x14ac:dyDescent="0.25">
      <c r="C510" s="217" t="s">
        <v>436</v>
      </c>
      <c r="D510" s="218">
        <v>5</v>
      </c>
      <c r="E510" s="668">
        <f>HLOOKUP(C510,$AH$2:$BU$3,2,0)</f>
        <v>650</v>
      </c>
      <c r="F510" s="95">
        <f t="shared" si="38"/>
        <v>3250</v>
      </c>
      <c r="G510" s="162" t="s">
        <v>127</v>
      </c>
      <c r="H510" s="674" t="s">
        <v>760</v>
      </c>
      <c r="I510" s="95" t="str">
        <f>VLOOKUP(H510,[2]Presupuesto!$B$11:$C$565,2,0)</f>
        <v>VIATICOS NACIONALES</v>
      </c>
      <c r="J510" s="693" t="s">
        <v>1356</v>
      </c>
      <c r="K510" s="693" t="s">
        <v>392</v>
      </c>
    </row>
    <row r="511" spans="3:11" x14ac:dyDescent="0.25">
      <c r="C511" s="217" t="s">
        <v>432</v>
      </c>
      <c r="D511" s="218">
        <v>20</v>
      </c>
      <c r="E511" s="668">
        <f>HLOOKUP(C511,$AH$2:$BU$3,2,0)</f>
        <v>900</v>
      </c>
      <c r="F511" s="95">
        <f t="shared" si="38"/>
        <v>18000</v>
      </c>
      <c r="G511" s="162" t="s">
        <v>127</v>
      </c>
      <c r="H511" s="674" t="s">
        <v>760</v>
      </c>
      <c r="I511" s="95" t="str">
        <f>VLOOKUP(H511,[2]Presupuesto!$B$11:$C$565,2,0)</f>
        <v>VIATICOS NACIONALES</v>
      </c>
      <c r="J511" s="693" t="s">
        <v>1356</v>
      </c>
      <c r="K511" s="693" t="s">
        <v>392</v>
      </c>
    </row>
    <row r="512" spans="3:11" x14ac:dyDescent="0.25">
      <c r="C512" s="657" t="s">
        <v>49</v>
      </c>
      <c r="D512" s="156">
        <v>75</v>
      </c>
      <c r="E512" s="668">
        <v>200</v>
      </c>
      <c r="F512" s="95">
        <f t="shared" ref="F512:F514" si="39">D512*E512</f>
        <v>15000</v>
      </c>
      <c r="G512" s="162" t="s">
        <v>127</v>
      </c>
      <c r="H512" s="674" t="s">
        <v>789</v>
      </c>
      <c r="I512" s="95" t="str">
        <f>VLOOKUP(H512,[2]Presupuesto!$B$11:$C$565,2,0)</f>
        <v>ALIMENTOS B EBIDAS PARA PERSONAS</v>
      </c>
      <c r="J512" s="693" t="s">
        <v>1356</v>
      </c>
      <c r="K512" s="693" t="s">
        <v>392</v>
      </c>
    </row>
    <row r="513" spans="3:11" x14ac:dyDescent="0.25">
      <c r="C513" s="139" t="s">
        <v>2141</v>
      </c>
      <c r="D513" s="156">
        <v>50</v>
      </c>
      <c r="E513" s="668">
        <v>70</v>
      </c>
      <c r="F513" s="95">
        <f t="shared" si="39"/>
        <v>3500</v>
      </c>
      <c r="G513" s="162" t="s">
        <v>127</v>
      </c>
      <c r="H513" s="674" t="s">
        <v>870</v>
      </c>
      <c r="I513" s="95" t="str">
        <f>VLOOKUP(H513,[2]Presupuesto!$B$11:$C$565,2,0)</f>
        <v>DIESEL</v>
      </c>
      <c r="J513" s="693" t="s">
        <v>1356</v>
      </c>
      <c r="K513" s="693" t="s">
        <v>392</v>
      </c>
    </row>
    <row r="514" spans="3:11" ht="15.75" thickBot="1" x14ac:dyDescent="0.3">
      <c r="C514" s="145"/>
      <c r="D514" s="219"/>
      <c r="E514" s="640"/>
      <c r="F514" s="714">
        <f t="shared" si="39"/>
        <v>0</v>
      </c>
      <c r="G514" s="611"/>
      <c r="H514" s="146"/>
      <c r="I514" s="714"/>
      <c r="J514" s="703"/>
      <c r="K514" s="104"/>
    </row>
  </sheetData>
  <protectedRanges>
    <protectedRange password="DE9D" sqref="H478" name="bloqueo_1"/>
  </protectedRanges>
  <dataConsolidate/>
  <mergeCells count="20">
    <mergeCell ref="C447:K447"/>
    <mergeCell ref="C404:K404"/>
    <mergeCell ref="C428:K428"/>
    <mergeCell ref="C319:K319"/>
    <mergeCell ref="C313:K313"/>
    <mergeCell ref="C232:K232"/>
    <mergeCell ref="C250:K250"/>
    <mergeCell ref="C268:K268"/>
    <mergeCell ref="C398:K398"/>
    <mergeCell ref="C341:K341"/>
    <mergeCell ref="C366:K366"/>
    <mergeCell ref="C383:K383"/>
    <mergeCell ref="C31:K31"/>
    <mergeCell ref="C47:K47"/>
    <mergeCell ref="C13:K13"/>
    <mergeCell ref="C73:K73"/>
    <mergeCell ref="C226:K226"/>
    <mergeCell ref="C81:K81"/>
    <mergeCell ref="C100:K100"/>
    <mergeCell ref="C152:K152"/>
  </mergeCells>
  <dataValidations xWindow="648" yWindow="631" count="7">
    <dataValidation type="list" allowBlank="1" showInputMessage="1" showErrorMessage="1" errorTitle="¡Ingreso Inválido!" error="Seleccione una opción de la lista." promptTitle="Tipo de Presupuesto" prompt="Seleccione una opción de la lista." sqref="G19:G24 G34:G40 G50:G54 G64:G70 G407:G421 G322:G335 G184:G194 G431:G444 G84:G92 G103:G113 G121:G131 G344:G361 G139:G151 G153 G161:G176 G202:G225 G386:G395 G369:G378 G271:G287 G253:G263 G235:G245 G295:G312 G457:G466 G476:G482 G493:G499 G509:G514">
      <formula1>$R$2:$S$2</formula1>
    </dataValidation>
    <dataValidation type="list" allowBlank="1" showInputMessage="1" showErrorMessage="1" errorTitle="¡Ingreso Inválido!" error="Seleccione una opción de la lista" promptTitle="Mes Requerido" prompt="Seleccione el mes en el que requiere el recurso." sqref="K19:K24 K34:K40 K50:K54 K64:K70 K407:K421 K322:K335 K184:K194 K431:K444 K84:K92 K103:K113 K121:K131 K344:K361 K139:K151 K153 K161:K176 K202:K225 K386:K395 K369:K378 K235:K245 K253:K263 K271:K287 K295:K312 K457:K466 K476:K482 K493:K499 K509:K514">
      <formula1>$U$2:$AF$2</formula1>
    </dataValidation>
    <dataValidation type="list" allowBlank="1" showInputMessage="1" showErrorMessage="1" errorTitle="¡Ingreso Invalido!" error="Seleccione una opción de la lista." promptTitle="Categoria/Zona de Viáticos" prompt="Seleccione una opción de la lista" sqref="C19 C34 C50 C64 C84 C235 C322 C407 C431 C103 C121 C139 C344 C369 C386 C161 C184 C202 C253 C271 C295 C457 C476:C477 C493:C494 C509:C511">
      <formula1>$AH$2:$BU$2</formula1>
    </dataValidation>
    <dataValidation type="list" allowBlank="1" showInputMessage="1" showErrorMessage="1" errorTitle="¡Ingreso Inválido!" error="Verifique el valor ingresado." promptTitle="Ingrese el Objeto de Gasto" prompt="Ingrese el Objeto de Gasto" sqref="H19:H24 H34:H40 H50:H54 H64:H70 H407:H421 H161:H176 H184:H194 H431:H444 H84:H92 H103:H113 H121:H131 H344:H361 H139:H151 H153 H202:H225 H322:H335 H386:H395 H369:H378 H235:H245 H271:H287 H253:H263 H295:H312 H457:H466 H479:H482 H476:H477 H493:H499 H509:H514">
      <formula1>$A$1:$UI$1</formula1>
    </dataValidation>
    <dataValidation type="list" allowBlank="1" showInputMessage="1" showErrorMessage="1" errorTitle="¡Ingreso Inválido!" error="Seleccione una opción de la lista." promptTitle="Dimensión Estratégica" prompt="Seleccione una opción de la lista." sqref="J20:J24 J35:J40 J51:J54 J65:J70 J408:J421 J323:J335 J185:J194 J432:J444 J85:J92 J104:J113 J122:J131 J345:J361 J140:J151 J153 J162:J176 J203:J225 J387:J395 J370:J378 J236:J245 J254:J263 J272:J287 J296:J312 J458:J466 J477:J482 J494:J499 J509:J514">
      <formula1>$A$2:$P$2</formula1>
    </dataValidation>
    <dataValidation type="list" allowBlank="1" showInputMessage="1" showErrorMessage="1" errorTitle="¡Ingreso Inválido!" error="Seleccione una opción de la lista." promptTitle="Dimensión Estratégica" prompt="Seleccione una opción de la lista." sqref="J19 J34 J50 J64 J84 J235 J322 J407 J431 J103 J121 J139 J344 J369 J386 J161 J184 J202 J253 J271 J295 J457 J476 J493">
      <formula1>$A$2:$Q$2</formula1>
    </dataValidation>
    <dataValidation type="list" allowBlank="1" showInputMessage="1" showErrorMessage="1" errorTitle="¡Ingreso Inválido!" error="Verifique el valor ingresado._x000a_" sqref="H478">
      <formula1>$A$1:$UI$1</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1"/>
  <sheetViews>
    <sheetView showGridLines="0" topLeftCell="B4" zoomScale="80" zoomScaleNormal="80" workbookViewId="0">
      <selection activeCell="G38" sqref="G38"/>
    </sheetView>
  </sheetViews>
  <sheetFormatPr baseColWidth="10" defaultColWidth="11.5703125" defaultRowHeight="15" x14ac:dyDescent="0.25"/>
  <cols>
    <col min="1" max="1" width="1.85546875" style="84" customWidth="1"/>
    <col min="2" max="2" width="7.85546875" style="84" customWidth="1"/>
    <col min="3" max="3" width="41.5703125" style="84" customWidth="1"/>
    <col min="4" max="4" width="26.85546875" style="84" bestFit="1" customWidth="1"/>
    <col min="5" max="5" width="13.85546875" style="84" customWidth="1"/>
    <col min="6" max="6" width="18.28515625" style="84" customWidth="1"/>
    <col min="7" max="7" width="25.85546875" style="75" customWidth="1"/>
    <col min="8" max="8" width="18.28515625" style="84" customWidth="1"/>
    <col min="9" max="9" width="67.7109375" style="84" customWidth="1"/>
    <col min="10" max="10" width="28.140625" style="84" bestFit="1" customWidth="1"/>
    <col min="11" max="11" width="19.85546875" style="84" bestFit="1" customWidth="1"/>
    <col min="12" max="12" width="12.7109375" style="84" bestFit="1" customWidth="1"/>
    <col min="13" max="16384" width="11.5703125" style="84"/>
  </cols>
  <sheetData>
    <row r="1" spans="1:555" ht="26.25" hidden="1" x14ac:dyDescent="0.25">
      <c r="A1" s="185" t="s">
        <v>249</v>
      </c>
      <c r="B1" s="188" t="s">
        <v>250</v>
      </c>
      <c r="C1" s="179" t="s">
        <v>251</v>
      </c>
      <c r="D1" s="179" t="s">
        <v>493</v>
      </c>
      <c r="E1" s="179" t="s">
        <v>495</v>
      </c>
      <c r="F1" s="179" t="s">
        <v>497</v>
      </c>
      <c r="G1" s="179" t="s">
        <v>499</v>
      </c>
      <c r="H1" s="179" t="s">
        <v>501</v>
      </c>
      <c r="I1" s="179" t="s">
        <v>503</v>
      </c>
      <c r="J1" s="179" t="s">
        <v>252</v>
      </c>
      <c r="K1" s="179" t="s">
        <v>506</v>
      </c>
      <c r="L1" s="179" t="s">
        <v>253</v>
      </c>
      <c r="M1" s="179" t="s">
        <v>508</v>
      </c>
      <c r="N1" s="179" t="s">
        <v>510</v>
      </c>
      <c r="O1" s="179" t="s">
        <v>512</v>
      </c>
      <c r="P1" s="179" t="s">
        <v>254</v>
      </c>
      <c r="Q1" s="179" t="s">
        <v>513</v>
      </c>
      <c r="R1" s="179" t="s">
        <v>516</v>
      </c>
      <c r="S1" s="179" t="s">
        <v>255</v>
      </c>
      <c r="T1" s="179" t="s">
        <v>518</v>
      </c>
      <c r="U1" s="179" t="s">
        <v>256</v>
      </c>
      <c r="V1" s="179" t="s">
        <v>519</v>
      </c>
      <c r="W1" s="179" t="s">
        <v>520</v>
      </c>
      <c r="X1" s="179" t="s">
        <v>524</v>
      </c>
      <c r="Y1" s="179" t="s">
        <v>272</v>
      </c>
      <c r="Z1" s="179" t="s">
        <v>525</v>
      </c>
      <c r="AA1" s="179" t="s">
        <v>527</v>
      </c>
      <c r="AB1" s="179" t="s">
        <v>529</v>
      </c>
      <c r="AC1" s="179" t="s">
        <v>273</v>
      </c>
      <c r="AD1" s="179" t="s">
        <v>531</v>
      </c>
      <c r="AE1" s="179" t="s">
        <v>533</v>
      </c>
      <c r="AF1" s="179" t="s">
        <v>535</v>
      </c>
      <c r="AG1" s="179" t="s">
        <v>537</v>
      </c>
      <c r="AH1" s="179" t="s">
        <v>248</v>
      </c>
      <c r="AI1" s="179" t="s">
        <v>539</v>
      </c>
      <c r="AJ1" s="188" t="s">
        <v>257</v>
      </c>
      <c r="AK1" s="179" t="s">
        <v>541</v>
      </c>
      <c r="AL1" s="179" t="s">
        <v>258</v>
      </c>
      <c r="AM1" s="179" t="s">
        <v>543</v>
      </c>
      <c r="AN1" s="179" t="s">
        <v>545</v>
      </c>
      <c r="AO1" s="179" t="s">
        <v>259</v>
      </c>
      <c r="AP1" s="179" t="s">
        <v>547</v>
      </c>
      <c r="AQ1" s="179" t="s">
        <v>549</v>
      </c>
      <c r="AR1" s="179" t="s">
        <v>260</v>
      </c>
      <c r="AS1" s="179" t="s">
        <v>550</v>
      </c>
      <c r="AT1" s="179" t="s">
        <v>552</v>
      </c>
      <c r="AU1" s="179" t="s">
        <v>553</v>
      </c>
      <c r="AV1" s="179" t="s">
        <v>554</v>
      </c>
      <c r="AW1" s="179" t="s">
        <v>556</v>
      </c>
      <c r="AX1" s="179" t="s">
        <v>558</v>
      </c>
      <c r="AY1" s="179" t="s">
        <v>559</v>
      </c>
      <c r="AZ1" s="179" t="s">
        <v>261</v>
      </c>
      <c r="BA1" s="179" t="s">
        <v>561</v>
      </c>
      <c r="BB1" s="179" t="s">
        <v>563</v>
      </c>
      <c r="BC1" s="179" t="s">
        <v>565</v>
      </c>
      <c r="BD1" s="179" t="s">
        <v>567</v>
      </c>
      <c r="BE1" s="179" t="s">
        <v>569</v>
      </c>
      <c r="BF1" s="179" t="s">
        <v>571</v>
      </c>
      <c r="BG1" s="179" t="s">
        <v>573</v>
      </c>
      <c r="BH1" s="179" t="s">
        <v>575</v>
      </c>
      <c r="BI1" s="179" t="s">
        <v>274</v>
      </c>
      <c r="BJ1" s="179" t="s">
        <v>577</v>
      </c>
      <c r="BK1" s="179" t="s">
        <v>579</v>
      </c>
      <c r="BL1" s="179" t="s">
        <v>581</v>
      </c>
      <c r="BM1" s="179" t="s">
        <v>583</v>
      </c>
      <c r="BN1" s="179" t="s">
        <v>585</v>
      </c>
      <c r="BO1" s="179" t="s">
        <v>587</v>
      </c>
      <c r="BP1" s="179" t="s">
        <v>589</v>
      </c>
      <c r="BQ1" s="179" t="s">
        <v>591</v>
      </c>
      <c r="BR1" s="179" t="s">
        <v>593</v>
      </c>
      <c r="BS1" s="179" t="s">
        <v>595</v>
      </c>
      <c r="BT1" s="188" t="s">
        <v>262</v>
      </c>
      <c r="BU1" s="179" t="s">
        <v>263</v>
      </c>
      <c r="BV1" s="179" t="s">
        <v>597</v>
      </c>
      <c r="BW1" s="179" t="s">
        <v>264</v>
      </c>
      <c r="BX1" s="179" t="s">
        <v>599</v>
      </c>
      <c r="BY1" s="179" t="s">
        <v>601</v>
      </c>
      <c r="BZ1" s="188" t="s">
        <v>265</v>
      </c>
      <c r="CA1" s="179" t="s">
        <v>266</v>
      </c>
      <c r="CB1" s="179" t="s">
        <v>603</v>
      </c>
      <c r="CC1" s="179" t="s">
        <v>267</v>
      </c>
      <c r="CD1" s="179" t="s">
        <v>605</v>
      </c>
      <c r="CE1" s="179" t="s">
        <v>607</v>
      </c>
      <c r="CF1" s="179" t="s">
        <v>609</v>
      </c>
      <c r="CG1" s="188" t="s">
        <v>268</v>
      </c>
      <c r="CH1" s="179" t="s">
        <v>615</v>
      </c>
      <c r="CI1" s="179" t="s">
        <v>617</v>
      </c>
      <c r="CJ1" s="179" t="s">
        <v>269</v>
      </c>
      <c r="CK1" s="179" t="s">
        <v>611</v>
      </c>
      <c r="CL1" s="179" t="s">
        <v>613</v>
      </c>
      <c r="CM1" s="179" t="s">
        <v>270</v>
      </c>
      <c r="CN1" s="179" t="s">
        <v>619</v>
      </c>
      <c r="CO1" s="179" t="s">
        <v>271</v>
      </c>
      <c r="CP1" s="179" t="s">
        <v>620</v>
      </c>
      <c r="CQ1" s="176" t="s">
        <v>275</v>
      </c>
      <c r="CR1" s="188" t="s">
        <v>276</v>
      </c>
      <c r="CS1" s="179" t="s">
        <v>621</v>
      </c>
      <c r="CT1" s="179" t="s">
        <v>622</v>
      </c>
      <c r="CU1" s="179" t="s">
        <v>624</v>
      </c>
      <c r="CV1" s="179" t="s">
        <v>277</v>
      </c>
      <c r="CW1" s="179" t="s">
        <v>626</v>
      </c>
      <c r="CX1" s="179" t="s">
        <v>628</v>
      </c>
      <c r="CY1" s="179" t="s">
        <v>630</v>
      </c>
      <c r="CZ1" s="179" t="s">
        <v>632</v>
      </c>
      <c r="DA1" s="179" t="s">
        <v>634</v>
      </c>
      <c r="DB1" s="179" t="s">
        <v>636</v>
      </c>
      <c r="DC1" s="188" t="s">
        <v>278</v>
      </c>
      <c r="DD1" s="179" t="s">
        <v>279</v>
      </c>
      <c r="DE1" s="179" t="s">
        <v>638</v>
      </c>
      <c r="DF1" s="179" t="s">
        <v>280</v>
      </c>
      <c r="DG1" s="179" t="s">
        <v>640</v>
      </c>
      <c r="DH1" s="179" t="s">
        <v>642</v>
      </c>
      <c r="DI1" s="179" t="s">
        <v>644</v>
      </c>
      <c r="DJ1" s="179" t="s">
        <v>646</v>
      </c>
      <c r="DK1" s="179" t="s">
        <v>648</v>
      </c>
      <c r="DL1" s="179" t="s">
        <v>650</v>
      </c>
      <c r="DM1" s="179" t="s">
        <v>652</v>
      </c>
      <c r="DN1" s="179" t="s">
        <v>281</v>
      </c>
      <c r="DO1" s="179" t="s">
        <v>654</v>
      </c>
      <c r="DP1" s="179" t="s">
        <v>656</v>
      </c>
      <c r="DQ1" s="179" t="s">
        <v>658</v>
      </c>
      <c r="DR1" s="188" t="s">
        <v>282</v>
      </c>
      <c r="DS1" s="179" t="s">
        <v>660</v>
      </c>
      <c r="DT1" s="179" t="s">
        <v>283</v>
      </c>
      <c r="DU1" s="179" t="s">
        <v>662</v>
      </c>
      <c r="DV1" s="179" t="s">
        <v>284</v>
      </c>
      <c r="DW1" s="179" t="s">
        <v>664</v>
      </c>
      <c r="DX1" s="179" t="s">
        <v>666</v>
      </c>
      <c r="DY1" s="179" t="s">
        <v>668</v>
      </c>
      <c r="DZ1" s="179" t="s">
        <v>670</v>
      </c>
      <c r="EA1" s="179" t="s">
        <v>672</v>
      </c>
      <c r="EB1" s="179" t="s">
        <v>674</v>
      </c>
      <c r="EC1" s="179" t="s">
        <v>676</v>
      </c>
      <c r="ED1" s="179" t="s">
        <v>678</v>
      </c>
      <c r="EE1" s="179" t="s">
        <v>680</v>
      </c>
      <c r="EF1" s="179" t="s">
        <v>682</v>
      </c>
      <c r="EG1" s="179" t="s">
        <v>684</v>
      </c>
      <c r="EH1" s="188" t="s">
        <v>285</v>
      </c>
      <c r="EI1" s="179" t="s">
        <v>686</v>
      </c>
      <c r="EJ1" s="179" t="s">
        <v>286</v>
      </c>
      <c r="EK1" s="179" t="s">
        <v>688</v>
      </c>
      <c r="EL1" s="179" t="s">
        <v>690</v>
      </c>
      <c r="EM1" s="179" t="s">
        <v>287</v>
      </c>
      <c r="EN1" s="179" t="s">
        <v>692</v>
      </c>
      <c r="EO1" s="179" t="s">
        <v>694</v>
      </c>
      <c r="EP1" s="179" t="s">
        <v>288</v>
      </c>
      <c r="EQ1" s="179" t="s">
        <v>696</v>
      </c>
      <c r="ER1" s="179" t="s">
        <v>698</v>
      </c>
      <c r="ES1" s="179" t="s">
        <v>700</v>
      </c>
      <c r="ET1" s="179" t="s">
        <v>289</v>
      </c>
      <c r="EU1" s="179" t="s">
        <v>702</v>
      </c>
      <c r="EV1" s="179" t="s">
        <v>704</v>
      </c>
      <c r="EW1" s="188" t="s">
        <v>290</v>
      </c>
      <c r="EX1" s="179" t="s">
        <v>291</v>
      </c>
      <c r="EY1" s="179" t="s">
        <v>706</v>
      </c>
      <c r="EZ1" s="179" t="s">
        <v>708</v>
      </c>
      <c r="FA1" s="179" t="s">
        <v>710</v>
      </c>
      <c r="FB1" s="179" t="s">
        <v>712</v>
      </c>
      <c r="FC1" s="179" t="s">
        <v>292</v>
      </c>
      <c r="FD1" s="179" t="s">
        <v>714</v>
      </c>
      <c r="FE1" s="179" t="s">
        <v>716</v>
      </c>
      <c r="FF1" s="179" t="s">
        <v>718</v>
      </c>
      <c r="FG1" s="179" t="s">
        <v>720</v>
      </c>
      <c r="FH1" s="179" t="s">
        <v>722</v>
      </c>
      <c r="FI1" s="179" t="s">
        <v>293</v>
      </c>
      <c r="FJ1" s="179" t="s">
        <v>725</v>
      </c>
      <c r="FK1" s="179" t="s">
        <v>294</v>
      </c>
      <c r="FL1" s="179" t="s">
        <v>728</v>
      </c>
      <c r="FM1" s="179" t="s">
        <v>729</v>
      </c>
      <c r="FN1" s="179" t="s">
        <v>731</v>
      </c>
      <c r="FO1" s="179" t="s">
        <v>295</v>
      </c>
      <c r="FP1" s="179" t="s">
        <v>734</v>
      </c>
      <c r="FQ1" s="179" t="s">
        <v>735</v>
      </c>
      <c r="FR1" s="179" t="s">
        <v>737</v>
      </c>
      <c r="FS1" s="179" t="s">
        <v>296</v>
      </c>
      <c r="FT1" s="179" t="s">
        <v>740</v>
      </c>
      <c r="FU1" s="179" t="s">
        <v>742</v>
      </c>
      <c r="FV1" s="179" t="s">
        <v>744</v>
      </c>
      <c r="FW1" s="188" t="s">
        <v>297</v>
      </c>
      <c r="FX1" s="188" t="s">
        <v>298</v>
      </c>
      <c r="FY1" s="179" t="s">
        <v>304</v>
      </c>
      <c r="FZ1" s="179" t="s">
        <v>746</v>
      </c>
      <c r="GA1" s="179" t="s">
        <v>748</v>
      </c>
      <c r="GB1" s="179" t="s">
        <v>750</v>
      </c>
      <c r="GC1" s="179" t="s">
        <v>752</v>
      </c>
      <c r="GD1" s="179" t="s">
        <v>754</v>
      </c>
      <c r="GE1" s="179" t="s">
        <v>756</v>
      </c>
      <c r="GF1" s="188" t="s">
        <v>299</v>
      </c>
      <c r="GG1" s="179" t="s">
        <v>305</v>
      </c>
      <c r="GH1" s="179" t="s">
        <v>758</v>
      </c>
      <c r="GI1" s="179" t="s">
        <v>760</v>
      </c>
      <c r="GJ1" s="179" t="s">
        <v>761</v>
      </c>
      <c r="GK1" s="179" t="s">
        <v>306</v>
      </c>
      <c r="GL1" s="179" t="s">
        <v>764</v>
      </c>
      <c r="GM1" s="179" t="s">
        <v>765</v>
      </c>
      <c r="GN1" s="188" t="s">
        <v>300</v>
      </c>
      <c r="GO1" s="179" t="s">
        <v>301</v>
      </c>
      <c r="GP1" s="179" t="s">
        <v>767</v>
      </c>
      <c r="GQ1" s="179" t="s">
        <v>769</v>
      </c>
      <c r="GR1" s="179" t="s">
        <v>771</v>
      </c>
      <c r="GS1" s="179" t="s">
        <v>773</v>
      </c>
      <c r="GT1" s="179" t="s">
        <v>775</v>
      </c>
      <c r="GU1" s="188" t="s">
        <v>302</v>
      </c>
      <c r="GV1" s="179" t="s">
        <v>303</v>
      </c>
      <c r="GW1" s="179" t="s">
        <v>777</v>
      </c>
      <c r="GX1" s="179" t="s">
        <v>779</v>
      </c>
      <c r="GY1" s="179" t="s">
        <v>781</v>
      </c>
      <c r="GZ1" s="179" t="s">
        <v>783</v>
      </c>
      <c r="HA1" s="179" t="s">
        <v>785</v>
      </c>
      <c r="HB1" s="179" t="s">
        <v>787</v>
      </c>
      <c r="HC1" s="176" t="s">
        <v>307</v>
      </c>
      <c r="HD1" s="188" t="s">
        <v>308</v>
      </c>
      <c r="HE1" s="179" t="s">
        <v>309</v>
      </c>
      <c r="HF1" s="179" t="s">
        <v>789</v>
      </c>
      <c r="HG1" s="179" t="s">
        <v>791</v>
      </c>
      <c r="HH1" s="179" t="s">
        <v>793</v>
      </c>
      <c r="HI1" s="179" t="s">
        <v>795</v>
      </c>
      <c r="HJ1" s="179" t="s">
        <v>310</v>
      </c>
      <c r="HK1" s="179" t="s">
        <v>798</v>
      </c>
      <c r="HL1" s="179" t="s">
        <v>327</v>
      </c>
      <c r="HM1" s="179" t="s">
        <v>836</v>
      </c>
      <c r="HN1" s="179" t="s">
        <v>838</v>
      </c>
      <c r="HO1" s="179" t="s">
        <v>840</v>
      </c>
      <c r="HP1" s="188" t="s">
        <v>311</v>
      </c>
      <c r="HQ1" s="179" t="s">
        <v>800</v>
      </c>
      <c r="HR1" s="179" t="s">
        <v>802</v>
      </c>
      <c r="HS1" s="179" t="s">
        <v>312</v>
      </c>
      <c r="HT1" s="179" t="s">
        <v>805</v>
      </c>
      <c r="HU1" s="179" t="s">
        <v>807</v>
      </c>
      <c r="HV1" s="179" t="s">
        <v>808</v>
      </c>
      <c r="HW1" s="179" t="s">
        <v>810</v>
      </c>
      <c r="HX1" s="188" t="s">
        <v>313</v>
      </c>
      <c r="HY1" s="179" t="s">
        <v>812</v>
      </c>
      <c r="HZ1" s="179" t="s">
        <v>814</v>
      </c>
      <c r="IA1" s="179" t="s">
        <v>816</v>
      </c>
      <c r="IB1" s="179" t="s">
        <v>314</v>
      </c>
      <c r="IC1" s="179" t="s">
        <v>818</v>
      </c>
      <c r="ID1" s="179" t="s">
        <v>820</v>
      </c>
      <c r="IE1" s="179" t="s">
        <v>315</v>
      </c>
      <c r="IF1" s="179" t="s">
        <v>822</v>
      </c>
      <c r="IG1" s="179" t="s">
        <v>824</v>
      </c>
      <c r="IH1" s="179" t="s">
        <v>316</v>
      </c>
      <c r="II1" s="179" t="s">
        <v>826</v>
      </c>
      <c r="IJ1" s="179" t="s">
        <v>828</v>
      </c>
      <c r="IK1" s="179" t="s">
        <v>830</v>
      </c>
      <c r="IL1" s="179" t="s">
        <v>832</v>
      </c>
      <c r="IM1" s="179" t="s">
        <v>317</v>
      </c>
      <c r="IN1" s="179" t="s">
        <v>834</v>
      </c>
      <c r="IO1" s="188" t="s">
        <v>318</v>
      </c>
      <c r="IP1" s="179" t="s">
        <v>842</v>
      </c>
      <c r="IQ1" s="179" t="s">
        <v>844</v>
      </c>
      <c r="IR1" s="179" t="s">
        <v>319</v>
      </c>
      <c r="IS1" s="179" t="s">
        <v>846</v>
      </c>
      <c r="IT1" s="179" t="s">
        <v>848</v>
      </c>
      <c r="IU1" s="179" t="s">
        <v>850</v>
      </c>
      <c r="IV1" s="188" t="s">
        <v>320</v>
      </c>
      <c r="IW1" s="179" t="s">
        <v>852</v>
      </c>
      <c r="IX1" s="179" t="s">
        <v>321</v>
      </c>
      <c r="IY1" s="179" t="s">
        <v>855</v>
      </c>
      <c r="IZ1" s="179" t="s">
        <v>857</v>
      </c>
      <c r="JA1" s="179" t="s">
        <v>859</v>
      </c>
      <c r="JB1" s="179" t="s">
        <v>861</v>
      </c>
      <c r="JC1" s="179" t="s">
        <v>863</v>
      </c>
      <c r="JD1" s="179" t="s">
        <v>865</v>
      </c>
      <c r="JE1" s="179" t="s">
        <v>322</v>
      </c>
      <c r="JF1" s="179" t="s">
        <v>868</v>
      </c>
      <c r="JG1" s="179" t="s">
        <v>870</v>
      </c>
      <c r="JH1" s="179" t="s">
        <v>872</v>
      </c>
      <c r="JI1" s="179" t="s">
        <v>874</v>
      </c>
      <c r="JJ1" s="179" t="s">
        <v>876</v>
      </c>
      <c r="JK1" s="179" t="s">
        <v>878</v>
      </c>
      <c r="JL1" s="179" t="s">
        <v>880</v>
      </c>
      <c r="JM1" s="179" t="s">
        <v>882</v>
      </c>
      <c r="JN1" s="179" t="s">
        <v>323</v>
      </c>
      <c r="JO1" s="179" t="s">
        <v>885</v>
      </c>
      <c r="JP1" s="179" t="s">
        <v>887</v>
      </c>
      <c r="JQ1" s="179" t="s">
        <v>889</v>
      </c>
      <c r="JR1" s="179" t="s">
        <v>891</v>
      </c>
      <c r="JS1" s="179" t="s">
        <v>892</v>
      </c>
      <c r="JT1" s="179" t="s">
        <v>894</v>
      </c>
      <c r="JU1" s="179" t="s">
        <v>896</v>
      </c>
      <c r="JV1" s="179" t="s">
        <v>898</v>
      </c>
      <c r="JW1" s="179" t="s">
        <v>900</v>
      </c>
      <c r="JX1" s="179" t="s">
        <v>902</v>
      </c>
      <c r="JY1" s="179" t="s">
        <v>904</v>
      </c>
      <c r="JZ1" s="179" t="s">
        <v>906</v>
      </c>
      <c r="KA1" s="179" t="s">
        <v>908</v>
      </c>
      <c r="KB1" s="179" t="s">
        <v>910</v>
      </c>
      <c r="KC1" s="179" t="s">
        <v>912</v>
      </c>
      <c r="KD1" s="179" t="s">
        <v>914</v>
      </c>
      <c r="KE1" s="179" t="s">
        <v>916</v>
      </c>
      <c r="KF1" s="179" t="s">
        <v>918</v>
      </c>
      <c r="KG1" s="179" t="s">
        <v>920</v>
      </c>
      <c r="KH1" s="179" t="s">
        <v>922</v>
      </c>
      <c r="KI1" s="179" t="s">
        <v>924</v>
      </c>
      <c r="KJ1" s="179" t="s">
        <v>926</v>
      </c>
      <c r="KK1" s="179" t="s">
        <v>928</v>
      </c>
      <c r="KL1" s="179" t="s">
        <v>930</v>
      </c>
      <c r="KM1" s="179" t="s">
        <v>932</v>
      </c>
      <c r="KN1" s="179" t="s">
        <v>934</v>
      </c>
      <c r="KO1" s="188" t="s">
        <v>324</v>
      </c>
      <c r="KP1" s="179" t="s">
        <v>936</v>
      </c>
      <c r="KQ1" s="179" t="s">
        <v>325</v>
      </c>
      <c r="KR1" s="179" t="s">
        <v>939</v>
      </c>
      <c r="KS1" s="179" t="s">
        <v>941</v>
      </c>
      <c r="KT1" s="179" t="s">
        <v>943</v>
      </c>
      <c r="KU1" s="179" t="s">
        <v>945</v>
      </c>
      <c r="KV1" s="179" t="s">
        <v>326</v>
      </c>
      <c r="KW1" s="179" t="s">
        <v>948</v>
      </c>
      <c r="KX1" s="179" t="s">
        <v>950</v>
      </c>
      <c r="KY1" s="179" t="s">
        <v>952</v>
      </c>
      <c r="KZ1" s="179" t="s">
        <v>954</v>
      </c>
      <c r="LA1" s="179" t="s">
        <v>956</v>
      </c>
      <c r="LB1" s="179" t="s">
        <v>958</v>
      </c>
      <c r="LC1" s="179" t="s">
        <v>960</v>
      </c>
      <c r="LD1" s="176" t="s">
        <v>328</v>
      </c>
      <c r="LE1" s="188" t="s">
        <v>329</v>
      </c>
      <c r="LF1" s="179" t="s">
        <v>330</v>
      </c>
      <c r="LG1" s="179" t="s">
        <v>344</v>
      </c>
      <c r="LH1" s="179" t="s">
        <v>962</v>
      </c>
      <c r="LI1" s="179" t="s">
        <v>964</v>
      </c>
      <c r="LJ1" s="179" t="s">
        <v>966</v>
      </c>
      <c r="LK1" s="179" t="s">
        <v>968</v>
      </c>
      <c r="LL1" s="179" t="s">
        <v>345</v>
      </c>
      <c r="LM1" s="179" t="s">
        <v>970</v>
      </c>
      <c r="LN1" s="179" t="s">
        <v>346</v>
      </c>
      <c r="LO1" s="179" t="s">
        <v>972</v>
      </c>
      <c r="LP1" s="179" t="s">
        <v>331</v>
      </c>
      <c r="LQ1" s="179" t="s">
        <v>974</v>
      </c>
      <c r="LR1" s="179" t="s">
        <v>347</v>
      </c>
      <c r="LS1" s="179" t="s">
        <v>976</v>
      </c>
      <c r="LT1" s="179" t="s">
        <v>978</v>
      </c>
      <c r="LU1" s="179" t="s">
        <v>348</v>
      </c>
      <c r="LV1" s="188" t="s">
        <v>332</v>
      </c>
      <c r="LW1" s="179" t="s">
        <v>333</v>
      </c>
      <c r="LX1" s="179" t="s">
        <v>980</v>
      </c>
      <c r="LY1" s="179" t="s">
        <v>982</v>
      </c>
      <c r="LZ1" s="179" t="s">
        <v>983</v>
      </c>
      <c r="MA1" s="179" t="s">
        <v>985</v>
      </c>
      <c r="MB1" s="179" t="s">
        <v>986</v>
      </c>
      <c r="MC1" s="179" t="s">
        <v>988</v>
      </c>
      <c r="MD1" s="179" t="s">
        <v>990</v>
      </c>
      <c r="ME1" s="179" t="s">
        <v>992</v>
      </c>
      <c r="MF1" s="179" t="s">
        <v>994</v>
      </c>
      <c r="MG1" s="179" t="s">
        <v>334</v>
      </c>
      <c r="MH1" s="179" t="s">
        <v>997</v>
      </c>
      <c r="MI1" s="179" t="s">
        <v>998</v>
      </c>
      <c r="MJ1" s="179" t="s">
        <v>1000</v>
      </c>
      <c r="MK1" s="179" t="s">
        <v>335</v>
      </c>
      <c r="ML1" s="179" t="s">
        <v>1003</v>
      </c>
      <c r="MM1" s="179" t="s">
        <v>1004</v>
      </c>
      <c r="MN1" s="179" t="s">
        <v>1006</v>
      </c>
      <c r="MO1" s="179" t="s">
        <v>1008</v>
      </c>
      <c r="MP1" s="179" t="s">
        <v>336</v>
      </c>
      <c r="MQ1" s="179" t="s">
        <v>1011</v>
      </c>
      <c r="MR1" s="179" t="s">
        <v>1013</v>
      </c>
      <c r="MS1" s="179" t="s">
        <v>1015</v>
      </c>
      <c r="MT1" s="179" t="s">
        <v>1017</v>
      </c>
      <c r="MU1" s="179" t="s">
        <v>337</v>
      </c>
      <c r="MV1" s="179" t="s">
        <v>1020</v>
      </c>
      <c r="MW1" s="179" t="s">
        <v>1022</v>
      </c>
      <c r="MX1" s="179" t="s">
        <v>1024</v>
      </c>
      <c r="MY1" s="179" t="s">
        <v>1026</v>
      </c>
      <c r="MZ1" s="179" t="s">
        <v>1028</v>
      </c>
      <c r="NA1" s="179" t="s">
        <v>1030</v>
      </c>
      <c r="NB1" s="179" t="s">
        <v>1032</v>
      </c>
      <c r="NC1" s="179" t="s">
        <v>1034</v>
      </c>
      <c r="ND1" s="179" t="s">
        <v>1036</v>
      </c>
      <c r="NE1" s="179" t="s">
        <v>1038</v>
      </c>
      <c r="NF1" s="179" t="s">
        <v>1040</v>
      </c>
      <c r="NG1" s="179" t="s">
        <v>1041</v>
      </c>
      <c r="NH1" s="188" t="s">
        <v>338</v>
      </c>
      <c r="NI1" s="179" t="s">
        <v>339</v>
      </c>
      <c r="NJ1" s="179" t="s">
        <v>1043</v>
      </c>
      <c r="NK1" s="179" t="s">
        <v>1045</v>
      </c>
      <c r="NL1" s="179" t="s">
        <v>1047</v>
      </c>
      <c r="NM1" s="179" t="s">
        <v>1049</v>
      </c>
      <c r="NN1" s="188" t="s">
        <v>340</v>
      </c>
      <c r="NO1" s="179" t="s">
        <v>341</v>
      </c>
      <c r="NP1" s="179" t="s">
        <v>1050</v>
      </c>
      <c r="NQ1" s="179" t="s">
        <v>342</v>
      </c>
      <c r="NR1" s="179" t="s">
        <v>1052</v>
      </c>
      <c r="NS1" s="179" t="s">
        <v>1054</v>
      </c>
      <c r="NT1" s="179" t="s">
        <v>343</v>
      </c>
      <c r="NU1" s="179" t="s">
        <v>1056</v>
      </c>
      <c r="NV1" s="176" t="s">
        <v>349</v>
      </c>
      <c r="NW1" s="188" t="s">
        <v>350</v>
      </c>
      <c r="NX1" s="179" t="s">
        <v>351</v>
      </c>
      <c r="NY1" s="179" t="s">
        <v>1059</v>
      </c>
      <c r="NZ1" s="179" t="s">
        <v>1061</v>
      </c>
      <c r="OA1" s="179" t="s">
        <v>352</v>
      </c>
      <c r="OB1" s="179" t="s">
        <v>362</v>
      </c>
      <c r="OC1" s="179" t="s">
        <v>1063</v>
      </c>
      <c r="OD1" s="179" t="s">
        <v>1065</v>
      </c>
      <c r="OE1" s="179" t="s">
        <v>1067</v>
      </c>
      <c r="OF1" s="179" t="s">
        <v>1069</v>
      </c>
      <c r="OG1" s="179" t="s">
        <v>1071</v>
      </c>
      <c r="OH1" s="179" t="s">
        <v>1073</v>
      </c>
      <c r="OI1" s="179" t="s">
        <v>1075</v>
      </c>
      <c r="OJ1" s="179" t="s">
        <v>1077</v>
      </c>
      <c r="OK1" s="179" t="s">
        <v>1079</v>
      </c>
      <c r="OL1" s="179" t="s">
        <v>1081</v>
      </c>
      <c r="OM1" s="179" t="s">
        <v>1083</v>
      </c>
      <c r="ON1" s="179" t="s">
        <v>1085</v>
      </c>
      <c r="OO1" s="179" t="s">
        <v>1087</v>
      </c>
      <c r="OP1" s="179" t="s">
        <v>1089</v>
      </c>
      <c r="OQ1" s="179" t="s">
        <v>1091</v>
      </c>
      <c r="OR1" s="179" t="s">
        <v>1093</v>
      </c>
      <c r="OS1" s="179" t="s">
        <v>1095</v>
      </c>
      <c r="OT1" s="179" t="s">
        <v>1097</v>
      </c>
      <c r="OU1" s="179" t="s">
        <v>1099</v>
      </c>
      <c r="OV1" s="179" t="s">
        <v>1101</v>
      </c>
      <c r="OW1" s="179" t="s">
        <v>1103</v>
      </c>
      <c r="OX1" s="179" t="s">
        <v>1105</v>
      </c>
      <c r="OY1" s="179" t="s">
        <v>363</v>
      </c>
      <c r="OZ1" s="179" t="s">
        <v>1108</v>
      </c>
      <c r="PA1" s="179" t="s">
        <v>1110</v>
      </c>
      <c r="PB1" s="179" t="s">
        <v>1111</v>
      </c>
      <c r="PC1" s="179" t="s">
        <v>1113</v>
      </c>
      <c r="PD1" s="179" t="s">
        <v>1115</v>
      </c>
      <c r="PE1" s="179" t="s">
        <v>1117</v>
      </c>
      <c r="PF1" s="179" t="s">
        <v>1119</v>
      </c>
      <c r="PG1" s="179" t="s">
        <v>1121</v>
      </c>
      <c r="PH1" s="179" t="s">
        <v>1123</v>
      </c>
      <c r="PI1" s="179" t="s">
        <v>1125</v>
      </c>
      <c r="PJ1" s="179" t="s">
        <v>1127</v>
      </c>
      <c r="PK1" s="179" t="s">
        <v>1129</v>
      </c>
      <c r="PL1" s="179" t="s">
        <v>1131</v>
      </c>
      <c r="PM1" s="179" t="s">
        <v>1133</v>
      </c>
      <c r="PN1" s="179" t="s">
        <v>1135</v>
      </c>
      <c r="PO1" s="179" t="s">
        <v>1137</v>
      </c>
      <c r="PP1" s="179" t="s">
        <v>1139</v>
      </c>
      <c r="PQ1" s="179" t="s">
        <v>1141</v>
      </c>
      <c r="PR1" s="179" t="s">
        <v>1143</v>
      </c>
      <c r="PS1" s="179" t="s">
        <v>1145</v>
      </c>
      <c r="PT1" s="179" t="s">
        <v>1147</v>
      </c>
      <c r="PU1" s="179" t="s">
        <v>1149</v>
      </c>
      <c r="PV1" s="179" t="s">
        <v>1151</v>
      </c>
      <c r="PW1" s="179" t="s">
        <v>1153</v>
      </c>
      <c r="PX1" s="179" t="s">
        <v>1155</v>
      </c>
      <c r="PY1" s="179" t="s">
        <v>1157</v>
      </c>
      <c r="PZ1" s="179" t="s">
        <v>353</v>
      </c>
      <c r="QA1" s="179" t="s">
        <v>1159</v>
      </c>
      <c r="QB1" s="179" t="s">
        <v>1161</v>
      </c>
      <c r="QC1" s="179" t="s">
        <v>1163</v>
      </c>
      <c r="QD1" s="179" t="s">
        <v>1165</v>
      </c>
      <c r="QE1" s="179" t="s">
        <v>1167</v>
      </c>
      <c r="QF1" s="188" t="s">
        <v>354</v>
      </c>
      <c r="QG1" s="179" t="s">
        <v>355</v>
      </c>
      <c r="QH1" s="179" t="s">
        <v>1169</v>
      </c>
      <c r="QI1" s="179" t="s">
        <v>1171</v>
      </c>
      <c r="QJ1" s="179" t="s">
        <v>1173</v>
      </c>
      <c r="QK1" s="179" t="s">
        <v>1175</v>
      </c>
      <c r="QL1" s="179" t="s">
        <v>1177</v>
      </c>
      <c r="QM1" s="179" t="s">
        <v>1179</v>
      </c>
      <c r="QN1" s="188" t="s">
        <v>356</v>
      </c>
      <c r="QO1" s="179" t="s">
        <v>1181</v>
      </c>
      <c r="QP1" s="179" t="s">
        <v>357</v>
      </c>
      <c r="QQ1" s="179" t="s">
        <v>364</v>
      </c>
      <c r="QR1" s="179" t="s">
        <v>1183</v>
      </c>
      <c r="QS1" s="179" t="s">
        <v>1185</v>
      </c>
      <c r="QT1" s="179" t="s">
        <v>1187</v>
      </c>
      <c r="QU1" s="179" t="s">
        <v>1189</v>
      </c>
      <c r="QV1" s="179" t="s">
        <v>1191</v>
      </c>
      <c r="QW1" s="179" t="s">
        <v>1193</v>
      </c>
      <c r="QX1" s="179" t="s">
        <v>1195</v>
      </c>
      <c r="QY1" s="179" t="s">
        <v>1197</v>
      </c>
      <c r="QZ1" s="179" t="s">
        <v>1199</v>
      </c>
      <c r="RA1" s="179" t="s">
        <v>1201</v>
      </c>
      <c r="RB1" s="179" t="s">
        <v>1203</v>
      </c>
      <c r="RC1" s="179" t="s">
        <v>1205</v>
      </c>
      <c r="RD1" s="179" t="s">
        <v>1207</v>
      </c>
      <c r="RE1" s="179" t="s">
        <v>1209</v>
      </c>
      <c r="RF1" s="188" t="s">
        <v>358</v>
      </c>
      <c r="RG1" s="179" t="s">
        <v>359</v>
      </c>
      <c r="RH1" s="179" t="s">
        <v>1211</v>
      </c>
      <c r="RI1" s="179" t="s">
        <v>1213</v>
      </c>
      <c r="RJ1" s="188" t="s">
        <v>360</v>
      </c>
      <c r="RK1" s="179" t="s">
        <v>361</v>
      </c>
      <c r="RL1" s="179" t="s">
        <v>1215</v>
      </c>
      <c r="RM1" s="179" t="s">
        <v>1216</v>
      </c>
      <c r="RN1" s="179" t="s">
        <v>1217</v>
      </c>
      <c r="RO1" s="179" t="s">
        <v>1218</v>
      </c>
      <c r="RP1" s="179" t="s">
        <v>1220</v>
      </c>
      <c r="RQ1" s="179" t="s">
        <v>1221</v>
      </c>
      <c r="RR1" s="179" t="s">
        <v>1223</v>
      </c>
      <c r="RS1" s="179" t="s">
        <v>1224</v>
      </c>
      <c r="RT1" s="176" t="s">
        <v>365</v>
      </c>
      <c r="RU1" s="188" t="s">
        <v>366</v>
      </c>
      <c r="RV1" s="179" t="s">
        <v>367</v>
      </c>
      <c r="RW1" s="179" t="s">
        <v>1226</v>
      </c>
      <c r="RX1" s="179" t="s">
        <v>1228</v>
      </c>
      <c r="RY1" s="179" t="s">
        <v>368</v>
      </c>
      <c r="RZ1" s="179" t="s">
        <v>1230</v>
      </c>
      <c r="SA1" s="179" t="s">
        <v>1232</v>
      </c>
      <c r="SB1" s="179" t="s">
        <v>1234</v>
      </c>
      <c r="SC1" s="179" t="s">
        <v>1236</v>
      </c>
      <c r="SD1" s="188" t="s">
        <v>369</v>
      </c>
      <c r="SE1" s="179" t="s">
        <v>370</v>
      </c>
      <c r="SF1" s="179" t="s">
        <v>1238</v>
      </c>
      <c r="SG1" s="179" t="s">
        <v>1240</v>
      </c>
      <c r="SH1" s="179" t="s">
        <v>1242</v>
      </c>
      <c r="SI1" s="179" t="s">
        <v>1244</v>
      </c>
      <c r="SJ1" s="179" t="s">
        <v>1246</v>
      </c>
      <c r="SK1" s="179" t="s">
        <v>1248</v>
      </c>
      <c r="SL1" s="179" t="s">
        <v>1250</v>
      </c>
      <c r="SM1" s="179" t="s">
        <v>1252</v>
      </c>
      <c r="SN1" s="179" t="s">
        <v>1254</v>
      </c>
      <c r="SO1" s="179" t="s">
        <v>1256</v>
      </c>
      <c r="SP1" s="179" t="s">
        <v>1258</v>
      </c>
      <c r="SQ1" s="179" t="s">
        <v>1260</v>
      </c>
      <c r="SR1" s="179" t="s">
        <v>1262</v>
      </c>
      <c r="SS1" s="179" t="s">
        <v>1264</v>
      </c>
      <c r="ST1" s="179" t="s">
        <v>1266</v>
      </c>
      <c r="SU1" s="176" t="s">
        <v>371</v>
      </c>
      <c r="SV1" s="188" t="s">
        <v>372</v>
      </c>
      <c r="SW1" s="179" t="s">
        <v>373</v>
      </c>
      <c r="SX1" s="179" t="s">
        <v>1268</v>
      </c>
      <c r="SY1" s="179" t="s">
        <v>1270</v>
      </c>
      <c r="SZ1" s="179" t="s">
        <v>1272</v>
      </c>
      <c r="TA1" s="179" t="s">
        <v>1274</v>
      </c>
      <c r="TB1" s="179" t="s">
        <v>1276</v>
      </c>
      <c r="TC1" s="179" t="s">
        <v>374</v>
      </c>
      <c r="TD1" s="179" t="s">
        <v>1278</v>
      </c>
      <c r="TE1" s="179" t="s">
        <v>1280</v>
      </c>
      <c r="TF1" s="179" t="s">
        <v>1282</v>
      </c>
      <c r="TG1" s="179" t="s">
        <v>1284</v>
      </c>
      <c r="TH1" s="179" t="s">
        <v>1286</v>
      </c>
      <c r="TI1" s="179" t="s">
        <v>1288</v>
      </c>
      <c r="TJ1" s="188" t="s">
        <v>375</v>
      </c>
      <c r="TK1" s="179" t="s">
        <v>376</v>
      </c>
      <c r="TL1" s="179" t="s">
        <v>377</v>
      </c>
      <c r="TM1" s="179" t="s">
        <v>1290</v>
      </c>
      <c r="TN1" s="179" t="s">
        <v>1292</v>
      </c>
      <c r="TO1" s="179" t="s">
        <v>1293</v>
      </c>
      <c r="TP1" s="179" t="s">
        <v>1295</v>
      </c>
      <c r="TQ1" s="179" t="s">
        <v>1297</v>
      </c>
      <c r="TR1" s="179" t="s">
        <v>1299</v>
      </c>
      <c r="TS1" s="179" t="s">
        <v>1301</v>
      </c>
      <c r="TT1" s="179" t="s">
        <v>1303</v>
      </c>
      <c r="TU1" s="179" t="s">
        <v>1305</v>
      </c>
      <c r="TV1" s="179" t="s">
        <v>1307</v>
      </c>
      <c r="TW1" s="179" t="s">
        <v>1309</v>
      </c>
      <c r="TX1" s="179" t="s">
        <v>1311</v>
      </c>
      <c r="TY1" s="179" t="s">
        <v>1313</v>
      </c>
      <c r="TZ1" s="179" t="s">
        <v>1315</v>
      </c>
      <c r="UA1" s="179" t="s">
        <v>1317</v>
      </c>
      <c r="UB1" s="179" t="s">
        <v>1319</v>
      </c>
      <c r="UC1" s="176" t="s">
        <v>1321</v>
      </c>
      <c r="UD1" s="179" t="s">
        <v>1323</v>
      </c>
      <c r="UE1" s="179" t="s">
        <v>1325</v>
      </c>
      <c r="UF1" s="179" t="s">
        <v>1327</v>
      </c>
      <c r="UG1" s="179" t="s">
        <v>1329</v>
      </c>
      <c r="UH1" s="179" t="s">
        <v>1331</v>
      </c>
      <c r="UI1" s="182"/>
    </row>
    <row r="2" spans="1:555" s="120" customFormat="1" hidden="1" x14ac:dyDescent="0.25">
      <c r="A2" s="120" t="s">
        <v>1354</v>
      </c>
      <c r="B2" s="120" t="s">
        <v>1356</v>
      </c>
      <c r="C2" s="120" t="s">
        <v>469</v>
      </c>
      <c r="D2" s="120" t="s">
        <v>1355</v>
      </c>
      <c r="E2" s="120" t="s">
        <v>1357</v>
      </c>
      <c r="F2" s="120" t="s">
        <v>470</v>
      </c>
      <c r="G2" s="158" t="s">
        <v>1358</v>
      </c>
      <c r="H2" s="120" t="s">
        <v>1359</v>
      </c>
      <c r="I2" s="120" t="s">
        <v>1360</v>
      </c>
      <c r="J2" s="120" t="s">
        <v>1435</v>
      </c>
      <c r="K2" s="120" t="s">
        <v>1361</v>
      </c>
      <c r="L2" s="120" t="s">
        <v>1362</v>
      </c>
      <c r="M2" s="120" t="s">
        <v>1363</v>
      </c>
      <c r="N2" s="120" t="s">
        <v>1364</v>
      </c>
      <c r="O2" s="120" t="s">
        <v>1365</v>
      </c>
      <c r="P2" s="120" t="s">
        <v>1448</v>
      </c>
      <c r="Q2" s="120" t="s">
        <v>1482</v>
      </c>
      <c r="R2" s="430" t="str">
        <f>+Presupuesto!D11</f>
        <v>Recurrente</v>
      </c>
      <c r="S2" s="430" t="str">
        <f>+Presupuesto!E11</f>
        <v>Programa / Proyecto 2017</v>
      </c>
      <c r="U2" s="120" t="s">
        <v>392</v>
      </c>
      <c r="V2" s="120" t="s">
        <v>410</v>
      </c>
      <c r="W2" s="120" t="s">
        <v>393</v>
      </c>
      <c r="X2" s="120" t="s">
        <v>394</v>
      </c>
      <c r="Y2" s="120" t="s">
        <v>395</v>
      </c>
      <c r="Z2" s="120" t="s">
        <v>396</v>
      </c>
      <c r="AA2" s="120" t="s">
        <v>397</v>
      </c>
      <c r="AB2" s="120" t="s">
        <v>398</v>
      </c>
      <c r="AC2" s="120" t="s">
        <v>399</v>
      </c>
      <c r="AD2" s="120" t="s">
        <v>400</v>
      </c>
      <c r="AE2" s="120" t="s">
        <v>401</v>
      </c>
      <c r="AF2" s="120" t="s">
        <v>402</v>
      </c>
      <c r="AH2" s="425" t="s">
        <v>418</v>
      </c>
      <c r="AI2" s="425" t="s">
        <v>419</v>
      </c>
      <c r="AJ2" s="425" t="s">
        <v>420</v>
      </c>
      <c r="AK2" s="425" t="s">
        <v>421</v>
      </c>
      <c r="AL2" s="425" t="s">
        <v>422</v>
      </c>
      <c r="AM2" s="425" t="s">
        <v>425</v>
      </c>
      <c r="AN2" s="425" t="s">
        <v>423</v>
      </c>
      <c r="AO2" s="425" t="s">
        <v>424</v>
      </c>
      <c r="AP2" s="425" t="s">
        <v>426</v>
      </c>
      <c r="AQ2" s="425" t="s">
        <v>427</v>
      </c>
      <c r="AR2" s="425" t="s">
        <v>428</v>
      </c>
      <c r="AS2" s="425" t="s">
        <v>429</v>
      </c>
      <c r="AT2" s="425" t="s">
        <v>430</v>
      </c>
      <c r="AU2" s="425" t="s">
        <v>431</v>
      </c>
      <c r="AV2" s="425" t="s">
        <v>432</v>
      </c>
      <c r="AW2" s="425" t="s">
        <v>433</v>
      </c>
      <c r="AX2" s="425" t="s">
        <v>434</v>
      </c>
      <c r="AY2" s="425" t="s">
        <v>435</v>
      </c>
      <c r="AZ2" s="425" t="s">
        <v>436</v>
      </c>
      <c r="BA2" s="425" t="s">
        <v>437</v>
      </c>
      <c r="BB2" s="425" t="s">
        <v>438</v>
      </c>
      <c r="BC2" s="425" t="s">
        <v>439</v>
      </c>
      <c r="BD2" s="425" t="s">
        <v>440</v>
      </c>
      <c r="BE2" s="425" t="s">
        <v>441</v>
      </c>
      <c r="BF2" s="425" t="s">
        <v>442</v>
      </c>
      <c r="BG2" s="425" t="s">
        <v>443</v>
      </c>
      <c r="BH2" s="425" t="s">
        <v>444</v>
      </c>
      <c r="BI2" s="425" t="s">
        <v>445</v>
      </c>
      <c r="BJ2" s="425" t="s">
        <v>446</v>
      </c>
      <c r="BK2" s="425" t="s">
        <v>447</v>
      </c>
      <c r="BL2" s="425" t="s">
        <v>448</v>
      </c>
      <c r="BM2" s="425" t="s">
        <v>449</v>
      </c>
      <c r="BN2" s="425" t="s">
        <v>450</v>
      </c>
      <c r="BO2" s="425" t="s">
        <v>451</v>
      </c>
      <c r="BP2" s="425" t="s">
        <v>452</v>
      </c>
      <c r="BQ2" s="425" t="s">
        <v>453</v>
      </c>
      <c r="BR2" s="425" t="s">
        <v>454</v>
      </c>
      <c r="BS2" s="425" t="s">
        <v>455</v>
      </c>
      <c r="BT2" s="425" t="s">
        <v>456</v>
      </c>
      <c r="BU2" s="425" t="s">
        <v>457</v>
      </c>
    </row>
    <row r="3" spans="1:555" hidden="1" x14ac:dyDescent="0.25">
      <c r="AH3" s="426">
        <v>2500</v>
      </c>
      <c r="AI3" s="426">
        <v>1900</v>
      </c>
      <c r="AJ3" s="426">
        <v>1650</v>
      </c>
      <c r="AK3" s="426">
        <v>1580</v>
      </c>
      <c r="AL3" s="426">
        <v>2250</v>
      </c>
      <c r="AM3" s="426">
        <v>1650</v>
      </c>
      <c r="AN3" s="426">
        <v>1400</v>
      </c>
      <c r="AO3" s="427">
        <v>1340</v>
      </c>
      <c r="AP3" s="427">
        <v>2000</v>
      </c>
      <c r="AQ3" s="427">
        <v>1400</v>
      </c>
      <c r="AR3" s="427">
        <v>1150</v>
      </c>
      <c r="AS3" s="427">
        <v>1100</v>
      </c>
      <c r="AT3" s="427">
        <v>1750</v>
      </c>
      <c r="AU3" s="427">
        <v>1150</v>
      </c>
      <c r="AV3" s="427">
        <v>900</v>
      </c>
      <c r="AW3" s="427">
        <v>860</v>
      </c>
      <c r="AX3" s="427">
        <v>1200</v>
      </c>
      <c r="AY3" s="428">
        <v>900</v>
      </c>
      <c r="AZ3" s="428">
        <v>650</v>
      </c>
      <c r="BA3" s="428">
        <v>620</v>
      </c>
      <c r="BB3" s="426">
        <f>+'Cuadro Resumen'!C213</f>
        <v>5759.1495000000004</v>
      </c>
      <c r="BC3" s="426">
        <f>+'Cuadro Resumen'!D213</f>
        <v>5307.4515000000001</v>
      </c>
      <c r="BD3" s="426">
        <f>+'Cuadro Resumen'!E213</f>
        <v>6775.47</v>
      </c>
      <c r="BE3" s="426">
        <f>+'Cuadro Resumen'!F213</f>
        <v>6323.7719999999999</v>
      </c>
      <c r="BF3" s="426">
        <f>+'Cuadro Resumen'!C214</f>
        <v>5081.6025</v>
      </c>
      <c r="BG3" s="426">
        <f>+'Cuadro Resumen'!D214</f>
        <v>4629.9045000000006</v>
      </c>
      <c r="BH3" s="426">
        <f>+'Cuadro Resumen'!E214</f>
        <v>6097.9230000000007</v>
      </c>
      <c r="BI3" s="426">
        <f>+'Cuadro Resumen'!F214</f>
        <v>5646.2250000000004</v>
      </c>
      <c r="BJ3" s="427">
        <f>+'Cuadro Resumen'!C215</f>
        <v>4404.0555000000004</v>
      </c>
      <c r="BK3" s="427">
        <f>+'Cuadro Resumen'!D215</f>
        <v>4065.2820000000002</v>
      </c>
      <c r="BL3" s="427">
        <f>+'Cuadro Resumen'!E215</f>
        <v>5420.3760000000002</v>
      </c>
      <c r="BM3" s="427">
        <f>+'Cuadro Resumen'!F215</f>
        <v>4968.6779999999999</v>
      </c>
      <c r="BN3" s="427">
        <f>+'Cuadro Resumen'!C216</f>
        <v>3726.5085000000004</v>
      </c>
      <c r="BO3" s="427">
        <f>+'Cuadro Resumen'!D216</f>
        <v>3387.7350000000001</v>
      </c>
      <c r="BP3" s="427">
        <f>+'Cuadro Resumen'!E216</f>
        <v>4742.8290000000006</v>
      </c>
      <c r="BQ3" s="427">
        <f>+'Cuadro Resumen'!F216</f>
        <v>4404.0555000000004</v>
      </c>
      <c r="BR3" s="427">
        <f>+'Cuadro Resumen'!C217</f>
        <v>3274.8105</v>
      </c>
      <c r="BS3" s="427">
        <f>+'Cuadro Resumen'!D217</f>
        <v>3048.9615000000003</v>
      </c>
      <c r="BT3" s="427">
        <f>+'Cuadro Resumen'!E217</f>
        <v>4178.2065000000002</v>
      </c>
      <c r="BU3" s="427">
        <f>+'Cuadro Resumen'!F217</f>
        <v>3839.433</v>
      </c>
    </row>
    <row r="4" spans="1:555" ht="15.75" thickBot="1" x14ac:dyDescent="0.3"/>
    <row r="5" spans="1:555" ht="27" thickBot="1" x14ac:dyDescent="0.3">
      <c r="C5" s="85" t="s">
        <v>386</v>
      </c>
      <c r="D5" s="196">
        <f>SUMIF(C:C,$C$11,D:D)</f>
        <v>1734600</v>
      </c>
    </row>
    <row r="6" spans="1:555" x14ac:dyDescent="0.25">
      <c r="C6" s="105"/>
      <c r="D6" s="105"/>
      <c r="E6" s="105"/>
      <c r="F6" s="105"/>
      <c r="G6" s="76"/>
      <c r="H6" s="105"/>
      <c r="I6" s="105"/>
    </row>
    <row r="7" spans="1:555" x14ac:dyDescent="0.25">
      <c r="C7" s="105"/>
      <c r="D7" s="105"/>
      <c r="E7" s="105"/>
      <c r="F7" s="105"/>
      <c r="G7" s="76"/>
      <c r="H7" s="105"/>
      <c r="I7" s="105"/>
    </row>
    <row r="8" spans="1:555" s="434" customFormat="1" x14ac:dyDescent="0.25">
      <c r="C8" s="105"/>
      <c r="D8" s="105"/>
      <c r="E8" s="105"/>
      <c r="F8" s="105"/>
      <c r="G8" s="76"/>
      <c r="H8" s="105"/>
      <c r="I8" s="105"/>
    </row>
    <row r="9" spans="1:555" ht="18.75" x14ac:dyDescent="0.25">
      <c r="C9" s="748" t="s">
        <v>2089</v>
      </c>
      <c r="D9" s="749"/>
      <c r="E9" s="749"/>
      <c r="F9" s="749"/>
      <c r="G9" s="749"/>
      <c r="H9" s="749"/>
      <c r="I9" s="749"/>
      <c r="J9" s="749"/>
      <c r="K9" s="749"/>
    </row>
    <row r="10" spans="1:555" ht="15.75" thickBot="1" x14ac:dyDescent="0.3">
      <c r="C10" s="105"/>
      <c r="D10" s="105"/>
      <c r="E10" s="105"/>
      <c r="F10" s="105"/>
      <c r="G10" s="76"/>
      <c r="H10" s="105"/>
      <c r="I10" s="105"/>
      <c r="K10" s="174"/>
    </row>
    <row r="11" spans="1:555" ht="15.75" thickBot="1" x14ac:dyDescent="0.3">
      <c r="C11" s="155" t="s">
        <v>53</v>
      </c>
      <c r="D11" s="351">
        <f>SUM(F18:F39)</f>
        <v>460000</v>
      </c>
      <c r="F11" s="70"/>
      <c r="G11" s="77"/>
      <c r="H11" s="70"/>
      <c r="I11" s="70"/>
    </row>
    <row r="12" spans="1:555" x14ac:dyDescent="0.25">
      <c r="B12" s="91"/>
      <c r="C12" s="70"/>
      <c r="D12" s="31"/>
      <c r="E12" s="91"/>
      <c r="F12" s="91"/>
      <c r="G12" s="91"/>
      <c r="H12" s="74"/>
      <c r="I12" s="74"/>
      <c r="J12" s="74"/>
      <c r="K12" s="110"/>
    </row>
    <row r="13" spans="1:555" ht="15.75" thickBot="1" x14ac:dyDescent="0.3">
      <c r="B13" s="91"/>
      <c r="C13" s="70"/>
      <c r="D13" s="31"/>
      <c r="E13" s="91"/>
      <c r="F13" s="91"/>
      <c r="G13" s="91"/>
      <c r="H13" s="74"/>
      <c r="I13" s="74"/>
      <c r="J13" s="74"/>
      <c r="K13" s="110"/>
    </row>
    <row r="14" spans="1:555" ht="16.5" thickBot="1" x14ac:dyDescent="0.3">
      <c r="B14" s="91"/>
      <c r="C14" s="200" t="s">
        <v>390</v>
      </c>
      <c r="D14" s="347" t="s">
        <v>1992</v>
      </c>
      <c r="E14" s="91"/>
      <c r="F14" s="132" t="s">
        <v>2088</v>
      </c>
      <c r="G14" s="91"/>
      <c r="H14" s="74"/>
      <c r="I14" s="74"/>
      <c r="J14" s="74"/>
      <c r="K14" s="110"/>
    </row>
    <row r="15" spans="1:555" ht="18.75" x14ac:dyDescent="0.25">
      <c r="B15" s="91"/>
      <c r="C15" s="207" t="str">
        <f>IFERROR(VLOOKUP(D14,'1. Desarrollo e Innov. Curricu.'!$F:$G,2,FALSE),IFERROR(VLOOKUP(D14,'2. Investigación Científica'!$F:$G,2,FALSE),IFERROR(VLOOKUP(D14,'3. Vinculación Univ. Sociedad'!$F:$G,2,FALSE),IFERROR(VLOOKUP(D14,'4. Docencia y Profesorado Univ.'!$F:$G,2,FALSE),IFERROR(VLOOKUP(D14,'5. Estudiantes y Graduados'!$F:$G,2,FALSE),IFERROR(VLOOKUP(D14,'11. Gestion Administrativa'!$F:$G,2,FALSE),IFERROR(VLOOKUP(D14,'13. Gestión Académica'!$F:$G,2,FALSE),IFERROR(VLOOKUP(D14,'9. Asegura. de la Calid. y M'!$F:$G,2,FALSE),IFERROR(VLOOKUP(D14,'6. Gestión del Conocimiento'!$F:$G,2,FALSE),IFERROR(VLOOKUP(D14,'15. Gobernabilidad y Proceso...'!$F:$G,2,FALSE),IFERROR(VLOOKUP(D14,'12. Gestión del Talento Humano'!$F:$G,2,FALSE),IFERROR(VLOOKUP(D14,'14. Internacional... de la E.S.'!$F:$G,2,FALSE),IFERROR(VLOOKUP(D14,'10. Posgrado'!$F:$G,2,FALSE),IFERROR(VLOOKUP(D14,'17. Gestión TIC'!$F:$G,2,FALSE),IFERROR(VLOOKUP(D14,'16. Desa. del Sistema Educ.Sup.'!$F:$G,2,FALSE),IFERROR(VLOOKUP(D14,'8. Cultura de Inno. Insti...'!$F:$G,2,FALSE),VLOOKUP(D14,'7. Lo Esencial de la Reforma U.'!$F:$G,2,0)))))))))))))))))</f>
        <v xml:space="preserve"> Diseñar , aprobar e  implementar  un programa de relevo del personal docente y administrativo. </v>
      </c>
      <c r="D15" s="31"/>
      <c r="E15" s="91"/>
      <c r="F15" s="91"/>
      <c r="G15" s="91"/>
      <c r="H15" s="74"/>
      <c r="I15" s="74"/>
      <c r="J15" s="74"/>
      <c r="K15" s="110"/>
    </row>
    <row r="16" spans="1:555" ht="15.75" thickBot="1" x14ac:dyDescent="0.3">
      <c r="F16" s="91"/>
      <c r="G16" s="74"/>
      <c r="H16" s="74"/>
      <c r="I16" s="74"/>
    </row>
    <row r="17" spans="3:12" ht="30.75" thickBot="1" x14ac:dyDescent="0.3">
      <c r="C17" s="127" t="s">
        <v>44</v>
      </c>
      <c r="D17" s="132" t="s">
        <v>55</v>
      </c>
      <c r="E17" s="134" t="s">
        <v>57</v>
      </c>
      <c r="F17" s="133" t="s">
        <v>27</v>
      </c>
      <c r="G17" s="131" t="s">
        <v>129</v>
      </c>
      <c r="H17" s="134" t="s">
        <v>46</v>
      </c>
      <c r="I17" s="131" t="s">
        <v>130</v>
      </c>
      <c r="J17" s="131" t="s">
        <v>408</v>
      </c>
      <c r="K17" s="131" t="s">
        <v>409</v>
      </c>
      <c r="L17" s="131" t="s">
        <v>463</v>
      </c>
    </row>
    <row r="18" spans="3:12" x14ac:dyDescent="0.25">
      <c r="C18" s="139"/>
      <c r="D18" s="156"/>
      <c r="E18" s="113"/>
      <c r="F18" s="95">
        <f t="shared" ref="F18:F39" si="0">D18*E18</f>
        <v>0</v>
      </c>
      <c r="G18" s="159"/>
      <c r="H18" s="140" t="s">
        <v>1063</v>
      </c>
      <c r="I18" s="128" t="str">
        <f>VLOOKUP(H18,Presupuesto!$B$11:$C$565,2,0)</f>
        <v>BECAS</v>
      </c>
      <c r="J18" s="215" t="s">
        <v>1362</v>
      </c>
      <c r="K18" s="96" t="s">
        <v>392</v>
      </c>
      <c r="L18" s="96"/>
    </row>
    <row r="19" spans="3:12" x14ac:dyDescent="0.25">
      <c r="C19" s="139"/>
      <c r="D19" s="156"/>
      <c r="E19" s="121"/>
      <c r="F19" s="95">
        <f t="shared" si="0"/>
        <v>0</v>
      </c>
      <c r="G19" s="159"/>
      <c r="H19" s="140" t="s">
        <v>1065</v>
      </c>
      <c r="I19" s="128" t="str">
        <f>VLOOKUP(H19,Presupuesto!$B$11:$C$565,2,0)</f>
        <v>BECAS ESTUDIANTES DE PREGRADO (PLAN REFORMA)</v>
      </c>
      <c r="J19" s="96" t="str">
        <f>$J$18</f>
        <v>Gestión del Talento Humano, Administrativo y Docente</v>
      </c>
      <c r="K19" s="96" t="s">
        <v>410</v>
      </c>
      <c r="L19" s="96"/>
    </row>
    <row r="20" spans="3:12" x14ac:dyDescent="0.25">
      <c r="C20" s="139"/>
      <c r="D20" s="156"/>
      <c r="E20" s="121"/>
      <c r="F20" s="95">
        <f t="shared" si="0"/>
        <v>0</v>
      </c>
      <c r="G20" s="159"/>
      <c r="H20" s="140" t="s">
        <v>1067</v>
      </c>
      <c r="I20" s="128" t="str">
        <f>VLOOKUP(H20,Presupuesto!$B$11:$C$565,2,0)</f>
        <v>BECAS CONVENIO MINISTERIO SALUD -IHSS-UNAH</v>
      </c>
      <c r="J20" s="96" t="str">
        <f t="shared" ref="J20:J38" si="1">$J$18</f>
        <v>Gestión del Talento Humano, Administrativo y Docente</v>
      </c>
      <c r="K20" s="96" t="s">
        <v>410</v>
      </c>
      <c r="L20" s="96"/>
    </row>
    <row r="21" spans="3:12" x14ac:dyDescent="0.25">
      <c r="C21" s="139"/>
      <c r="D21" s="156"/>
      <c r="E21" s="121"/>
      <c r="F21" s="95">
        <f t="shared" si="0"/>
        <v>0</v>
      </c>
      <c r="G21" s="159"/>
      <c r="H21" s="140" t="s">
        <v>1069</v>
      </c>
      <c r="I21" s="128" t="str">
        <f>VLOOKUP(H21,Presupuesto!$B$11:$C$565,2,0)</f>
        <v>BECAS DE ACTUALIZACION Y CAPACITACION DOCENTE</v>
      </c>
      <c r="J21" s="96" t="str">
        <f t="shared" si="1"/>
        <v>Gestión del Talento Humano, Administrativo y Docente</v>
      </c>
      <c r="K21" s="96" t="s">
        <v>410</v>
      </c>
      <c r="L21" s="96"/>
    </row>
    <row r="22" spans="3:12" x14ac:dyDescent="0.25">
      <c r="C22" s="139"/>
      <c r="D22" s="156"/>
      <c r="E22" s="121"/>
      <c r="F22" s="95">
        <f t="shared" si="0"/>
        <v>0</v>
      </c>
      <c r="G22" s="159"/>
      <c r="H22" s="140" t="s">
        <v>1071</v>
      </c>
      <c r="I22" s="128" t="str">
        <f>VLOOKUP(H22,Presupuesto!$B$11:$C$565,2,0)</f>
        <v>BECAS EXCELENCIA ACADEMICA</v>
      </c>
      <c r="J22" s="96" t="s">
        <v>1362</v>
      </c>
      <c r="K22" s="96" t="s">
        <v>410</v>
      </c>
      <c r="L22" s="96"/>
    </row>
    <row r="23" spans="3:12" x14ac:dyDescent="0.25">
      <c r="C23" s="139"/>
      <c r="D23" s="156"/>
      <c r="E23" s="121"/>
      <c r="F23" s="95">
        <f t="shared" si="0"/>
        <v>0</v>
      </c>
      <c r="G23" s="159"/>
      <c r="H23" s="140" t="s">
        <v>1073</v>
      </c>
      <c r="I23" s="128" t="str">
        <f>VLOOKUP(H23,Presupuesto!$B$11:$C$565,2,0)</f>
        <v>BECAS PARA HIJOS DE LOS TRABAJADORES</v>
      </c>
      <c r="J23" s="96" t="str">
        <f t="shared" si="1"/>
        <v>Gestión del Talento Humano, Administrativo y Docente</v>
      </c>
      <c r="K23" s="96" t="s">
        <v>399</v>
      </c>
      <c r="L23" s="96"/>
    </row>
    <row r="24" spans="3:12" x14ac:dyDescent="0.25">
      <c r="C24" s="139"/>
      <c r="D24" s="156"/>
      <c r="E24" s="121"/>
      <c r="F24" s="95">
        <f t="shared" si="0"/>
        <v>0</v>
      </c>
      <c r="G24" s="159"/>
      <c r="H24" s="140" t="s">
        <v>1075</v>
      </c>
      <c r="I24" s="128" t="str">
        <f>VLOOKUP(H24,Presupuesto!$B$11:$C$565,2,0)</f>
        <v>BECAS POST GRADO ECONOMIA</v>
      </c>
      <c r="J24" s="96" t="str">
        <f t="shared" si="1"/>
        <v>Gestión del Talento Humano, Administrativo y Docente</v>
      </c>
      <c r="K24" s="96" t="s">
        <v>410</v>
      </c>
      <c r="L24" s="96"/>
    </row>
    <row r="25" spans="3:12" x14ac:dyDescent="0.25">
      <c r="C25" s="139"/>
      <c r="D25" s="156"/>
      <c r="E25" s="121"/>
      <c r="F25" s="95">
        <f t="shared" si="0"/>
        <v>0</v>
      </c>
      <c r="G25" s="159"/>
      <c r="H25" s="140" t="s">
        <v>1077</v>
      </c>
      <c r="I25" s="128" t="str">
        <f>VLOOKUP(H25,Presupuesto!$B$11:$C$565,2,0)</f>
        <v>BECAS POST-GRADO DE TRABAJO SOCIAL</v>
      </c>
      <c r="J25" s="96" t="str">
        <f t="shared" si="1"/>
        <v>Gestión del Talento Humano, Administrativo y Docente</v>
      </c>
      <c r="K25" s="96" t="s">
        <v>410</v>
      </c>
      <c r="L25" s="96"/>
    </row>
    <row r="26" spans="3:12" x14ac:dyDescent="0.25">
      <c r="C26" s="139"/>
      <c r="D26" s="156"/>
      <c r="E26" s="121"/>
      <c r="F26" s="95">
        <f t="shared" si="0"/>
        <v>0</v>
      </c>
      <c r="G26" s="159"/>
      <c r="H26" s="140" t="s">
        <v>1079</v>
      </c>
      <c r="I26" s="128" t="str">
        <f>VLOOKUP(H26,Presupuesto!$B$11:$C$565,2,0)</f>
        <v>BECAS PROFESIONALIZANTES DOCENTE (PLAN DE REFORMA)</v>
      </c>
      <c r="J26" s="96" t="str">
        <f t="shared" si="1"/>
        <v>Gestión del Talento Humano, Administrativo y Docente</v>
      </c>
      <c r="K26" s="96" t="s">
        <v>410</v>
      </c>
      <c r="L26" s="96"/>
    </row>
    <row r="27" spans="3:12" x14ac:dyDescent="0.25">
      <c r="C27" s="139"/>
      <c r="D27" s="156"/>
      <c r="E27" s="121"/>
      <c r="F27" s="95">
        <f t="shared" si="0"/>
        <v>0</v>
      </c>
      <c r="G27" s="159"/>
      <c r="H27" s="140" t="s">
        <v>1081</v>
      </c>
      <c r="I27" s="128" t="str">
        <f>VLOOKUP(H27,Presupuesto!$B$11:$C$565,2,0)</f>
        <v>PRESTAMOS A ESTUDIANTES</v>
      </c>
      <c r="J27" s="96" t="str">
        <f t="shared" si="1"/>
        <v>Gestión del Talento Humano, Administrativo y Docente</v>
      </c>
      <c r="K27" s="96" t="s">
        <v>410</v>
      </c>
      <c r="L27" s="96"/>
    </row>
    <row r="28" spans="3:12" x14ac:dyDescent="0.25">
      <c r="C28" s="139"/>
      <c r="D28" s="156"/>
      <c r="E28" s="121"/>
      <c r="F28" s="95">
        <f t="shared" si="0"/>
        <v>0</v>
      </c>
      <c r="G28" s="159"/>
      <c r="H28" s="140" t="s">
        <v>1083</v>
      </c>
      <c r="I28" s="128" t="str">
        <f>VLOOKUP(H28,Presupuesto!$B$11:$C$565,2,0)</f>
        <v>BECAS TALLERES EMPLEADOS A ESTUDIANTES</v>
      </c>
      <c r="J28" s="96" t="str">
        <f t="shared" si="1"/>
        <v>Gestión del Talento Humano, Administrativo y Docente</v>
      </c>
      <c r="K28" s="96" t="s">
        <v>410</v>
      </c>
      <c r="L28" s="96"/>
    </row>
    <row r="29" spans="3:12" x14ac:dyDescent="0.25">
      <c r="C29" s="139"/>
      <c r="D29" s="156"/>
      <c r="E29" s="121"/>
      <c r="F29" s="95">
        <f t="shared" si="0"/>
        <v>0</v>
      </c>
      <c r="G29" s="159"/>
      <c r="H29" s="140" t="s">
        <v>1085</v>
      </c>
      <c r="I29" s="128" t="str">
        <f>VLOOKUP(H29,Presupuesto!$B$11:$C$565,2,0)</f>
        <v>BECAS EXTERNAS DE INVESTIGACION</v>
      </c>
      <c r="J29" s="96" t="str">
        <f t="shared" si="1"/>
        <v>Gestión del Talento Humano, Administrativo y Docente</v>
      </c>
      <c r="K29" s="96" t="s">
        <v>410</v>
      </c>
      <c r="L29" s="96"/>
    </row>
    <row r="30" spans="3:12" x14ac:dyDescent="0.25">
      <c r="C30" s="139"/>
      <c r="D30" s="156"/>
      <c r="E30" s="121"/>
      <c r="F30" s="95">
        <f t="shared" si="0"/>
        <v>0</v>
      </c>
      <c r="G30" s="159"/>
      <c r="H30" s="140" t="s">
        <v>1087</v>
      </c>
      <c r="I30" s="128" t="str">
        <f>VLOOKUP(H30,Presupuesto!$B$11:$C$565,2,0)</f>
        <v>BECAS SUSTANTIVAS DE INVESTIGACIÓN</v>
      </c>
      <c r="J30" s="96" t="str">
        <f t="shared" si="1"/>
        <v>Gestión del Talento Humano, Administrativo y Docente</v>
      </c>
      <c r="K30" s="96" t="s">
        <v>410</v>
      </c>
      <c r="L30" s="96"/>
    </row>
    <row r="31" spans="3:12" x14ac:dyDescent="0.25">
      <c r="C31" s="139"/>
      <c r="D31" s="156"/>
      <c r="E31" s="121"/>
      <c r="F31" s="95">
        <f t="shared" si="0"/>
        <v>0</v>
      </c>
      <c r="G31" s="159"/>
      <c r="H31" s="140" t="s">
        <v>1089</v>
      </c>
      <c r="I31" s="128" t="str">
        <f>VLOOKUP(H31,Presupuesto!$B$11:$C$565,2,0)</f>
        <v>BECAS DE INVEST, PARA ESTUD. DE PREGRADO</v>
      </c>
      <c r="J31" s="96" t="str">
        <f t="shared" si="1"/>
        <v>Gestión del Talento Humano, Administrativo y Docente</v>
      </c>
      <c r="K31" s="96" t="s">
        <v>410</v>
      </c>
      <c r="L31" s="96"/>
    </row>
    <row r="32" spans="3:12" x14ac:dyDescent="0.25">
      <c r="C32" s="139"/>
      <c r="D32" s="156"/>
      <c r="E32" s="121"/>
      <c r="F32" s="95">
        <f t="shared" si="0"/>
        <v>0</v>
      </c>
      <c r="G32" s="159"/>
      <c r="H32" s="140" t="s">
        <v>1091</v>
      </c>
      <c r="I32" s="128" t="str">
        <f>VLOOKUP(H32,Presupuesto!$B$11:$C$565,2,0)</f>
        <v>BECAS DE INVEST. PARA DOC.DE POST-GRADO</v>
      </c>
      <c r="J32" s="96" t="str">
        <f t="shared" si="1"/>
        <v>Gestión del Talento Humano, Administrativo y Docente</v>
      </c>
      <c r="K32" s="96" t="s">
        <v>410</v>
      </c>
      <c r="L32" s="96"/>
    </row>
    <row r="33" spans="3:12" x14ac:dyDescent="0.25">
      <c r="C33" s="139"/>
      <c r="D33" s="156"/>
      <c r="E33" s="121"/>
      <c r="F33" s="95">
        <f t="shared" si="0"/>
        <v>0</v>
      </c>
      <c r="G33" s="159"/>
      <c r="H33" s="140" t="s">
        <v>1093</v>
      </c>
      <c r="I33" s="128" t="str">
        <f>VLOOKUP(H33,Presupuesto!$B$11:$C$565,2,0)</f>
        <v>BECAS BÁSICAS DE INVESTIGACIÓN</v>
      </c>
      <c r="J33" s="96" t="str">
        <f t="shared" si="1"/>
        <v>Gestión del Talento Humano, Administrativo y Docente</v>
      </c>
      <c r="K33" s="96" t="s">
        <v>410</v>
      </c>
      <c r="L33" s="96"/>
    </row>
    <row r="34" spans="3:12" ht="30" x14ac:dyDescent="0.25">
      <c r="C34" s="656" t="s">
        <v>2090</v>
      </c>
      <c r="D34" s="156">
        <v>2</v>
      </c>
      <c r="E34" s="121">
        <v>230000</v>
      </c>
      <c r="F34" s="95">
        <f t="shared" si="0"/>
        <v>460000</v>
      </c>
      <c r="G34" s="159" t="s">
        <v>1665</v>
      </c>
      <c r="H34" s="140" t="s">
        <v>1095</v>
      </c>
      <c r="I34" s="128" t="str">
        <f>VLOOKUP(H34,Presupuesto!$B$11:$C$565,2,0)</f>
        <v>BECAS RELEVO GENERACIONAL</v>
      </c>
      <c r="J34" s="96" t="s">
        <v>1362</v>
      </c>
      <c r="K34" s="96" t="s">
        <v>392</v>
      </c>
      <c r="L34" s="677" t="s">
        <v>2091</v>
      </c>
    </row>
    <row r="35" spans="3:12" x14ac:dyDescent="0.25">
      <c r="C35" s="139"/>
      <c r="D35" s="156"/>
      <c r="E35" s="121"/>
      <c r="F35" s="95">
        <f t="shared" si="0"/>
        <v>0</v>
      </c>
      <c r="G35" s="159" t="s">
        <v>1665</v>
      </c>
      <c r="H35" s="140" t="s">
        <v>1097</v>
      </c>
      <c r="I35" s="128" t="str">
        <f>VLOOKUP(H35,Presupuesto!$B$11:$C$565,2,0)</f>
        <v>BECAS DE EQUIDAD</v>
      </c>
      <c r="J35" s="96" t="str">
        <f t="shared" si="1"/>
        <v>Gestión del Talento Humano, Administrativo y Docente</v>
      </c>
      <c r="K35" s="96" t="s">
        <v>410</v>
      </c>
      <c r="L35" s="96"/>
    </row>
    <row r="36" spans="3:12" x14ac:dyDescent="0.25">
      <c r="C36" s="139"/>
      <c r="D36" s="156"/>
      <c r="E36" s="121"/>
      <c r="F36" s="95">
        <f t="shared" si="0"/>
        <v>0</v>
      </c>
      <c r="G36" s="159"/>
      <c r="H36" s="140" t="s">
        <v>1099</v>
      </c>
      <c r="I36" s="128" t="str">
        <f>VLOOKUP(H36,Presupuesto!$B$11:$C$565,2,0)</f>
        <v>PREMIOS AL INVESTIGADOR</v>
      </c>
      <c r="J36" s="96" t="str">
        <f t="shared" si="1"/>
        <v>Gestión del Talento Humano, Administrativo y Docente</v>
      </c>
      <c r="K36" s="96" t="s">
        <v>410</v>
      </c>
      <c r="L36" s="96"/>
    </row>
    <row r="37" spans="3:12" x14ac:dyDescent="0.25">
      <c r="C37" s="139"/>
      <c r="D37" s="156"/>
      <c r="E37" s="121"/>
      <c r="F37" s="95">
        <f t="shared" si="0"/>
        <v>0</v>
      </c>
      <c r="G37" s="159"/>
      <c r="H37" s="140" t="s">
        <v>1101</v>
      </c>
      <c r="I37" s="128" t="str">
        <f>VLOOKUP(H37,Presupuesto!$B$11:$C$565,2,0)</f>
        <v>BECAS DE INV. PARA ESTUDIANTES DE POSTGRADO</v>
      </c>
      <c r="J37" s="96" t="str">
        <f t="shared" si="1"/>
        <v>Gestión del Talento Humano, Administrativo y Docente</v>
      </c>
      <c r="K37" s="96" t="s">
        <v>410</v>
      </c>
      <c r="L37" s="96"/>
    </row>
    <row r="38" spans="3:12" x14ac:dyDescent="0.25">
      <c r="C38" s="139"/>
      <c r="D38" s="156"/>
      <c r="E38" s="121"/>
      <c r="F38" s="95">
        <f t="shared" si="0"/>
        <v>0</v>
      </c>
      <c r="G38" s="159"/>
      <c r="H38" s="140" t="s">
        <v>1103</v>
      </c>
      <c r="I38" s="128" t="str">
        <f>VLOOKUP(H38,Presupuesto!$B$11:$C$565,2,0)</f>
        <v>Becas Especiales de Investigación</v>
      </c>
      <c r="J38" s="96" t="str">
        <f t="shared" si="1"/>
        <v>Gestión del Talento Humano, Administrativo y Docente</v>
      </c>
      <c r="K38" s="96" t="s">
        <v>410</v>
      </c>
      <c r="L38" s="96"/>
    </row>
    <row r="39" spans="3:12" ht="15.75" thickBot="1" x14ac:dyDescent="0.3">
      <c r="C39" s="145"/>
      <c r="D39" s="219"/>
      <c r="E39" s="662"/>
      <c r="F39" s="103">
        <f t="shared" si="0"/>
        <v>0</v>
      </c>
      <c r="G39" s="160"/>
      <c r="H39" s="146"/>
      <c r="I39" s="130" t="e">
        <f>VLOOKUP(H39,Presupuesto!$B$11:$C$565,2,0)</f>
        <v>#N/A</v>
      </c>
      <c r="J39" s="104" t="str">
        <f t="shared" ref="J39" si="2">$J$18</f>
        <v>Gestión del Talento Humano, Administrativo y Docente</v>
      </c>
      <c r="K39" s="122" t="s">
        <v>392</v>
      </c>
      <c r="L39" s="122"/>
    </row>
    <row r="40" spans="3:12" s="434" customFormat="1" x14ac:dyDescent="0.25">
      <c r="C40" s="644"/>
      <c r="D40" s="645"/>
      <c r="E40" s="619"/>
      <c r="F40" s="619"/>
      <c r="G40" s="620"/>
      <c r="H40" s="636"/>
      <c r="I40" s="619"/>
      <c r="J40" s="636"/>
      <c r="K40" s="636"/>
      <c r="L40" s="636"/>
    </row>
    <row r="41" spans="3:12" s="434" customFormat="1" x14ac:dyDescent="0.25">
      <c r="C41" s="644"/>
      <c r="D41" s="645"/>
      <c r="E41" s="619"/>
      <c r="F41" s="619"/>
      <c r="G41" s="620"/>
      <c r="H41" s="636"/>
      <c r="I41" s="619"/>
      <c r="J41" s="636"/>
      <c r="K41" s="636"/>
      <c r="L41" s="636"/>
    </row>
    <row r="42" spans="3:12" s="434" customFormat="1" ht="18.75" x14ac:dyDescent="0.25">
      <c r="C42" s="748" t="s">
        <v>2092</v>
      </c>
      <c r="D42" s="749"/>
      <c r="E42" s="749"/>
      <c r="F42" s="749"/>
      <c r="G42" s="749"/>
      <c r="H42" s="749"/>
      <c r="I42" s="749"/>
      <c r="J42" s="749"/>
      <c r="K42" s="749"/>
      <c r="L42" s="636"/>
    </row>
    <row r="43" spans="3:12" s="434" customFormat="1" ht="15.75" thickBot="1" x14ac:dyDescent="0.3">
      <c r="C43" s="644"/>
      <c r="D43" s="645"/>
      <c r="E43" s="619"/>
      <c r="F43" s="619"/>
      <c r="G43" s="620"/>
      <c r="H43" s="636"/>
      <c r="I43" s="619"/>
      <c r="J43" s="636"/>
      <c r="K43" s="636"/>
      <c r="L43" s="636"/>
    </row>
    <row r="44" spans="3:12" s="434" customFormat="1" ht="15.75" thickBot="1" x14ac:dyDescent="0.3">
      <c r="C44" s="155" t="s">
        <v>53</v>
      </c>
      <c r="D44" s="351">
        <f>SUM(F51:F72)</f>
        <v>576400</v>
      </c>
      <c r="F44" s="70"/>
      <c r="G44" s="77"/>
      <c r="H44" s="70"/>
      <c r="I44" s="70"/>
    </row>
    <row r="45" spans="3:12" s="434" customFormat="1" x14ac:dyDescent="0.25">
      <c r="C45" s="70"/>
      <c r="D45" s="31"/>
      <c r="E45" s="91"/>
      <c r="F45" s="91"/>
      <c r="G45" s="91"/>
      <c r="H45" s="74"/>
      <c r="I45" s="74"/>
      <c r="J45" s="74"/>
      <c r="K45" s="110"/>
    </row>
    <row r="46" spans="3:12" s="434" customFormat="1" x14ac:dyDescent="0.25">
      <c r="C46" s="70"/>
      <c r="D46" s="31"/>
      <c r="E46" s="91"/>
      <c r="F46" s="91"/>
      <c r="G46" s="91"/>
      <c r="H46" s="74"/>
      <c r="I46" s="74"/>
      <c r="J46" s="74"/>
      <c r="K46" s="110"/>
    </row>
    <row r="47" spans="3:12" s="434" customFormat="1" ht="15.75" x14ac:dyDescent="0.25">
      <c r="C47" s="200" t="s">
        <v>390</v>
      </c>
      <c r="D47" s="347" t="s">
        <v>1992</v>
      </c>
      <c r="E47" s="91"/>
      <c r="F47" s="91"/>
      <c r="G47" s="91"/>
      <c r="H47" s="74"/>
      <c r="I47" s="74"/>
      <c r="J47" s="74"/>
      <c r="K47" s="110"/>
    </row>
    <row r="48" spans="3:12" s="434" customFormat="1" ht="18.75" x14ac:dyDescent="0.25">
      <c r="C48" s="207" t="str">
        <f>IFERROR(VLOOKUP(D47,'1. Desarrollo e Innov. Curricu.'!$F:$G,2,FALSE),IFERROR(VLOOKUP(D47,'2. Investigación Científica'!$F:$G,2,FALSE),IFERROR(VLOOKUP(D47,'3. Vinculación Univ. Sociedad'!$F:$G,2,FALSE),IFERROR(VLOOKUP(D47,'4. Docencia y Profesorado Univ.'!$F:$G,2,FALSE),IFERROR(VLOOKUP(D47,'5. Estudiantes y Graduados'!$F:$G,2,FALSE),IFERROR(VLOOKUP(D47,'11. Gestion Administrativa'!$F:$G,2,FALSE),IFERROR(VLOOKUP(D47,'13. Gestión Académica'!$F:$G,2,FALSE),IFERROR(VLOOKUP(D47,'9. Asegura. de la Calid. y M'!$F:$G,2,FALSE),IFERROR(VLOOKUP(D47,'6. Gestión del Conocimiento'!$F:$G,2,FALSE),IFERROR(VLOOKUP(D47,'15. Gobernabilidad y Proceso...'!$F:$G,2,FALSE),IFERROR(VLOOKUP(D47,'12. Gestión del Talento Humano'!$F:$G,2,FALSE),IFERROR(VLOOKUP(D47,'14. Internacional... de la E.S.'!$F:$G,2,FALSE),IFERROR(VLOOKUP(D47,'10. Posgrado'!$F:$G,2,FALSE),IFERROR(VLOOKUP(D47,'17. Gestión TIC'!$F:$G,2,FALSE),IFERROR(VLOOKUP(D47,'16. Desa. del Sistema Educ.Sup.'!$F:$G,2,FALSE),IFERROR(VLOOKUP(D47,'8. Cultura de Inno. Insti...'!$F:$G,2,FALSE),VLOOKUP(D47,'7. Lo Esencial de la Reforma U.'!$F:$G,2,0)))))))))))))))))</f>
        <v xml:space="preserve"> Diseñar , aprobar e  implementar  un programa de relevo del personal docente y administrativo. </v>
      </c>
      <c r="D48" s="31"/>
      <c r="E48" s="91"/>
      <c r="F48" s="91"/>
      <c r="G48" s="91"/>
      <c r="H48" s="74"/>
      <c r="I48" s="74"/>
      <c r="J48" s="74"/>
      <c r="K48" s="110"/>
    </row>
    <row r="49" spans="3:12" s="434" customFormat="1" ht="15.75" thickBot="1" x14ac:dyDescent="0.3">
      <c r="F49" s="91"/>
      <c r="G49" s="74"/>
      <c r="H49" s="74"/>
      <c r="I49" s="74"/>
    </row>
    <row r="50" spans="3:12" s="434" customFormat="1" ht="30.75" thickBot="1" x14ac:dyDescent="0.3">
      <c r="C50" s="127" t="s">
        <v>44</v>
      </c>
      <c r="D50" s="132" t="s">
        <v>55</v>
      </c>
      <c r="E50" s="134" t="s">
        <v>57</v>
      </c>
      <c r="F50" s="133" t="s">
        <v>27</v>
      </c>
      <c r="G50" s="131" t="s">
        <v>129</v>
      </c>
      <c r="H50" s="134" t="s">
        <v>46</v>
      </c>
      <c r="I50" s="131" t="s">
        <v>130</v>
      </c>
      <c r="J50" s="131" t="s">
        <v>408</v>
      </c>
      <c r="K50" s="131" t="s">
        <v>409</v>
      </c>
      <c r="L50" s="131" t="s">
        <v>463</v>
      </c>
    </row>
    <row r="51" spans="3:12" s="434" customFormat="1" x14ac:dyDescent="0.25">
      <c r="C51" s="139"/>
      <c r="D51" s="156"/>
      <c r="E51" s="113"/>
      <c r="F51" s="95">
        <f t="shared" ref="F51:F72" si="3">D51*E51</f>
        <v>0</v>
      </c>
      <c r="G51" s="159"/>
      <c r="H51" s="140" t="s">
        <v>1063</v>
      </c>
      <c r="I51" s="128" t="str">
        <f>VLOOKUP(H51,Presupuesto!$B$11:$C$565,2,0)</f>
        <v>BECAS</v>
      </c>
      <c r="J51" s="215" t="s">
        <v>1435</v>
      </c>
      <c r="K51" s="96" t="s">
        <v>392</v>
      </c>
      <c r="L51" s="96"/>
    </row>
    <row r="52" spans="3:12" s="434" customFormat="1" x14ac:dyDescent="0.25">
      <c r="C52" s="139"/>
      <c r="D52" s="156"/>
      <c r="E52" s="121"/>
      <c r="F52" s="95">
        <f t="shared" si="3"/>
        <v>0</v>
      </c>
      <c r="G52" s="159"/>
      <c r="H52" s="140" t="s">
        <v>1065</v>
      </c>
      <c r="I52" s="128" t="str">
        <f>VLOOKUP(H52,Presupuesto!$B$11:$C$565,2,0)</f>
        <v>BECAS ESTUDIANTES DE PREGRADO (PLAN REFORMA)</v>
      </c>
      <c r="J52" s="96" t="e">
        <f>#REF!</f>
        <v>#REF!</v>
      </c>
      <c r="K52" s="96" t="s">
        <v>410</v>
      </c>
      <c r="L52" s="96"/>
    </row>
    <row r="53" spans="3:12" s="434" customFormat="1" x14ac:dyDescent="0.25">
      <c r="C53" s="139"/>
      <c r="D53" s="156"/>
      <c r="E53" s="121"/>
      <c r="F53" s="95">
        <f t="shared" si="3"/>
        <v>0</v>
      </c>
      <c r="G53" s="159"/>
      <c r="H53" s="140" t="s">
        <v>1067</v>
      </c>
      <c r="I53" s="128" t="str">
        <f>VLOOKUP(H53,Presupuesto!$B$11:$C$565,2,0)</f>
        <v>BECAS CONVENIO MINISTERIO SALUD -IHSS-UNAH</v>
      </c>
      <c r="J53" s="96" t="e">
        <f>#REF!</f>
        <v>#REF!</v>
      </c>
      <c r="K53" s="96" t="s">
        <v>410</v>
      </c>
      <c r="L53" s="96"/>
    </row>
    <row r="54" spans="3:12" s="434" customFormat="1" x14ac:dyDescent="0.25">
      <c r="C54" s="139"/>
      <c r="D54" s="156"/>
      <c r="E54" s="121"/>
      <c r="F54" s="95">
        <f t="shared" si="3"/>
        <v>0</v>
      </c>
      <c r="G54" s="159"/>
      <c r="H54" s="140" t="s">
        <v>1069</v>
      </c>
      <c r="I54" s="128" t="str">
        <f>VLOOKUP(H54,Presupuesto!$B$11:$C$565,2,0)</f>
        <v>BECAS DE ACTUALIZACION Y CAPACITACION DOCENTE</v>
      </c>
      <c r="J54" s="96" t="e">
        <f>#REF!</f>
        <v>#REF!</v>
      </c>
      <c r="K54" s="96" t="s">
        <v>410</v>
      </c>
      <c r="L54" s="96"/>
    </row>
    <row r="55" spans="3:12" s="434" customFormat="1" x14ac:dyDescent="0.25">
      <c r="C55" s="139"/>
      <c r="D55" s="156"/>
      <c r="E55" s="121"/>
      <c r="F55" s="95">
        <f t="shared" si="3"/>
        <v>0</v>
      </c>
      <c r="G55" s="159"/>
      <c r="H55" s="140" t="s">
        <v>1071</v>
      </c>
      <c r="I55" s="128" t="str">
        <f>VLOOKUP(H55,Presupuesto!$B$11:$C$565,2,0)</f>
        <v>BECAS EXCELENCIA ACADEMICA</v>
      </c>
      <c r="J55" s="96" t="e">
        <f>#REF!</f>
        <v>#REF!</v>
      </c>
      <c r="K55" s="96" t="s">
        <v>410</v>
      </c>
      <c r="L55" s="96"/>
    </row>
    <row r="56" spans="3:12" s="434" customFormat="1" x14ac:dyDescent="0.25">
      <c r="C56" s="139"/>
      <c r="D56" s="156"/>
      <c r="E56" s="121"/>
      <c r="F56" s="95">
        <f t="shared" si="3"/>
        <v>0</v>
      </c>
      <c r="G56" s="159"/>
      <c r="H56" s="140" t="s">
        <v>1073</v>
      </c>
      <c r="I56" s="128" t="str">
        <f>VLOOKUP(H56,Presupuesto!$B$11:$C$565,2,0)</f>
        <v>BECAS PARA HIJOS DE LOS TRABAJADORES</v>
      </c>
      <c r="J56" s="96" t="e">
        <f>#REF!</f>
        <v>#REF!</v>
      </c>
      <c r="K56" s="96" t="s">
        <v>399</v>
      </c>
      <c r="L56" s="96"/>
    </row>
    <row r="57" spans="3:12" s="434" customFormat="1" x14ac:dyDescent="0.25">
      <c r="C57" s="139"/>
      <c r="D57" s="156"/>
      <c r="E57" s="121"/>
      <c r="F57" s="95">
        <f t="shared" si="3"/>
        <v>0</v>
      </c>
      <c r="G57" s="159"/>
      <c r="H57" s="140" t="s">
        <v>1075</v>
      </c>
      <c r="I57" s="128" t="str">
        <f>VLOOKUP(H57,Presupuesto!$B$11:$C$565,2,0)</f>
        <v>BECAS POST GRADO ECONOMIA</v>
      </c>
      <c r="J57" s="96" t="e">
        <f>#REF!</f>
        <v>#REF!</v>
      </c>
      <c r="K57" s="96" t="s">
        <v>410</v>
      </c>
      <c r="L57" s="96"/>
    </row>
    <row r="58" spans="3:12" s="434" customFormat="1" x14ac:dyDescent="0.25">
      <c r="C58" s="139"/>
      <c r="D58" s="156"/>
      <c r="E58" s="121"/>
      <c r="F58" s="95">
        <f t="shared" si="3"/>
        <v>0</v>
      </c>
      <c r="G58" s="159"/>
      <c r="H58" s="140" t="s">
        <v>1077</v>
      </c>
      <c r="I58" s="128" t="str">
        <f>VLOOKUP(H58,Presupuesto!$B$11:$C$565,2,0)</f>
        <v>BECAS POST-GRADO DE TRABAJO SOCIAL</v>
      </c>
      <c r="J58" s="96" t="e">
        <f>#REF!</f>
        <v>#REF!</v>
      </c>
      <c r="K58" s="96" t="s">
        <v>410</v>
      </c>
      <c r="L58" s="96"/>
    </row>
    <row r="59" spans="3:12" s="434" customFormat="1" x14ac:dyDescent="0.25">
      <c r="C59" s="139"/>
      <c r="D59" s="156"/>
      <c r="E59" s="121"/>
      <c r="F59" s="95">
        <f t="shared" si="3"/>
        <v>0</v>
      </c>
      <c r="G59" s="159"/>
      <c r="H59" s="140" t="s">
        <v>1079</v>
      </c>
      <c r="I59" s="128" t="str">
        <f>VLOOKUP(H59,Presupuesto!$B$11:$C$565,2,0)</f>
        <v>BECAS PROFESIONALIZANTES DOCENTE (PLAN DE REFORMA)</v>
      </c>
      <c r="J59" s="96" t="e">
        <f>#REF!</f>
        <v>#REF!</v>
      </c>
      <c r="K59" s="96" t="s">
        <v>410</v>
      </c>
      <c r="L59" s="96"/>
    </row>
    <row r="60" spans="3:12" s="434" customFormat="1" x14ac:dyDescent="0.25">
      <c r="C60" s="139"/>
      <c r="D60" s="156"/>
      <c r="E60" s="121"/>
      <c r="F60" s="95">
        <f t="shared" si="3"/>
        <v>0</v>
      </c>
      <c r="G60" s="159"/>
      <c r="H60" s="140" t="s">
        <v>1081</v>
      </c>
      <c r="I60" s="128" t="str">
        <f>VLOOKUP(H60,Presupuesto!$B$11:$C$565,2,0)</f>
        <v>PRESTAMOS A ESTUDIANTES</v>
      </c>
      <c r="J60" s="96" t="e">
        <f>#REF!</f>
        <v>#REF!</v>
      </c>
      <c r="K60" s="96" t="s">
        <v>410</v>
      </c>
      <c r="L60" s="96"/>
    </row>
    <row r="61" spans="3:12" s="434" customFormat="1" x14ac:dyDescent="0.25">
      <c r="C61" s="139"/>
      <c r="D61" s="156"/>
      <c r="E61" s="121"/>
      <c r="F61" s="95">
        <f t="shared" si="3"/>
        <v>0</v>
      </c>
      <c r="G61" s="159"/>
      <c r="H61" s="140" t="s">
        <v>1083</v>
      </c>
      <c r="I61" s="128" t="str">
        <f>VLOOKUP(H61,Presupuesto!$B$11:$C$565,2,0)</f>
        <v>BECAS TALLERES EMPLEADOS A ESTUDIANTES</v>
      </c>
      <c r="J61" s="96" t="e">
        <f>#REF!</f>
        <v>#REF!</v>
      </c>
      <c r="K61" s="96" t="s">
        <v>410</v>
      </c>
      <c r="L61" s="96"/>
    </row>
    <row r="62" spans="3:12" s="434" customFormat="1" x14ac:dyDescent="0.25">
      <c r="C62" s="139"/>
      <c r="D62" s="156"/>
      <c r="E62" s="121"/>
      <c r="F62" s="95">
        <f t="shared" si="3"/>
        <v>0</v>
      </c>
      <c r="G62" s="159"/>
      <c r="H62" s="140" t="s">
        <v>1085</v>
      </c>
      <c r="I62" s="128" t="str">
        <f>VLOOKUP(H62,Presupuesto!$B$11:$C$565,2,0)</f>
        <v>BECAS EXTERNAS DE INVESTIGACION</v>
      </c>
      <c r="J62" s="96" t="e">
        <f>#REF!</f>
        <v>#REF!</v>
      </c>
      <c r="K62" s="96" t="s">
        <v>410</v>
      </c>
      <c r="L62" s="96"/>
    </row>
    <row r="63" spans="3:12" s="434" customFormat="1" x14ac:dyDescent="0.25">
      <c r="C63" s="139"/>
      <c r="D63" s="156"/>
      <c r="E63" s="121"/>
      <c r="F63" s="95">
        <f t="shared" si="3"/>
        <v>0</v>
      </c>
      <c r="G63" s="159"/>
      <c r="H63" s="140" t="s">
        <v>1087</v>
      </c>
      <c r="I63" s="128" t="str">
        <f>VLOOKUP(H63,Presupuesto!$B$11:$C$565,2,0)</f>
        <v>BECAS SUSTANTIVAS DE INVESTIGACIÓN</v>
      </c>
      <c r="J63" s="96" t="e">
        <f>#REF!</f>
        <v>#REF!</v>
      </c>
      <c r="K63" s="96" t="s">
        <v>410</v>
      </c>
      <c r="L63" s="96"/>
    </row>
    <row r="64" spans="3:12" s="434" customFormat="1" x14ac:dyDescent="0.25">
      <c r="C64" s="139"/>
      <c r="D64" s="156"/>
      <c r="E64" s="121"/>
      <c r="F64" s="95">
        <f t="shared" si="3"/>
        <v>0</v>
      </c>
      <c r="G64" s="159"/>
      <c r="H64" s="140" t="s">
        <v>1089</v>
      </c>
      <c r="I64" s="128" t="str">
        <f>VLOOKUP(H64,Presupuesto!$B$11:$C$565,2,0)</f>
        <v>BECAS DE INVEST, PARA ESTUD. DE PREGRADO</v>
      </c>
      <c r="J64" s="96" t="e">
        <f>#REF!</f>
        <v>#REF!</v>
      </c>
      <c r="K64" s="96" t="s">
        <v>410</v>
      </c>
      <c r="L64" s="96"/>
    </row>
    <row r="65" spans="3:12" s="434" customFormat="1" x14ac:dyDescent="0.25">
      <c r="C65" s="139"/>
      <c r="D65" s="156"/>
      <c r="E65" s="121"/>
      <c r="F65" s="95">
        <f t="shared" si="3"/>
        <v>0</v>
      </c>
      <c r="G65" s="159"/>
      <c r="H65" s="140" t="s">
        <v>1091</v>
      </c>
      <c r="I65" s="128" t="str">
        <f>VLOOKUP(H65,Presupuesto!$B$11:$C$565,2,0)</f>
        <v>BECAS DE INVEST. PARA DOC.DE POST-GRADO</v>
      </c>
      <c r="J65" s="96" t="e">
        <f>#REF!</f>
        <v>#REF!</v>
      </c>
      <c r="K65" s="96" t="s">
        <v>410</v>
      </c>
      <c r="L65" s="96"/>
    </row>
    <row r="66" spans="3:12" s="434" customFormat="1" x14ac:dyDescent="0.25">
      <c r="C66" s="139"/>
      <c r="D66" s="156"/>
      <c r="E66" s="121"/>
      <c r="F66" s="95">
        <f t="shared" si="3"/>
        <v>0</v>
      </c>
      <c r="G66" s="159"/>
      <c r="H66" s="140" t="s">
        <v>1093</v>
      </c>
      <c r="I66" s="128" t="str">
        <f>VLOOKUP(H66,Presupuesto!$B$11:$C$565,2,0)</f>
        <v>BECAS BÁSICAS DE INVESTIGACIÓN</v>
      </c>
      <c r="J66" s="96" t="e">
        <f>#REF!</f>
        <v>#REF!</v>
      </c>
      <c r="K66" s="96" t="s">
        <v>410</v>
      </c>
      <c r="L66" s="96"/>
    </row>
    <row r="67" spans="3:12" s="434" customFormat="1" ht="30" x14ac:dyDescent="0.25">
      <c r="C67" s="656" t="s">
        <v>2093</v>
      </c>
      <c r="D67" s="156">
        <v>2</v>
      </c>
      <c r="E67" s="121">
        <v>288200</v>
      </c>
      <c r="F67" s="95">
        <f t="shared" si="3"/>
        <v>576400</v>
      </c>
      <c r="G67" s="159" t="s">
        <v>1665</v>
      </c>
      <c r="H67" s="140" t="s">
        <v>1095</v>
      </c>
      <c r="I67" s="128" t="str">
        <f>VLOOKUP(H67,Presupuesto!$B$11:$C$565,2,0)</f>
        <v>BECAS RELEVO GENERACIONAL</v>
      </c>
      <c r="J67" s="96" t="s">
        <v>1362</v>
      </c>
      <c r="K67" s="96" t="s">
        <v>392</v>
      </c>
      <c r="L67" s="677" t="s">
        <v>2094</v>
      </c>
    </row>
    <row r="68" spans="3:12" s="434" customFormat="1" x14ac:dyDescent="0.25">
      <c r="C68" s="139"/>
      <c r="D68" s="156"/>
      <c r="E68" s="121"/>
      <c r="F68" s="95">
        <f t="shared" si="3"/>
        <v>0</v>
      </c>
      <c r="G68" s="159"/>
      <c r="H68" s="140" t="s">
        <v>1097</v>
      </c>
      <c r="I68" s="128" t="str">
        <f>VLOOKUP(H68,Presupuesto!$B$11:$C$565,2,0)</f>
        <v>BECAS DE EQUIDAD</v>
      </c>
      <c r="J68" s="96" t="e">
        <f>#REF!</f>
        <v>#REF!</v>
      </c>
      <c r="K68" s="96" t="s">
        <v>410</v>
      </c>
      <c r="L68" s="96"/>
    </row>
    <row r="69" spans="3:12" s="434" customFormat="1" x14ac:dyDescent="0.25">
      <c r="C69" s="139"/>
      <c r="D69" s="156"/>
      <c r="E69" s="121"/>
      <c r="F69" s="95">
        <f t="shared" si="3"/>
        <v>0</v>
      </c>
      <c r="G69" s="159"/>
      <c r="H69" s="140" t="s">
        <v>1099</v>
      </c>
      <c r="I69" s="128" t="str">
        <f>VLOOKUP(H69,Presupuesto!$B$11:$C$565,2,0)</f>
        <v>PREMIOS AL INVESTIGADOR</v>
      </c>
      <c r="J69" s="96" t="e">
        <f>#REF!</f>
        <v>#REF!</v>
      </c>
      <c r="K69" s="96" t="s">
        <v>410</v>
      </c>
      <c r="L69" s="96"/>
    </row>
    <row r="70" spans="3:12" s="434" customFormat="1" x14ac:dyDescent="0.25">
      <c r="C70" s="139"/>
      <c r="D70" s="156"/>
      <c r="E70" s="121"/>
      <c r="F70" s="95">
        <f t="shared" si="3"/>
        <v>0</v>
      </c>
      <c r="G70" s="159"/>
      <c r="H70" s="140" t="s">
        <v>1101</v>
      </c>
      <c r="I70" s="128" t="str">
        <f>VLOOKUP(H70,Presupuesto!$B$11:$C$565,2,0)</f>
        <v>BECAS DE INV. PARA ESTUDIANTES DE POSTGRADO</v>
      </c>
      <c r="J70" s="96" t="e">
        <f>#REF!</f>
        <v>#REF!</v>
      </c>
      <c r="K70" s="96" t="s">
        <v>410</v>
      </c>
      <c r="L70" s="96"/>
    </row>
    <row r="71" spans="3:12" s="434" customFormat="1" x14ac:dyDescent="0.25">
      <c r="C71" s="139"/>
      <c r="D71" s="156"/>
      <c r="E71" s="121"/>
      <c r="F71" s="95">
        <f t="shared" si="3"/>
        <v>0</v>
      </c>
      <c r="G71" s="159"/>
      <c r="H71" s="140" t="s">
        <v>1103</v>
      </c>
      <c r="I71" s="128" t="str">
        <f>VLOOKUP(H71,Presupuesto!$B$11:$C$565,2,0)</f>
        <v>Becas Especiales de Investigación</v>
      </c>
      <c r="J71" s="96" t="e">
        <f>#REF!</f>
        <v>#REF!</v>
      </c>
      <c r="K71" s="96" t="s">
        <v>410</v>
      </c>
      <c r="L71" s="96"/>
    </row>
    <row r="72" spans="3:12" s="434" customFormat="1" ht="15.75" thickBot="1" x14ac:dyDescent="0.3">
      <c r="C72" s="145"/>
      <c r="D72" s="219"/>
      <c r="E72" s="101"/>
      <c r="F72" s="103">
        <f t="shared" si="3"/>
        <v>0</v>
      </c>
      <c r="G72" s="160"/>
      <c r="H72" s="146"/>
      <c r="I72" s="130" t="e">
        <f>VLOOKUP(H72,Presupuesto!$B$11:$C$565,2,0)</f>
        <v>#N/A</v>
      </c>
      <c r="J72" s="104" t="e">
        <f>#REF!</f>
        <v>#REF!</v>
      </c>
      <c r="K72" s="122" t="s">
        <v>392</v>
      </c>
      <c r="L72" s="122"/>
    </row>
    <row r="73" spans="3:12" s="434" customFormat="1" x14ac:dyDescent="0.25">
      <c r="C73" s="644"/>
      <c r="D73" s="645"/>
      <c r="E73" s="619"/>
      <c r="F73" s="619"/>
      <c r="G73" s="620"/>
      <c r="H73" s="636"/>
      <c r="I73" s="619"/>
      <c r="J73" s="636"/>
      <c r="K73" s="636"/>
      <c r="L73" s="636"/>
    </row>
    <row r="74" spans="3:12" s="434" customFormat="1" ht="18.75" customHeight="1" x14ac:dyDescent="0.25">
      <c r="C74" s="748" t="s">
        <v>2095</v>
      </c>
      <c r="D74" s="749"/>
      <c r="E74" s="749"/>
      <c r="F74" s="749"/>
      <c r="G74" s="749"/>
      <c r="H74" s="749"/>
      <c r="I74" s="749"/>
      <c r="J74" s="749"/>
      <c r="K74" s="749"/>
      <c r="L74" s="749"/>
    </row>
    <row r="75" spans="3:12" s="434" customFormat="1" ht="15.75" thickBot="1" x14ac:dyDescent="0.3">
      <c r="C75" s="644"/>
      <c r="D75" s="645"/>
      <c r="E75" s="619"/>
      <c r="F75" s="619"/>
      <c r="G75" s="620"/>
      <c r="H75" s="636"/>
      <c r="I75" s="619"/>
      <c r="J75" s="636"/>
      <c r="K75" s="636"/>
      <c r="L75" s="636"/>
    </row>
    <row r="76" spans="3:12" s="434" customFormat="1" ht="15.75" thickBot="1" x14ac:dyDescent="0.3">
      <c r="C76" s="155" t="s">
        <v>53</v>
      </c>
      <c r="D76" s="351">
        <f>SUM(F83:F104)</f>
        <v>288200</v>
      </c>
      <c r="F76" s="70"/>
      <c r="G76" s="77"/>
      <c r="H76" s="70"/>
      <c r="I76" s="70"/>
    </row>
    <row r="77" spans="3:12" s="434" customFormat="1" x14ac:dyDescent="0.25">
      <c r="C77" s="70"/>
      <c r="D77" s="31"/>
      <c r="E77" s="91"/>
      <c r="F77" s="91"/>
      <c r="G77" s="91"/>
      <c r="H77" s="74"/>
      <c r="I77" s="74"/>
      <c r="J77" s="74"/>
      <c r="K77" s="110"/>
    </row>
    <row r="78" spans="3:12" s="434" customFormat="1" x14ac:dyDescent="0.25">
      <c r="C78" s="70"/>
      <c r="D78" s="31"/>
      <c r="E78" s="91"/>
      <c r="F78" s="91"/>
      <c r="G78" s="91"/>
      <c r="H78" s="74"/>
      <c r="I78" s="74"/>
      <c r="J78" s="74"/>
      <c r="K78" s="110"/>
    </row>
    <row r="79" spans="3:12" s="434" customFormat="1" ht="15.75" x14ac:dyDescent="0.25">
      <c r="C79" s="200" t="s">
        <v>390</v>
      </c>
      <c r="D79" s="347" t="s">
        <v>1992</v>
      </c>
      <c r="E79" s="91"/>
      <c r="F79" s="91"/>
      <c r="G79" s="91"/>
      <c r="H79" s="74"/>
      <c r="I79" s="74"/>
      <c r="J79" s="74"/>
      <c r="K79" s="110"/>
    </row>
    <row r="80" spans="3:12" s="434" customFormat="1" ht="18.75" x14ac:dyDescent="0.25">
      <c r="C80" s="207" t="str">
        <f>IFERROR(VLOOKUP(D79,'1. Desarrollo e Innov. Curricu.'!$F:$G,2,FALSE),IFERROR(VLOOKUP(D79,'2. Investigación Científica'!$F:$G,2,FALSE),IFERROR(VLOOKUP(D79,'3. Vinculación Univ. Sociedad'!$F:$G,2,FALSE),IFERROR(VLOOKUP(D79,'4. Docencia y Profesorado Univ.'!$F:$G,2,FALSE),IFERROR(VLOOKUP(D79,'5. Estudiantes y Graduados'!$F:$G,2,FALSE),IFERROR(VLOOKUP(D79,'11. Gestion Administrativa'!$F:$G,2,FALSE),IFERROR(VLOOKUP(D79,'13. Gestión Académica'!$F:$G,2,FALSE),IFERROR(VLOOKUP(D79,'9. Asegura. de la Calid. y M'!$F:$G,2,FALSE),IFERROR(VLOOKUP(D79,'6. Gestión del Conocimiento'!$F:$G,2,FALSE),IFERROR(VLOOKUP(D79,'15. Gobernabilidad y Proceso...'!$F:$G,2,FALSE),IFERROR(VLOOKUP(D79,'12. Gestión del Talento Humano'!$F:$G,2,FALSE),IFERROR(VLOOKUP(D79,'14. Internacional... de la E.S.'!$F:$G,2,FALSE),IFERROR(VLOOKUP(D79,'10. Posgrado'!$F:$G,2,FALSE),IFERROR(VLOOKUP(D79,'17. Gestión TIC'!$F:$G,2,FALSE),IFERROR(VLOOKUP(D79,'16. Desa. del Sistema Educ.Sup.'!$F:$G,2,FALSE),IFERROR(VLOOKUP(D79,'8. Cultura de Inno. Insti...'!$F:$G,2,FALSE),VLOOKUP(D79,'7. Lo Esencial de la Reforma U.'!$F:$G,2,0)))))))))))))))))</f>
        <v xml:space="preserve"> Diseñar , aprobar e  implementar  un programa de relevo del personal docente y administrativo. </v>
      </c>
      <c r="D80" s="31"/>
      <c r="E80" s="91"/>
      <c r="F80" s="91"/>
      <c r="G80" s="91"/>
      <c r="H80" s="74"/>
      <c r="I80" s="74"/>
      <c r="J80" s="74"/>
      <c r="K80" s="110"/>
    </row>
    <row r="81" spans="3:12" s="434" customFormat="1" ht="15.75" thickBot="1" x14ac:dyDescent="0.3">
      <c r="F81" s="91"/>
      <c r="G81" s="74"/>
      <c r="H81" s="74"/>
      <c r="I81" s="74"/>
    </row>
    <row r="82" spans="3:12" s="434" customFormat="1" ht="30.75" thickBot="1" x14ac:dyDescent="0.3">
      <c r="C82" s="127" t="s">
        <v>44</v>
      </c>
      <c r="D82" s="132" t="s">
        <v>55</v>
      </c>
      <c r="E82" s="134" t="s">
        <v>57</v>
      </c>
      <c r="F82" s="133" t="s">
        <v>27</v>
      </c>
      <c r="G82" s="131" t="s">
        <v>129</v>
      </c>
      <c r="H82" s="134" t="s">
        <v>46</v>
      </c>
      <c r="I82" s="131" t="s">
        <v>130</v>
      </c>
      <c r="J82" s="131" t="s">
        <v>408</v>
      </c>
      <c r="K82" s="131" t="s">
        <v>409</v>
      </c>
      <c r="L82" s="131" t="s">
        <v>463</v>
      </c>
    </row>
    <row r="83" spans="3:12" s="434" customFormat="1" x14ac:dyDescent="0.25">
      <c r="C83" s="139"/>
      <c r="D83" s="156"/>
      <c r="E83" s="113"/>
      <c r="F83" s="95">
        <f t="shared" ref="F83:F104" si="4">D83*E83</f>
        <v>0</v>
      </c>
      <c r="G83" s="159"/>
      <c r="H83" s="140" t="s">
        <v>1063</v>
      </c>
      <c r="I83" s="128" t="str">
        <f>VLOOKUP(H83,Presupuesto!$B$11:$C$565,2,0)</f>
        <v>BECAS</v>
      </c>
      <c r="J83" s="215" t="s">
        <v>1435</v>
      </c>
      <c r="K83" s="96" t="s">
        <v>392</v>
      </c>
      <c r="L83" s="96"/>
    </row>
    <row r="84" spans="3:12" s="434" customFormat="1" x14ac:dyDescent="0.25">
      <c r="C84" s="139"/>
      <c r="D84" s="156"/>
      <c r="E84" s="121"/>
      <c r="F84" s="95">
        <f t="shared" si="4"/>
        <v>0</v>
      </c>
      <c r="G84" s="159"/>
      <c r="H84" s="140" t="s">
        <v>1065</v>
      </c>
      <c r="I84" s="128" t="str">
        <f>VLOOKUP(H84,Presupuesto!$B$11:$C$565,2,0)</f>
        <v>BECAS ESTUDIANTES DE PREGRADO (PLAN REFORMA)</v>
      </c>
      <c r="J84" s="96" t="e">
        <f>#REF!</f>
        <v>#REF!</v>
      </c>
      <c r="K84" s="96" t="s">
        <v>410</v>
      </c>
      <c r="L84" s="96"/>
    </row>
    <row r="85" spans="3:12" s="434" customFormat="1" x14ac:dyDescent="0.25">
      <c r="C85" s="139"/>
      <c r="D85" s="156"/>
      <c r="E85" s="121"/>
      <c r="F85" s="95">
        <f t="shared" si="4"/>
        <v>0</v>
      </c>
      <c r="G85" s="159"/>
      <c r="H85" s="140" t="s">
        <v>1067</v>
      </c>
      <c r="I85" s="128" t="str">
        <f>VLOOKUP(H85,Presupuesto!$B$11:$C$565,2,0)</f>
        <v>BECAS CONVENIO MINISTERIO SALUD -IHSS-UNAH</v>
      </c>
      <c r="J85" s="96" t="e">
        <f>#REF!</f>
        <v>#REF!</v>
      </c>
      <c r="K85" s="96" t="s">
        <v>410</v>
      </c>
      <c r="L85" s="96"/>
    </row>
    <row r="86" spans="3:12" s="434" customFormat="1" x14ac:dyDescent="0.25">
      <c r="C86" s="139"/>
      <c r="D86" s="156"/>
      <c r="E86" s="121"/>
      <c r="F86" s="95">
        <f t="shared" si="4"/>
        <v>0</v>
      </c>
      <c r="G86" s="159"/>
      <c r="H86" s="140" t="s">
        <v>1069</v>
      </c>
      <c r="I86" s="128" t="str">
        <f>VLOOKUP(H86,Presupuesto!$B$11:$C$565,2,0)</f>
        <v>BECAS DE ACTUALIZACION Y CAPACITACION DOCENTE</v>
      </c>
      <c r="J86" s="96" t="e">
        <f>#REF!</f>
        <v>#REF!</v>
      </c>
      <c r="K86" s="96" t="s">
        <v>410</v>
      </c>
      <c r="L86" s="96"/>
    </row>
    <row r="87" spans="3:12" s="434" customFormat="1" x14ac:dyDescent="0.25">
      <c r="C87" s="139"/>
      <c r="D87" s="156"/>
      <c r="E87" s="121"/>
      <c r="F87" s="95">
        <f t="shared" si="4"/>
        <v>0</v>
      </c>
      <c r="G87" s="159"/>
      <c r="H87" s="140" t="s">
        <v>1071</v>
      </c>
      <c r="I87" s="128" t="str">
        <f>VLOOKUP(H87,Presupuesto!$B$11:$C$565,2,0)</f>
        <v>BECAS EXCELENCIA ACADEMICA</v>
      </c>
      <c r="J87" s="96" t="e">
        <f>#REF!</f>
        <v>#REF!</v>
      </c>
      <c r="K87" s="96" t="s">
        <v>410</v>
      </c>
      <c r="L87" s="96"/>
    </row>
    <row r="88" spans="3:12" s="434" customFormat="1" x14ac:dyDescent="0.25">
      <c r="C88" s="139"/>
      <c r="D88" s="156"/>
      <c r="E88" s="121"/>
      <c r="F88" s="95">
        <f t="shared" si="4"/>
        <v>0</v>
      </c>
      <c r="G88" s="159"/>
      <c r="H88" s="140" t="s">
        <v>1073</v>
      </c>
      <c r="I88" s="128" t="str">
        <f>VLOOKUP(H88,Presupuesto!$B$11:$C$565,2,0)</f>
        <v>BECAS PARA HIJOS DE LOS TRABAJADORES</v>
      </c>
      <c r="J88" s="96" t="e">
        <f>#REF!</f>
        <v>#REF!</v>
      </c>
      <c r="K88" s="96" t="s">
        <v>399</v>
      </c>
      <c r="L88" s="96"/>
    </row>
    <row r="89" spans="3:12" s="434" customFormat="1" x14ac:dyDescent="0.25">
      <c r="C89" s="139"/>
      <c r="D89" s="156"/>
      <c r="E89" s="121"/>
      <c r="F89" s="95">
        <f t="shared" si="4"/>
        <v>0</v>
      </c>
      <c r="G89" s="159"/>
      <c r="H89" s="140" t="s">
        <v>1075</v>
      </c>
      <c r="I89" s="128" t="str">
        <f>VLOOKUP(H89,Presupuesto!$B$11:$C$565,2,0)</f>
        <v>BECAS POST GRADO ECONOMIA</v>
      </c>
      <c r="J89" s="96" t="e">
        <f>#REF!</f>
        <v>#REF!</v>
      </c>
      <c r="K89" s="96" t="s">
        <v>410</v>
      </c>
      <c r="L89" s="96"/>
    </row>
    <row r="90" spans="3:12" s="434" customFormat="1" x14ac:dyDescent="0.25">
      <c r="C90" s="139"/>
      <c r="D90" s="156"/>
      <c r="E90" s="121"/>
      <c r="F90" s="95">
        <f t="shared" si="4"/>
        <v>0</v>
      </c>
      <c r="G90" s="159"/>
      <c r="H90" s="140" t="s">
        <v>1077</v>
      </c>
      <c r="I90" s="128" t="str">
        <f>VLOOKUP(H90,Presupuesto!$B$11:$C$565,2,0)</f>
        <v>BECAS POST-GRADO DE TRABAJO SOCIAL</v>
      </c>
      <c r="J90" s="96" t="e">
        <f>#REF!</f>
        <v>#REF!</v>
      </c>
      <c r="K90" s="96" t="s">
        <v>410</v>
      </c>
      <c r="L90" s="96"/>
    </row>
    <row r="91" spans="3:12" s="434" customFormat="1" x14ac:dyDescent="0.25">
      <c r="C91" s="139"/>
      <c r="D91" s="156"/>
      <c r="E91" s="121"/>
      <c r="F91" s="95">
        <f t="shared" si="4"/>
        <v>0</v>
      </c>
      <c r="G91" s="159"/>
      <c r="H91" s="140" t="s">
        <v>1079</v>
      </c>
      <c r="I91" s="128" t="str">
        <f>VLOOKUP(H91,Presupuesto!$B$11:$C$565,2,0)</f>
        <v>BECAS PROFESIONALIZANTES DOCENTE (PLAN DE REFORMA)</v>
      </c>
      <c r="J91" s="96" t="e">
        <f>#REF!</f>
        <v>#REF!</v>
      </c>
      <c r="K91" s="96" t="s">
        <v>410</v>
      </c>
      <c r="L91" s="96"/>
    </row>
    <row r="92" spans="3:12" s="434" customFormat="1" x14ac:dyDescent="0.25">
      <c r="C92" s="139"/>
      <c r="D92" s="156"/>
      <c r="E92" s="121"/>
      <c r="F92" s="95">
        <f t="shared" si="4"/>
        <v>0</v>
      </c>
      <c r="G92" s="159"/>
      <c r="H92" s="140" t="s">
        <v>1081</v>
      </c>
      <c r="I92" s="128" t="str">
        <f>VLOOKUP(H92,Presupuesto!$B$11:$C$565,2,0)</f>
        <v>PRESTAMOS A ESTUDIANTES</v>
      </c>
      <c r="J92" s="96" t="e">
        <f>#REF!</f>
        <v>#REF!</v>
      </c>
      <c r="K92" s="96" t="s">
        <v>410</v>
      </c>
      <c r="L92" s="96"/>
    </row>
    <row r="93" spans="3:12" s="434" customFormat="1" x14ac:dyDescent="0.25">
      <c r="C93" s="139"/>
      <c r="D93" s="156"/>
      <c r="E93" s="121"/>
      <c r="F93" s="95">
        <f t="shared" si="4"/>
        <v>0</v>
      </c>
      <c r="G93" s="159"/>
      <c r="H93" s="140" t="s">
        <v>1083</v>
      </c>
      <c r="I93" s="128" t="str">
        <f>VLOOKUP(H93,Presupuesto!$B$11:$C$565,2,0)</f>
        <v>BECAS TALLERES EMPLEADOS A ESTUDIANTES</v>
      </c>
      <c r="J93" s="96" t="e">
        <f>#REF!</f>
        <v>#REF!</v>
      </c>
      <c r="K93" s="96" t="s">
        <v>410</v>
      </c>
      <c r="L93" s="96"/>
    </row>
    <row r="94" spans="3:12" s="434" customFormat="1" x14ac:dyDescent="0.25">
      <c r="C94" s="139"/>
      <c r="D94" s="156"/>
      <c r="E94" s="121"/>
      <c r="F94" s="95">
        <f t="shared" si="4"/>
        <v>0</v>
      </c>
      <c r="G94" s="159"/>
      <c r="H94" s="140" t="s">
        <v>1085</v>
      </c>
      <c r="I94" s="128" t="str">
        <f>VLOOKUP(H94,Presupuesto!$B$11:$C$565,2,0)</f>
        <v>BECAS EXTERNAS DE INVESTIGACION</v>
      </c>
      <c r="J94" s="96" t="e">
        <f>#REF!</f>
        <v>#REF!</v>
      </c>
      <c r="K94" s="96" t="s">
        <v>410</v>
      </c>
      <c r="L94" s="96"/>
    </row>
    <row r="95" spans="3:12" s="434" customFormat="1" x14ac:dyDescent="0.25">
      <c r="C95" s="139"/>
      <c r="D95" s="156"/>
      <c r="E95" s="121"/>
      <c r="F95" s="95">
        <f t="shared" si="4"/>
        <v>0</v>
      </c>
      <c r="G95" s="159"/>
      <c r="H95" s="140" t="s">
        <v>1087</v>
      </c>
      <c r="I95" s="128" t="str">
        <f>VLOOKUP(H95,Presupuesto!$B$11:$C$565,2,0)</f>
        <v>BECAS SUSTANTIVAS DE INVESTIGACIÓN</v>
      </c>
      <c r="J95" s="96" t="e">
        <f>#REF!</f>
        <v>#REF!</v>
      </c>
      <c r="K95" s="96" t="s">
        <v>410</v>
      </c>
      <c r="L95" s="96"/>
    </row>
    <row r="96" spans="3:12" s="434" customFormat="1" x14ac:dyDescent="0.25">
      <c r="C96" s="139"/>
      <c r="D96" s="156"/>
      <c r="E96" s="121"/>
      <c r="F96" s="95">
        <f t="shared" si="4"/>
        <v>0</v>
      </c>
      <c r="G96" s="159"/>
      <c r="H96" s="140" t="s">
        <v>1089</v>
      </c>
      <c r="I96" s="128" t="str">
        <f>VLOOKUP(H96,Presupuesto!$B$11:$C$565,2,0)</f>
        <v>BECAS DE INVEST, PARA ESTUD. DE PREGRADO</v>
      </c>
      <c r="J96" s="96" t="e">
        <f>#REF!</f>
        <v>#REF!</v>
      </c>
      <c r="K96" s="96" t="s">
        <v>410</v>
      </c>
      <c r="L96" s="96"/>
    </row>
    <row r="97" spans="3:12" s="434" customFormat="1" x14ac:dyDescent="0.25">
      <c r="C97" s="139"/>
      <c r="D97" s="156"/>
      <c r="E97" s="121"/>
      <c r="F97" s="95">
        <f t="shared" si="4"/>
        <v>0</v>
      </c>
      <c r="G97" s="159"/>
      <c r="H97" s="140" t="s">
        <v>1091</v>
      </c>
      <c r="I97" s="128" t="str">
        <f>VLOOKUP(H97,Presupuesto!$B$11:$C$565,2,0)</f>
        <v>BECAS DE INVEST. PARA DOC.DE POST-GRADO</v>
      </c>
      <c r="J97" s="96" t="e">
        <f>#REF!</f>
        <v>#REF!</v>
      </c>
      <c r="K97" s="96" t="s">
        <v>410</v>
      </c>
      <c r="L97" s="96"/>
    </row>
    <row r="98" spans="3:12" s="434" customFormat="1" x14ac:dyDescent="0.25">
      <c r="C98" s="139"/>
      <c r="D98" s="156"/>
      <c r="E98" s="121"/>
      <c r="F98" s="95">
        <f t="shared" si="4"/>
        <v>0</v>
      </c>
      <c r="G98" s="159"/>
      <c r="H98" s="140" t="s">
        <v>1093</v>
      </c>
      <c r="I98" s="128" t="str">
        <f>VLOOKUP(H98,Presupuesto!$B$11:$C$565,2,0)</f>
        <v>BECAS BÁSICAS DE INVESTIGACIÓN</v>
      </c>
      <c r="J98" s="96" t="e">
        <f>#REF!</f>
        <v>#REF!</v>
      </c>
      <c r="K98" s="96" t="s">
        <v>410</v>
      </c>
      <c r="L98" s="96"/>
    </row>
    <row r="99" spans="3:12" s="434" customFormat="1" ht="90" x14ac:dyDescent="0.25">
      <c r="C99" s="656" t="s">
        <v>2096</v>
      </c>
      <c r="D99" s="156">
        <v>1</v>
      </c>
      <c r="E99" s="121">
        <v>288200</v>
      </c>
      <c r="F99" s="95">
        <f t="shared" si="4"/>
        <v>288200</v>
      </c>
      <c r="G99" s="159" t="s">
        <v>1665</v>
      </c>
      <c r="H99" s="140" t="s">
        <v>1095</v>
      </c>
      <c r="I99" s="128" t="str">
        <f>VLOOKUP(H99,Presupuesto!$B$11:$C$565,2,0)</f>
        <v>BECAS RELEVO GENERACIONAL</v>
      </c>
      <c r="J99" s="96" t="s">
        <v>1362</v>
      </c>
      <c r="K99" s="96" t="s">
        <v>392</v>
      </c>
      <c r="L99" s="677" t="s">
        <v>2097</v>
      </c>
    </row>
    <row r="100" spans="3:12" s="434" customFormat="1" x14ac:dyDescent="0.25">
      <c r="C100" s="139"/>
      <c r="D100" s="156"/>
      <c r="E100" s="121"/>
      <c r="F100" s="95">
        <f t="shared" si="4"/>
        <v>0</v>
      </c>
      <c r="G100" s="159"/>
      <c r="H100" s="140" t="s">
        <v>1097</v>
      </c>
      <c r="I100" s="128" t="str">
        <f>VLOOKUP(H100,Presupuesto!$B$11:$C$565,2,0)</f>
        <v>BECAS DE EQUIDAD</v>
      </c>
      <c r="J100" s="96" t="e">
        <f>#REF!</f>
        <v>#REF!</v>
      </c>
      <c r="K100" s="96" t="s">
        <v>410</v>
      </c>
      <c r="L100" s="96"/>
    </row>
    <row r="101" spans="3:12" s="434" customFormat="1" x14ac:dyDescent="0.25">
      <c r="C101" s="139"/>
      <c r="D101" s="156"/>
      <c r="E101" s="121"/>
      <c r="F101" s="95">
        <f t="shared" si="4"/>
        <v>0</v>
      </c>
      <c r="G101" s="159"/>
      <c r="H101" s="140" t="s">
        <v>1099</v>
      </c>
      <c r="I101" s="128" t="str">
        <f>VLOOKUP(H101,Presupuesto!$B$11:$C$565,2,0)</f>
        <v>PREMIOS AL INVESTIGADOR</v>
      </c>
      <c r="J101" s="96" t="e">
        <f>#REF!</f>
        <v>#REF!</v>
      </c>
      <c r="K101" s="96" t="s">
        <v>410</v>
      </c>
      <c r="L101" s="96"/>
    </row>
    <row r="102" spans="3:12" s="434" customFormat="1" x14ac:dyDescent="0.25">
      <c r="C102" s="139"/>
      <c r="D102" s="156"/>
      <c r="E102" s="121"/>
      <c r="F102" s="95">
        <f t="shared" si="4"/>
        <v>0</v>
      </c>
      <c r="G102" s="159"/>
      <c r="H102" s="140" t="s">
        <v>1101</v>
      </c>
      <c r="I102" s="128" t="str">
        <f>VLOOKUP(H102,Presupuesto!$B$11:$C$565,2,0)</f>
        <v>BECAS DE INV. PARA ESTUDIANTES DE POSTGRADO</v>
      </c>
      <c r="J102" s="96" t="e">
        <f>#REF!</f>
        <v>#REF!</v>
      </c>
      <c r="K102" s="96" t="s">
        <v>410</v>
      </c>
      <c r="L102" s="96"/>
    </row>
    <row r="103" spans="3:12" s="434" customFormat="1" x14ac:dyDescent="0.25">
      <c r="C103" s="139"/>
      <c r="D103" s="156"/>
      <c r="E103" s="121"/>
      <c r="F103" s="95">
        <f t="shared" si="4"/>
        <v>0</v>
      </c>
      <c r="G103" s="159"/>
      <c r="H103" s="140" t="s">
        <v>1103</v>
      </c>
      <c r="I103" s="128" t="str">
        <f>VLOOKUP(H103,Presupuesto!$B$11:$C$565,2,0)</f>
        <v>Becas Especiales de Investigación</v>
      </c>
      <c r="J103" s="96" t="e">
        <f>#REF!</f>
        <v>#REF!</v>
      </c>
      <c r="K103" s="96" t="s">
        <v>410</v>
      </c>
      <c r="L103" s="96"/>
    </row>
    <row r="104" spans="3:12" s="434" customFormat="1" ht="15.75" thickBot="1" x14ac:dyDescent="0.3">
      <c r="C104" s="145"/>
      <c r="D104" s="219"/>
      <c r="E104" s="101"/>
      <c r="F104" s="103">
        <f t="shared" si="4"/>
        <v>0</v>
      </c>
      <c r="G104" s="160"/>
      <c r="H104" s="146"/>
      <c r="I104" s="130" t="e">
        <f>VLOOKUP(H104,Presupuesto!$B$11:$C$565,2,0)</f>
        <v>#N/A</v>
      </c>
      <c r="J104" s="104" t="e">
        <f>#REF!</f>
        <v>#REF!</v>
      </c>
      <c r="K104" s="122" t="s">
        <v>392</v>
      </c>
      <c r="L104" s="122"/>
    </row>
    <row r="105" spans="3:12" s="434" customFormat="1" x14ac:dyDescent="0.25">
      <c r="C105" s="644"/>
      <c r="D105" s="645"/>
      <c r="E105" s="619"/>
      <c r="F105" s="619"/>
      <c r="G105" s="620"/>
      <c r="H105" s="636"/>
      <c r="I105" s="619"/>
      <c r="J105" s="636"/>
      <c r="K105" s="636"/>
      <c r="L105" s="636"/>
    </row>
    <row r="106" spans="3:12" s="434" customFormat="1" ht="15.75" thickBot="1" x14ac:dyDescent="0.3">
      <c r="C106" s="644"/>
      <c r="D106" s="645"/>
      <c r="E106" s="619"/>
      <c r="F106" s="619"/>
      <c r="G106" s="620"/>
      <c r="H106" s="636"/>
      <c r="I106" s="619"/>
      <c r="J106" s="636"/>
      <c r="K106" s="636"/>
      <c r="L106" s="636"/>
    </row>
    <row r="107" spans="3:12" s="434" customFormat="1" ht="19.5" thickBot="1" x14ac:dyDescent="0.3">
      <c r="C107" s="745" t="s">
        <v>2122</v>
      </c>
      <c r="D107" s="746"/>
      <c r="E107" s="746"/>
      <c r="F107" s="746"/>
      <c r="G107" s="746"/>
      <c r="H107" s="746"/>
      <c r="I107" s="746"/>
      <c r="J107" s="746"/>
      <c r="K107" s="747"/>
      <c r="L107" s="636"/>
    </row>
    <row r="108" spans="3:12" x14ac:dyDescent="0.25">
      <c r="F108" s="88"/>
      <c r="G108" s="87"/>
      <c r="H108" s="88"/>
      <c r="I108" s="88"/>
    </row>
    <row r="109" spans="3:12" ht="15.75" thickBot="1" x14ac:dyDescent="0.3"/>
    <row r="110" spans="3:12" ht="15.75" thickBot="1" x14ac:dyDescent="0.3">
      <c r="C110" s="155" t="s">
        <v>53</v>
      </c>
      <c r="D110" s="351">
        <f>SUM(F117:F138)</f>
        <v>310000</v>
      </c>
      <c r="F110" s="70"/>
      <c r="G110" s="77"/>
      <c r="H110" s="70"/>
      <c r="I110" s="70"/>
    </row>
    <row r="111" spans="3:12" x14ac:dyDescent="0.25">
      <c r="C111" s="70"/>
      <c r="D111" s="31"/>
      <c r="E111" s="91"/>
      <c r="F111" s="91"/>
      <c r="G111" s="91"/>
      <c r="H111" s="74"/>
      <c r="I111" s="74"/>
      <c r="J111" s="74"/>
      <c r="K111" s="110"/>
    </row>
    <row r="112" spans="3:12" ht="15.75" thickBot="1" x14ac:dyDescent="0.3">
      <c r="C112" s="70"/>
      <c r="D112" s="31"/>
      <c r="E112" s="91"/>
      <c r="F112" s="91"/>
      <c r="G112" s="91"/>
      <c r="H112" s="74"/>
      <c r="I112" s="74"/>
      <c r="J112" s="74"/>
      <c r="K112" s="110"/>
    </row>
    <row r="113" spans="3:12" ht="16.5" thickBot="1" x14ac:dyDescent="0.3">
      <c r="C113" s="200" t="s">
        <v>390</v>
      </c>
      <c r="D113" s="347" t="s">
        <v>2014</v>
      </c>
      <c r="E113" s="91"/>
      <c r="F113" s="132" t="s">
        <v>2031</v>
      </c>
      <c r="G113" s="91"/>
      <c r="H113" s="74"/>
      <c r="I113" s="74"/>
      <c r="J113" s="74"/>
      <c r="K113" s="110"/>
    </row>
    <row r="114" spans="3:12" ht="38.25" customHeight="1" x14ac:dyDescent="0.25">
      <c r="C114" s="739" t="str">
        <f>IFERROR(VLOOKUP(D113,'1. Desarrollo e Innov. Curricu.'!$F:$G,2,FALSE),IFERROR(VLOOKUP(D113,'2. Investigación Científica'!$F:$G,2,FALSE),IFERROR(VLOOKUP(D113,'3. Vinculación Univ. Sociedad'!$F:$G,2,FALSE),IFERROR(VLOOKUP(D113,'4. Docencia y Profesorado Univ.'!$F:$G,2,FALSE),IFERROR(VLOOKUP(D113,'5. Estudiantes y Graduados'!$F:$G,2,FALSE),IFERROR(VLOOKUP(D113,'11. Gestion Administrativa'!$F:$G,2,FALSE),IFERROR(VLOOKUP(D113,'13. Gestión Académica'!$F:$G,2,FALSE),IFERROR(VLOOKUP(D113,'9. Asegura. de la Calid. y M'!$F:$G,2,FALSE),IFERROR(VLOOKUP(D113,'6. Gestión del Conocimiento'!$F:$G,2,FALSE),IFERROR(VLOOKUP(D113,'15. Gobernabilidad y Proceso...'!$F:$G,2,FALSE),IFERROR(VLOOKUP(D113,'12. Gestión del Talento Humano'!$F:$G,2,FALSE),IFERROR(VLOOKUP(D113,'14. Internacional... de la E.S.'!$F:$G,2,FALSE),IFERROR(VLOOKUP(D113,'10. Posgrado'!$F:$G,2,FALSE),IFERROR(VLOOKUP(D113,'17. Gestión TIC'!$F:$G,2,FALSE),IFERROR(VLOOKUP(D113,'16. Desa. del Sistema Educ.Sup.'!$F:$G,2,FALSE),IFERROR(VLOOKUP(D113,'8. Cultura de Inno. Insti...'!$F:$G,2,FALSE),VLOOKUP(D113,'7. Lo Esencial de la Reforma U.'!$F:$G,2,0)))))))))))))))))</f>
        <v xml:space="preserve">Realizar jornadas de inducción, seguimiento a los estudiantes, censo de matrícula , asesoría técnica,  e inversión sobre el ingreso, permanencia y egreso., estímulos académicos  para el logro de su excelencia académica y profesional. </v>
      </c>
      <c r="D114" s="739"/>
      <c r="E114" s="739"/>
      <c r="F114" s="739"/>
      <c r="G114" s="739"/>
      <c r="H114" s="739"/>
      <c r="I114" s="739"/>
      <c r="J114" s="739"/>
      <c r="K114" s="739"/>
      <c r="L114" s="739"/>
    </row>
    <row r="115" spans="3:12" ht="15.75" thickBot="1" x14ac:dyDescent="0.3">
      <c r="F115" s="91"/>
      <c r="G115" s="74"/>
      <c r="H115" s="74"/>
      <c r="I115" s="74"/>
    </row>
    <row r="116" spans="3:12" ht="30.75" thickBot="1" x14ac:dyDescent="0.3">
      <c r="C116" s="127" t="s">
        <v>44</v>
      </c>
      <c r="D116" s="132" t="s">
        <v>55</v>
      </c>
      <c r="E116" s="134" t="s">
        <v>57</v>
      </c>
      <c r="F116" s="133" t="s">
        <v>27</v>
      </c>
      <c r="G116" s="131" t="s">
        <v>129</v>
      </c>
      <c r="H116" s="134" t="s">
        <v>46</v>
      </c>
      <c r="I116" s="131" t="s">
        <v>130</v>
      </c>
      <c r="J116" s="131" t="s">
        <v>408</v>
      </c>
      <c r="K116" s="131" t="s">
        <v>409</v>
      </c>
      <c r="L116" s="131" t="s">
        <v>463</v>
      </c>
    </row>
    <row r="117" spans="3:12" x14ac:dyDescent="0.25">
      <c r="C117" s="139"/>
      <c r="D117" s="156"/>
      <c r="E117" s="113"/>
      <c r="F117" s="95">
        <f t="shared" ref="F117:F138" si="5">D117*E117</f>
        <v>0</v>
      </c>
      <c r="G117" s="159"/>
      <c r="H117" s="140" t="s">
        <v>1063</v>
      </c>
      <c r="I117" s="128" t="str">
        <f>VLOOKUP(H117,Presupuesto!$B$11:$C$565,2,0)</f>
        <v>BECAS</v>
      </c>
      <c r="J117" s="215" t="s">
        <v>1357</v>
      </c>
      <c r="K117" s="96" t="s">
        <v>392</v>
      </c>
      <c r="L117" s="96"/>
    </row>
    <row r="118" spans="3:12" x14ac:dyDescent="0.25">
      <c r="C118" s="139"/>
      <c r="D118" s="156"/>
      <c r="E118" s="121"/>
      <c r="F118" s="95">
        <f t="shared" si="5"/>
        <v>0</v>
      </c>
      <c r="G118" s="159"/>
      <c r="H118" s="140" t="s">
        <v>1065</v>
      </c>
      <c r="I118" s="128" t="str">
        <f>VLOOKUP(H118,Presupuesto!$B$11:$C$565,2,0)</f>
        <v>BECAS ESTUDIANTES DE PREGRADO (PLAN REFORMA)</v>
      </c>
      <c r="J118" s="96" t="str">
        <f>$J$117</f>
        <v>Estudiantes y Graduados</v>
      </c>
      <c r="K118" s="96" t="s">
        <v>410</v>
      </c>
      <c r="L118" s="96"/>
    </row>
    <row r="119" spans="3:12" x14ac:dyDescent="0.25">
      <c r="C119" s="139"/>
      <c r="D119" s="156"/>
      <c r="E119" s="121"/>
      <c r="F119" s="95">
        <f t="shared" si="5"/>
        <v>0</v>
      </c>
      <c r="G119" s="159"/>
      <c r="H119" s="140" t="s">
        <v>1067</v>
      </c>
      <c r="I119" s="128" t="str">
        <f>VLOOKUP(H119,Presupuesto!$B$11:$C$565,2,0)</f>
        <v>BECAS CONVENIO MINISTERIO SALUD -IHSS-UNAH</v>
      </c>
      <c r="J119" s="96" t="str">
        <f t="shared" ref="J119:J138" si="6">$J$117</f>
        <v>Estudiantes y Graduados</v>
      </c>
      <c r="K119" s="96" t="s">
        <v>410</v>
      </c>
      <c r="L119" s="96"/>
    </row>
    <row r="120" spans="3:12" x14ac:dyDescent="0.25">
      <c r="C120" s="139" t="s">
        <v>2034</v>
      </c>
      <c r="D120" s="156">
        <v>4</v>
      </c>
      <c r="E120" s="121">
        <v>20000</v>
      </c>
      <c r="F120" s="95">
        <f t="shared" si="5"/>
        <v>80000</v>
      </c>
      <c r="G120" s="159" t="s">
        <v>1665</v>
      </c>
      <c r="H120" s="140" t="s">
        <v>1069</v>
      </c>
      <c r="I120" s="128" t="str">
        <f>VLOOKUP(H120,Presupuesto!$B$11:$C$565,2,0)</f>
        <v>BECAS DE ACTUALIZACION Y CAPACITACION DOCENTE</v>
      </c>
      <c r="J120" s="96" t="str">
        <f t="shared" si="6"/>
        <v>Estudiantes y Graduados</v>
      </c>
      <c r="K120" s="96" t="s">
        <v>410</v>
      </c>
      <c r="L120" s="96"/>
    </row>
    <row r="121" spans="3:12" x14ac:dyDescent="0.25">
      <c r="C121" s="139" t="s">
        <v>2035</v>
      </c>
      <c r="D121" s="156">
        <v>4</v>
      </c>
      <c r="E121" s="121">
        <v>30000</v>
      </c>
      <c r="F121" s="95">
        <f t="shared" si="5"/>
        <v>120000</v>
      </c>
      <c r="G121" s="159" t="s">
        <v>1665</v>
      </c>
      <c r="H121" s="140" t="s">
        <v>1071</v>
      </c>
      <c r="I121" s="128" t="str">
        <f>VLOOKUP(H121,Presupuesto!$B$11:$C$565,2,0)</f>
        <v>BECAS EXCELENCIA ACADEMICA</v>
      </c>
      <c r="J121" s="96" t="str">
        <f t="shared" si="6"/>
        <v>Estudiantes y Graduados</v>
      </c>
      <c r="K121" s="96" t="s">
        <v>410</v>
      </c>
      <c r="L121" s="96"/>
    </row>
    <row r="122" spans="3:12" x14ac:dyDescent="0.25">
      <c r="C122" s="139"/>
      <c r="D122" s="156"/>
      <c r="E122" s="121"/>
      <c r="F122" s="95">
        <f t="shared" si="5"/>
        <v>0</v>
      </c>
      <c r="G122" s="159"/>
      <c r="H122" s="140" t="s">
        <v>1073</v>
      </c>
      <c r="I122" s="128" t="str">
        <f>VLOOKUP(H122,Presupuesto!$B$11:$C$565,2,0)</f>
        <v>BECAS PARA HIJOS DE LOS TRABAJADORES</v>
      </c>
      <c r="J122" s="96" t="str">
        <f t="shared" si="6"/>
        <v>Estudiantes y Graduados</v>
      </c>
      <c r="K122" s="96" t="s">
        <v>399</v>
      </c>
      <c r="L122" s="96"/>
    </row>
    <row r="123" spans="3:12" x14ac:dyDescent="0.25">
      <c r="C123" s="139"/>
      <c r="D123" s="156"/>
      <c r="E123" s="121"/>
      <c r="F123" s="95">
        <f t="shared" si="5"/>
        <v>0</v>
      </c>
      <c r="G123" s="159"/>
      <c r="H123" s="140" t="s">
        <v>1075</v>
      </c>
      <c r="I123" s="128" t="str">
        <f>VLOOKUP(H123,Presupuesto!$B$11:$C$565,2,0)</f>
        <v>BECAS POST GRADO ECONOMIA</v>
      </c>
      <c r="J123" s="96" t="str">
        <f t="shared" si="6"/>
        <v>Estudiantes y Graduados</v>
      </c>
      <c r="K123" s="96" t="s">
        <v>410</v>
      </c>
      <c r="L123" s="96"/>
    </row>
    <row r="124" spans="3:12" x14ac:dyDescent="0.25">
      <c r="C124" s="139"/>
      <c r="D124" s="156"/>
      <c r="E124" s="121"/>
      <c r="F124" s="95">
        <f t="shared" si="5"/>
        <v>0</v>
      </c>
      <c r="G124" s="159"/>
      <c r="H124" s="140" t="s">
        <v>1077</v>
      </c>
      <c r="I124" s="128" t="str">
        <f>VLOOKUP(H124,Presupuesto!$B$11:$C$565,2,0)</f>
        <v>BECAS POST-GRADO DE TRABAJO SOCIAL</v>
      </c>
      <c r="J124" s="96" t="str">
        <f t="shared" si="6"/>
        <v>Estudiantes y Graduados</v>
      </c>
      <c r="K124" s="96" t="s">
        <v>410</v>
      </c>
      <c r="L124" s="96"/>
    </row>
    <row r="125" spans="3:12" x14ac:dyDescent="0.25">
      <c r="C125" s="139"/>
      <c r="D125" s="156"/>
      <c r="E125" s="121"/>
      <c r="F125" s="95">
        <f t="shared" si="5"/>
        <v>0</v>
      </c>
      <c r="G125" s="159"/>
      <c r="H125" s="140" t="s">
        <v>1079</v>
      </c>
      <c r="I125" s="128" t="str">
        <f>VLOOKUP(H125,Presupuesto!$B$11:$C$565,2,0)</f>
        <v>BECAS PROFESIONALIZANTES DOCENTE (PLAN DE REFORMA)</v>
      </c>
      <c r="J125" s="96" t="str">
        <f t="shared" si="6"/>
        <v>Estudiantes y Graduados</v>
      </c>
      <c r="K125" s="96" t="s">
        <v>410</v>
      </c>
      <c r="L125" s="96"/>
    </row>
    <row r="126" spans="3:12" x14ac:dyDescent="0.25">
      <c r="C126" s="139"/>
      <c r="D126" s="156"/>
      <c r="E126" s="121"/>
      <c r="F126" s="95">
        <f t="shared" si="5"/>
        <v>0</v>
      </c>
      <c r="G126" s="159"/>
      <c r="H126" s="140" t="s">
        <v>1081</v>
      </c>
      <c r="I126" s="128" t="str">
        <f>VLOOKUP(H126,Presupuesto!$B$11:$C$565,2,0)</f>
        <v>PRESTAMOS A ESTUDIANTES</v>
      </c>
      <c r="J126" s="96" t="str">
        <f t="shared" si="6"/>
        <v>Estudiantes y Graduados</v>
      </c>
      <c r="K126" s="96" t="s">
        <v>410</v>
      </c>
      <c r="L126" s="96"/>
    </row>
    <row r="127" spans="3:12" x14ac:dyDescent="0.25">
      <c r="C127" s="139"/>
      <c r="D127" s="156"/>
      <c r="E127" s="121"/>
      <c r="F127" s="95">
        <f t="shared" si="5"/>
        <v>0</v>
      </c>
      <c r="G127" s="159"/>
      <c r="H127" s="140" t="s">
        <v>1083</v>
      </c>
      <c r="I127" s="128" t="str">
        <f>VLOOKUP(H127,Presupuesto!$B$11:$C$565,2,0)</f>
        <v>BECAS TALLERES EMPLEADOS A ESTUDIANTES</v>
      </c>
      <c r="J127" s="96" t="str">
        <f t="shared" si="6"/>
        <v>Estudiantes y Graduados</v>
      </c>
      <c r="K127" s="96" t="s">
        <v>410</v>
      </c>
      <c r="L127" s="96"/>
    </row>
    <row r="128" spans="3:12" x14ac:dyDescent="0.25">
      <c r="C128" s="139"/>
      <c r="D128" s="156"/>
      <c r="E128" s="121"/>
      <c r="F128" s="95">
        <f t="shared" si="5"/>
        <v>0</v>
      </c>
      <c r="G128" s="159"/>
      <c r="H128" s="140" t="s">
        <v>1085</v>
      </c>
      <c r="I128" s="128" t="str">
        <f>VLOOKUP(H128,Presupuesto!$B$11:$C$565,2,0)</f>
        <v>BECAS EXTERNAS DE INVESTIGACION</v>
      </c>
      <c r="J128" s="96" t="str">
        <f t="shared" si="6"/>
        <v>Estudiantes y Graduados</v>
      </c>
      <c r="K128" s="96" t="s">
        <v>410</v>
      </c>
      <c r="L128" s="96"/>
    </row>
    <row r="129" spans="3:12" x14ac:dyDescent="0.25">
      <c r="C129" s="139"/>
      <c r="D129" s="156"/>
      <c r="E129" s="121"/>
      <c r="F129" s="95">
        <f t="shared" si="5"/>
        <v>0</v>
      </c>
      <c r="G129" s="159"/>
      <c r="H129" s="140" t="s">
        <v>1087</v>
      </c>
      <c r="I129" s="128" t="str">
        <f>VLOOKUP(H129,Presupuesto!$B$11:$C$565,2,0)</f>
        <v>BECAS SUSTANTIVAS DE INVESTIGACIÓN</v>
      </c>
      <c r="J129" s="96" t="str">
        <f t="shared" si="6"/>
        <v>Estudiantes y Graduados</v>
      </c>
      <c r="K129" s="96" t="s">
        <v>410</v>
      </c>
      <c r="L129" s="96"/>
    </row>
    <row r="130" spans="3:12" x14ac:dyDescent="0.25">
      <c r="C130" s="139"/>
      <c r="D130" s="156"/>
      <c r="E130" s="121"/>
      <c r="F130" s="95">
        <f t="shared" si="5"/>
        <v>0</v>
      </c>
      <c r="G130" s="159"/>
      <c r="H130" s="140" t="s">
        <v>1089</v>
      </c>
      <c r="I130" s="128" t="str">
        <f>VLOOKUP(H130,Presupuesto!$B$11:$C$565,2,0)</f>
        <v>BECAS DE INVEST, PARA ESTUD. DE PREGRADO</v>
      </c>
      <c r="J130" s="96" t="str">
        <f t="shared" si="6"/>
        <v>Estudiantes y Graduados</v>
      </c>
      <c r="K130" s="96" t="s">
        <v>410</v>
      </c>
      <c r="L130" s="96"/>
    </row>
    <row r="131" spans="3:12" x14ac:dyDescent="0.25">
      <c r="C131" s="139"/>
      <c r="D131" s="156"/>
      <c r="E131" s="121"/>
      <c r="F131" s="95">
        <f t="shared" si="5"/>
        <v>0</v>
      </c>
      <c r="G131" s="159"/>
      <c r="H131" s="140" t="s">
        <v>1091</v>
      </c>
      <c r="I131" s="128" t="str">
        <f>VLOOKUP(H131,Presupuesto!$B$11:$C$565,2,0)</f>
        <v>BECAS DE INVEST. PARA DOC.DE POST-GRADO</v>
      </c>
      <c r="J131" s="96" t="str">
        <f t="shared" si="6"/>
        <v>Estudiantes y Graduados</v>
      </c>
      <c r="K131" s="96" t="s">
        <v>410</v>
      </c>
      <c r="L131" s="96"/>
    </row>
    <row r="132" spans="3:12" x14ac:dyDescent="0.25">
      <c r="C132" s="139" t="s">
        <v>2036</v>
      </c>
      <c r="D132" s="156">
        <v>2</v>
      </c>
      <c r="E132" s="121">
        <v>15000</v>
      </c>
      <c r="F132" s="95">
        <f t="shared" si="5"/>
        <v>30000</v>
      </c>
      <c r="G132" s="159" t="s">
        <v>1665</v>
      </c>
      <c r="H132" s="140" t="s">
        <v>1093</v>
      </c>
      <c r="I132" s="128" t="str">
        <f>VLOOKUP(H132,Presupuesto!$B$11:$C$565,2,0)</f>
        <v>BECAS BÁSICAS DE INVESTIGACIÓN</v>
      </c>
      <c r="J132" s="96" t="str">
        <f t="shared" si="6"/>
        <v>Estudiantes y Graduados</v>
      </c>
      <c r="K132" s="96" t="s">
        <v>410</v>
      </c>
      <c r="L132" s="96"/>
    </row>
    <row r="133" spans="3:12" x14ac:dyDescent="0.25">
      <c r="C133" s="139"/>
      <c r="D133" s="156"/>
      <c r="E133" s="121"/>
      <c r="F133" s="95">
        <f t="shared" si="5"/>
        <v>0</v>
      </c>
      <c r="G133" s="159"/>
      <c r="H133" s="140" t="s">
        <v>1095</v>
      </c>
      <c r="I133" s="128" t="str">
        <f>VLOOKUP(H133,Presupuesto!$B$11:$C$565,2,0)</f>
        <v>BECAS RELEVO GENERACIONAL</v>
      </c>
      <c r="J133" s="96" t="str">
        <f t="shared" si="6"/>
        <v>Estudiantes y Graduados</v>
      </c>
      <c r="K133" s="96" t="s">
        <v>410</v>
      </c>
      <c r="L133" s="96"/>
    </row>
    <row r="134" spans="3:12" x14ac:dyDescent="0.25">
      <c r="C134" s="139" t="s">
        <v>2037</v>
      </c>
      <c r="D134" s="156">
        <v>4</v>
      </c>
      <c r="E134" s="121">
        <v>20000</v>
      </c>
      <c r="F134" s="95">
        <f t="shared" si="5"/>
        <v>80000</v>
      </c>
      <c r="G134" s="159" t="s">
        <v>1665</v>
      </c>
      <c r="H134" s="140" t="s">
        <v>1097</v>
      </c>
      <c r="I134" s="128" t="str">
        <f>VLOOKUP(H134,Presupuesto!$B$11:$C$565,2,0)</f>
        <v>BECAS DE EQUIDAD</v>
      </c>
      <c r="J134" s="96" t="str">
        <f t="shared" si="6"/>
        <v>Estudiantes y Graduados</v>
      </c>
      <c r="K134" s="96" t="s">
        <v>410</v>
      </c>
      <c r="L134" s="96"/>
    </row>
    <row r="135" spans="3:12" x14ac:dyDescent="0.25">
      <c r="C135" s="139"/>
      <c r="D135" s="156"/>
      <c r="E135" s="121"/>
      <c r="F135" s="95">
        <f t="shared" si="5"/>
        <v>0</v>
      </c>
      <c r="G135" s="159"/>
      <c r="H135" s="140" t="s">
        <v>1099</v>
      </c>
      <c r="I135" s="128" t="str">
        <f>VLOOKUP(H135,Presupuesto!$B$11:$C$565,2,0)</f>
        <v>PREMIOS AL INVESTIGADOR</v>
      </c>
      <c r="J135" s="96" t="str">
        <f t="shared" si="6"/>
        <v>Estudiantes y Graduados</v>
      </c>
      <c r="K135" s="96" t="s">
        <v>410</v>
      </c>
      <c r="L135" s="96"/>
    </row>
    <row r="136" spans="3:12" x14ac:dyDescent="0.25">
      <c r="C136" s="139"/>
      <c r="D136" s="156"/>
      <c r="E136" s="121"/>
      <c r="F136" s="95">
        <f t="shared" si="5"/>
        <v>0</v>
      </c>
      <c r="G136" s="159"/>
      <c r="H136" s="140" t="s">
        <v>1101</v>
      </c>
      <c r="I136" s="128" t="str">
        <f>VLOOKUP(H136,Presupuesto!$B$11:$C$565,2,0)</f>
        <v>BECAS DE INV. PARA ESTUDIANTES DE POSTGRADO</v>
      </c>
      <c r="J136" s="96" t="str">
        <f t="shared" si="6"/>
        <v>Estudiantes y Graduados</v>
      </c>
      <c r="K136" s="96" t="s">
        <v>410</v>
      </c>
      <c r="L136" s="96"/>
    </row>
    <row r="137" spans="3:12" x14ac:dyDescent="0.25">
      <c r="C137" s="139"/>
      <c r="D137" s="156"/>
      <c r="E137" s="121"/>
      <c r="F137" s="95">
        <f t="shared" si="5"/>
        <v>0</v>
      </c>
      <c r="G137" s="159"/>
      <c r="H137" s="140" t="s">
        <v>1103</v>
      </c>
      <c r="I137" s="128" t="str">
        <f>VLOOKUP(H137,Presupuesto!$B$11:$C$565,2,0)</f>
        <v>Becas Especiales de Investigación</v>
      </c>
      <c r="J137" s="96" t="str">
        <f t="shared" si="6"/>
        <v>Estudiantes y Graduados</v>
      </c>
      <c r="K137" s="96" t="s">
        <v>410</v>
      </c>
      <c r="L137" s="96"/>
    </row>
    <row r="138" spans="3:12" ht="15.75" thickBot="1" x14ac:dyDescent="0.3">
      <c r="C138" s="145"/>
      <c r="D138" s="219"/>
      <c r="E138" s="101"/>
      <c r="F138" s="103">
        <f t="shared" si="5"/>
        <v>0</v>
      </c>
      <c r="G138" s="160"/>
      <c r="H138" s="146"/>
      <c r="I138" s="130" t="e">
        <f>VLOOKUP(H138,Presupuesto!$B$11:$C$565,2,0)</f>
        <v>#N/A</v>
      </c>
      <c r="J138" s="104" t="str">
        <f t="shared" si="6"/>
        <v>Estudiantes y Graduados</v>
      </c>
      <c r="K138" s="122" t="s">
        <v>392</v>
      </c>
      <c r="L138" s="122"/>
    </row>
    <row r="139" spans="3:12" ht="15.75" thickBot="1" x14ac:dyDescent="0.3"/>
    <row r="140" spans="3:12" s="434" customFormat="1" ht="19.5" thickBot="1" x14ac:dyDescent="0.3">
      <c r="C140" s="745" t="s">
        <v>2021</v>
      </c>
      <c r="D140" s="746"/>
      <c r="E140" s="746"/>
      <c r="F140" s="746"/>
      <c r="G140" s="746"/>
      <c r="H140" s="746"/>
      <c r="I140" s="746"/>
      <c r="J140" s="746"/>
      <c r="K140" s="747"/>
    </row>
    <row r="141" spans="3:12" s="434" customFormat="1" ht="18.75" x14ac:dyDescent="0.25">
      <c r="C141" s="649"/>
      <c r="D141" s="649"/>
      <c r="E141" s="649"/>
      <c r="F141" s="649"/>
      <c r="G141" s="649"/>
      <c r="H141" s="649"/>
      <c r="I141" s="649"/>
      <c r="J141" s="649"/>
      <c r="K141" s="649"/>
    </row>
    <row r="142" spans="3:12" ht="15.75" thickBot="1" x14ac:dyDescent="0.3"/>
    <row r="143" spans="3:12" ht="15.75" thickBot="1" x14ac:dyDescent="0.3">
      <c r="C143" s="155" t="s">
        <v>53</v>
      </c>
      <c r="D143" s="351">
        <f>SUM(F150:F171)</f>
        <v>100000</v>
      </c>
      <c r="F143" s="70"/>
      <c r="G143" s="77"/>
      <c r="H143" s="70"/>
      <c r="I143" s="70"/>
    </row>
    <row r="144" spans="3:12" x14ac:dyDescent="0.25">
      <c r="C144" s="70"/>
      <c r="D144" s="31"/>
      <c r="E144" s="91"/>
      <c r="F144" s="91"/>
      <c r="G144" s="91"/>
      <c r="H144" s="74"/>
      <c r="I144" s="74"/>
      <c r="J144" s="74"/>
      <c r="K144" s="110"/>
    </row>
    <row r="145" spans="3:12" x14ac:dyDescent="0.25">
      <c r="C145" s="70"/>
      <c r="D145" s="31"/>
      <c r="E145" s="91"/>
      <c r="F145" s="91"/>
      <c r="G145" s="91"/>
      <c r="H145" s="74"/>
      <c r="I145" s="74"/>
      <c r="J145" s="74"/>
      <c r="K145" s="110"/>
    </row>
    <row r="146" spans="3:12" ht="15.75" x14ac:dyDescent="0.25">
      <c r="C146" s="200" t="s">
        <v>390</v>
      </c>
      <c r="D146" s="347" t="s">
        <v>1716</v>
      </c>
      <c r="E146" s="91"/>
      <c r="F146" s="91"/>
      <c r="G146" s="91"/>
      <c r="H146" s="74"/>
      <c r="I146" s="74"/>
      <c r="J146" s="74"/>
      <c r="K146" s="110"/>
    </row>
    <row r="147" spans="3:12" ht="43.5" customHeight="1" x14ac:dyDescent="0.25">
      <c r="C147" s="739" t="str">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 xml:space="preserve">Registrar en la  DICYP, desarrollar como Carga Académica y presentar avances y resutlados de proyectos de investigación de los departamentos que previamente hayan sido identificadas como prioritarios dentro de los lineamientos de la UNAH, la Facultad y los Departamentos Académicos. </v>
      </c>
      <c r="D147" s="739"/>
      <c r="E147" s="739"/>
      <c r="F147" s="739"/>
      <c r="G147" s="739"/>
      <c r="H147" s="739"/>
      <c r="I147" s="739"/>
      <c r="J147" s="739"/>
      <c r="K147" s="739"/>
      <c r="L147" s="739"/>
    </row>
    <row r="148" spans="3:12" ht="15.75" thickBot="1" x14ac:dyDescent="0.3">
      <c r="F148" s="91"/>
      <c r="G148" s="74"/>
      <c r="H148" s="74"/>
      <c r="I148" s="74"/>
    </row>
    <row r="149" spans="3:12" ht="30.75" thickBot="1" x14ac:dyDescent="0.3">
      <c r="C149" s="127" t="s">
        <v>44</v>
      </c>
      <c r="D149" s="132" t="s">
        <v>55</v>
      </c>
      <c r="E149" s="134" t="s">
        <v>57</v>
      </c>
      <c r="F149" s="133" t="s">
        <v>27</v>
      </c>
      <c r="G149" s="131" t="s">
        <v>129</v>
      </c>
      <c r="H149" s="134" t="s">
        <v>46</v>
      </c>
      <c r="I149" s="131" t="s">
        <v>130</v>
      </c>
      <c r="J149" s="131" t="s">
        <v>408</v>
      </c>
      <c r="K149" s="131" t="s">
        <v>409</v>
      </c>
      <c r="L149" s="131" t="s">
        <v>463</v>
      </c>
    </row>
    <row r="150" spans="3:12" x14ac:dyDescent="0.25">
      <c r="C150" s="139"/>
      <c r="D150" s="156"/>
      <c r="E150" s="113"/>
      <c r="F150" s="95">
        <f t="shared" ref="F150:F171" si="7">D150*E150</f>
        <v>0</v>
      </c>
      <c r="G150" s="159"/>
      <c r="H150" s="140" t="s">
        <v>1063</v>
      </c>
      <c r="I150" s="128" t="str">
        <f>VLOOKUP(H150,Presupuesto!$B$11:$C$565,2,0)</f>
        <v>BECAS</v>
      </c>
      <c r="J150" s="215" t="s">
        <v>1435</v>
      </c>
      <c r="K150" s="96" t="s">
        <v>392</v>
      </c>
      <c r="L150" s="96"/>
    </row>
    <row r="151" spans="3:12" x14ac:dyDescent="0.25">
      <c r="C151" s="139"/>
      <c r="D151" s="156"/>
      <c r="E151" s="121"/>
      <c r="F151" s="95">
        <f t="shared" si="7"/>
        <v>0</v>
      </c>
      <c r="G151" s="159"/>
      <c r="H151" s="140" t="s">
        <v>1065</v>
      </c>
      <c r="I151" s="128" t="str">
        <f>VLOOKUP(H151,Presupuesto!$B$11:$C$565,2,0)</f>
        <v>BECAS ESTUDIANTES DE PREGRADO (PLAN REFORMA)</v>
      </c>
      <c r="J151" s="96" t="str">
        <f>$J$150</f>
        <v>Posgrado</v>
      </c>
      <c r="K151" s="96" t="s">
        <v>410</v>
      </c>
      <c r="L151" s="96"/>
    </row>
    <row r="152" spans="3:12" x14ac:dyDescent="0.25">
      <c r="C152" s="139"/>
      <c r="D152" s="156"/>
      <c r="E152" s="121"/>
      <c r="F152" s="95">
        <f t="shared" si="7"/>
        <v>0</v>
      </c>
      <c r="G152" s="159"/>
      <c r="H152" s="140" t="s">
        <v>1067</v>
      </c>
      <c r="I152" s="128" t="str">
        <f>VLOOKUP(H152,Presupuesto!$B$11:$C$565,2,0)</f>
        <v>BECAS CONVENIO MINISTERIO SALUD -IHSS-UNAH</v>
      </c>
      <c r="J152" s="96" t="str">
        <f t="shared" ref="J152:J171" si="8">$J$150</f>
        <v>Posgrado</v>
      </c>
      <c r="K152" s="96" t="s">
        <v>410</v>
      </c>
      <c r="L152" s="96"/>
    </row>
    <row r="153" spans="3:12" x14ac:dyDescent="0.25">
      <c r="C153" s="139"/>
      <c r="D153" s="156"/>
      <c r="E153" s="121"/>
      <c r="F153" s="95">
        <f t="shared" si="7"/>
        <v>0</v>
      </c>
      <c r="G153" s="159"/>
      <c r="H153" s="140" t="s">
        <v>1069</v>
      </c>
      <c r="I153" s="128" t="str">
        <f>VLOOKUP(H153,Presupuesto!$B$11:$C$565,2,0)</f>
        <v>BECAS DE ACTUALIZACION Y CAPACITACION DOCENTE</v>
      </c>
      <c r="J153" s="96" t="str">
        <f t="shared" si="8"/>
        <v>Posgrado</v>
      </c>
      <c r="K153" s="96" t="s">
        <v>410</v>
      </c>
      <c r="L153" s="96"/>
    </row>
    <row r="154" spans="3:12" x14ac:dyDescent="0.25">
      <c r="C154" s="139"/>
      <c r="D154" s="156"/>
      <c r="E154" s="121"/>
      <c r="F154" s="95">
        <f t="shared" si="7"/>
        <v>0</v>
      </c>
      <c r="G154" s="159"/>
      <c r="H154" s="140" t="s">
        <v>1071</v>
      </c>
      <c r="I154" s="128" t="str">
        <f>VLOOKUP(H154,Presupuesto!$B$11:$C$565,2,0)</f>
        <v>BECAS EXCELENCIA ACADEMICA</v>
      </c>
      <c r="J154" s="96" t="str">
        <f t="shared" si="8"/>
        <v>Posgrado</v>
      </c>
      <c r="K154" s="96" t="s">
        <v>410</v>
      </c>
      <c r="L154" s="96"/>
    </row>
    <row r="155" spans="3:12" x14ac:dyDescent="0.25">
      <c r="C155" s="139"/>
      <c r="D155" s="156"/>
      <c r="E155" s="121"/>
      <c r="F155" s="95">
        <f t="shared" si="7"/>
        <v>0</v>
      </c>
      <c r="G155" s="159"/>
      <c r="H155" s="140" t="s">
        <v>1073</v>
      </c>
      <c r="I155" s="128" t="str">
        <f>VLOOKUP(H155,Presupuesto!$B$11:$C$565,2,0)</f>
        <v>BECAS PARA HIJOS DE LOS TRABAJADORES</v>
      </c>
      <c r="J155" s="96" t="str">
        <f t="shared" si="8"/>
        <v>Posgrado</v>
      </c>
      <c r="K155" s="96" t="s">
        <v>399</v>
      </c>
      <c r="L155" s="96"/>
    </row>
    <row r="156" spans="3:12" x14ac:dyDescent="0.25">
      <c r="C156" s="139"/>
      <c r="D156" s="156"/>
      <c r="E156" s="121"/>
      <c r="F156" s="95">
        <f t="shared" si="7"/>
        <v>0</v>
      </c>
      <c r="G156" s="159"/>
      <c r="H156" s="140" t="s">
        <v>1075</v>
      </c>
      <c r="I156" s="128" t="str">
        <f>VLOOKUP(H156,Presupuesto!$B$11:$C$565,2,0)</f>
        <v>BECAS POST GRADO ECONOMIA</v>
      </c>
      <c r="J156" s="96" t="str">
        <f t="shared" si="8"/>
        <v>Posgrado</v>
      </c>
      <c r="K156" s="96" t="s">
        <v>410</v>
      </c>
      <c r="L156" s="96"/>
    </row>
    <row r="157" spans="3:12" x14ac:dyDescent="0.25">
      <c r="C157" s="139"/>
      <c r="D157" s="156"/>
      <c r="E157" s="121"/>
      <c r="F157" s="95">
        <f t="shared" si="7"/>
        <v>0</v>
      </c>
      <c r="G157" s="159"/>
      <c r="H157" s="140" t="s">
        <v>1077</v>
      </c>
      <c r="I157" s="128" t="str">
        <f>VLOOKUP(H157,Presupuesto!$B$11:$C$565,2,0)</f>
        <v>BECAS POST-GRADO DE TRABAJO SOCIAL</v>
      </c>
      <c r="J157" s="96" t="str">
        <f t="shared" si="8"/>
        <v>Posgrado</v>
      </c>
      <c r="K157" s="96" t="s">
        <v>410</v>
      </c>
      <c r="L157" s="96"/>
    </row>
    <row r="158" spans="3:12" x14ac:dyDescent="0.25">
      <c r="C158" s="139"/>
      <c r="D158" s="156"/>
      <c r="E158" s="121"/>
      <c r="F158" s="95">
        <f t="shared" si="7"/>
        <v>0</v>
      </c>
      <c r="G158" s="159"/>
      <c r="H158" s="140" t="s">
        <v>1079</v>
      </c>
      <c r="I158" s="128" t="str">
        <f>VLOOKUP(H158,Presupuesto!$B$11:$C$565,2,0)</f>
        <v>BECAS PROFESIONALIZANTES DOCENTE (PLAN DE REFORMA)</v>
      </c>
      <c r="J158" s="96" t="str">
        <f t="shared" si="8"/>
        <v>Posgrado</v>
      </c>
      <c r="K158" s="96" t="s">
        <v>410</v>
      </c>
      <c r="L158" s="96"/>
    </row>
    <row r="159" spans="3:12" x14ac:dyDescent="0.25">
      <c r="C159" s="139"/>
      <c r="D159" s="156"/>
      <c r="E159" s="121"/>
      <c r="F159" s="95">
        <f t="shared" si="7"/>
        <v>0</v>
      </c>
      <c r="G159" s="159"/>
      <c r="H159" s="140" t="s">
        <v>1081</v>
      </c>
      <c r="I159" s="128" t="str">
        <f>VLOOKUP(H159,Presupuesto!$B$11:$C$565,2,0)</f>
        <v>PRESTAMOS A ESTUDIANTES</v>
      </c>
      <c r="J159" s="96" t="str">
        <f t="shared" si="8"/>
        <v>Posgrado</v>
      </c>
      <c r="K159" s="96" t="s">
        <v>410</v>
      </c>
      <c r="L159" s="96"/>
    </row>
    <row r="160" spans="3:12" x14ac:dyDescent="0.25">
      <c r="C160" s="139"/>
      <c r="D160" s="156"/>
      <c r="E160" s="121"/>
      <c r="F160" s="95">
        <f t="shared" si="7"/>
        <v>0</v>
      </c>
      <c r="G160" s="159"/>
      <c r="H160" s="140" t="s">
        <v>1083</v>
      </c>
      <c r="I160" s="128" t="str">
        <f>VLOOKUP(H160,Presupuesto!$B$11:$C$565,2,0)</f>
        <v>BECAS TALLERES EMPLEADOS A ESTUDIANTES</v>
      </c>
      <c r="J160" s="96" t="str">
        <f t="shared" si="8"/>
        <v>Posgrado</v>
      </c>
      <c r="K160" s="96" t="s">
        <v>410</v>
      </c>
      <c r="L160" s="96"/>
    </row>
    <row r="161" spans="3:12" x14ac:dyDescent="0.25">
      <c r="C161" s="139"/>
      <c r="D161" s="156"/>
      <c r="E161" s="121"/>
      <c r="F161" s="95">
        <f t="shared" si="7"/>
        <v>0</v>
      </c>
      <c r="G161" s="159"/>
      <c r="H161" s="140" t="s">
        <v>1085</v>
      </c>
      <c r="I161" s="128" t="str">
        <f>VLOOKUP(H161,Presupuesto!$B$11:$C$565,2,0)</f>
        <v>BECAS EXTERNAS DE INVESTIGACION</v>
      </c>
      <c r="J161" s="96" t="str">
        <f t="shared" si="8"/>
        <v>Posgrado</v>
      </c>
      <c r="K161" s="96" t="s">
        <v>410</v>
      </c>
      <c r="L161" s="96"/>
    </row>
    <row r="162" spans="3:12" x14ac:dyDescent="0.25">
      <c r="C162" s="139"/>
      <c r="D162" s="156"/>
      <c r="E162" s="121"/>
      <c r="F162" s="95">
        <f t="shared" si="7"/>
        <v>0</v>
      </c>
      <c r="G162" s="159"/>
      <c r="H162" s="140" t="s">
        <v>1087</v>
      </c>
      <c r="I162" s="128" t="str">
        <f>VLOOKUP(H162,Presupuesto!$B$11:$C$565,2,0)</f>
        <v>BECAS SUSTANTIVAS DE INVESTIGACIÓN</v>
      </c>
      <c r="J162" s="96" t="str">
        <f t="shared" si="8"/>
        <v>Posgrado</v>
      </c>
      <c r="K162" s="96" t="s">
        <v>410</v>
      </c>
      <c r="L162" s="96"/>
    </row>
    <row r="163" spans="3:12" x14ac:dyDescent="0.25">
      <c r="C163" s="139"/>
      <c r="D163" s="156"/>
      <c r="E163" s="121"/>
      <c r="F163" s="95">
        <f t="shared" si="7"/>
        <v>0</v>
      </c>
      <c r="G163" s="159"/>
      <c r="H163" s="140" t="s">
        <v>1089</v>
      </c>
      <c r="I163" s="128" t="str">
        <f>VLOOKUP(H163,Presupuesto!$B$11:$C$565,2,0)</f>
        <v>BECAS DE INVEST, PARA ESTUD. DE PREGRADO</v>
      </c>
      <c r="J163" s="96" t="str">
        <f t="shared" si="8"/>
        <v>Posgrado</v>
      </c>
      <c r="K163" s="96" t="s">
        <v>410</v>
      </c>
      <c r="L163" s="96"/>
    </row>
    <row r="164" spans="3:12" x14ac:dyDescent="0.25">
      <c r="C164" s="139"/>
      <c r="D164" s="156"/>
      <c r="E164" s="121"/>
      <c r="F164" s="95">
        <f t="shared" si="7"/>
        <v>0</v>
      </c>
      <c r="G164" s="159"/>
      <c r="H164" s="140" t="s">
        <v>1091</v>
      </c>
      <c r="I164" s="128" t="str">
        <f>VLOOKUP(H164,Presupuesto!$B$11:$C$565,2,0)</f>
        <v>BECAS DE INVEST. PARA DOC.DE POST-GRADO</v>
      </c>
      <c r="J164" s="96" t="str">
        <f t="shared" si="8"/>
        <v>Posgrado</v>
      </c>
      <c r="K164" s="96" t="s">
        <v>410</v>
      </c>
      <c r="L164" s="96"/>
    </row>
    <row r="165" spans="3:12" x14ac:dyDescent="0.25">
      <c r="C165" s="139" t="s">
        <v>2123</v>
      </c>
      <c r="D165" s="156">
        <v>2</v>
      </c>
      <c r="E165" s="121">
        <v>50000</v>
      </c>
      <c r="F165" s="95">
        <f t="shared" si="7"/>
        <v>100000</v>
      </c>
      <c r="G165" s="159" t="s">
        <v>1665</v>
      </c>
      <c r="H165" s="140" t="s">
        <v>1093</v>
      </c>
      <c r="I165" s="128" t="str">
        <f>VLOOKUP(H165,Presupuesto!$B$11:$C$565,2,0)</f>
        <v>BECAS BÁSICAS DE INVESTIGACIÓN</v>
      </c>
      <c r="J165" s="96" t="s">
        <v>1356</v>
      </c>
      <c r="K165" s="96" t="s">
        <v>410</v>
      </c>
      <c r="L165" s="96"/>
    </row>
    <row r="166" spans="3:12" x14ac:dyDescent="0.25">
      <c r="C166" s="139"/>
      <c r="D166" s="156"/>
      <c r="E166" s="121"/>
      <c r="F166" s="95">
        <f t="shared" si="7"/>
        <v>0</v>
      </c>
      <c r="G166" s="159"/>
      <c r="H166" s="140" t="s">
        <v>1095</v>
      </c>
      <c r="I166" s="128" t="str">
        <f>VLOOKUP(H166,Presupuesto!$B$11:$C$565,2,0)</f>
        <v>BECAS RELEVO GENERACIONAL</v>
      </c>
      <c r="J166" s="96" t="str">
        <f t="shared" si="8"/>
        <v>Posgrado</v>
      </c>
      <c r="K166" s="96" t="s">
        <v>410</v>
      </c>
      <c r="L166" s="96"/>
    </row>
    <row r="167" spans="3:12" x14ac:dyDescent="0.25">
      <c r="C167" s="139"/>
      <c r="D167" s="156"/>
      <c r="E167" s="121"/>
      <c r="F167" s="95">
        <f t="shared" si="7"/>
        <v>0</v>
      </c>
      <c r="G167" s="159"/>
      <c r="H167" s="140" t="s">
        <v>1097</v>
      </c>
      <c r="I167" s="128" t="str">
        <f>VLOOKUP(H167,Presupuesto!$B$11:$C$565,2,0)</f>
        <v>BECAS DE EQUIDAD</v>
      </c>
      <c r="J167" s="96" t="str">
        <f t="shared" si="8"/>
        <v>Posgrado</v>
      </c>
      <c r="K167" s="96" t="s">
        <v>410</v>
      </c>
      <c r="L167" s="96"/>
    </row>
    <row r="168" spans="3:12" x14ac:dyDescent="0.25">
      <c r="C168" s="139"/>
      <c r="D168" s="156"/>
      <c r="E168" s="121"/>
      <c r="F168" s="95">
        <f t="shared" si="7"/>
        <v>0</v>
      </c>
      <c r="G168" s="159"/>
      <c r="H168" s="140" t="s">
        <v>1099</v>
      </c>
      <c r="I168" s="128" t="str">
        <f>VLOOKUP(H168,Presupuesto!$B$11:$C$565,2,0)</f>
        <v>PREMIOS AL INVESTIGADOR</v>
      </c>
      <c r="J168" s="96" t="str">
        <f t="shared" si="8"/>
        <v>Posgrado</v>
      </c>
      <c r="K168" s="96" t="s">
        <v>410</v>
      </c>
      <c r="L168" s="96"/>
    </row>
    <row r="169" spans="3:12" x14ac:dyDescent="0.25">
      <c r="C169" s="139"/>
      <c r="D169" s="156"/>
      <c r="E169" s="121"/>
      <c r="F169" s="95">
        <f t="shared" si="7"/>
        <v>0</v>
      </c>
      <c r="G169" s="159"/>
      <c r="H169" s="140" t="s">
        <v>1101</v>
      </c>
      <c r="I169" s="128" t="str">
        <f>VLOOKUP(H169,Presupuesto!$B$11:$C$565,2,0)</f>
        <v>BECAS DE INV. PARA ESTUDIANTES DE POSTGRADO</v>
      </c>
      <c r="J169" s="96" t="str">
        <f t="shared" si="8"/>
        <v>Posgrado</v>
      </c>
      <c r="K169" s="96" t="s">
        <v>410</v>
      </c>
      <c r="L169" s="96"/>
    </row>
    <row r="170" spans="3:12" x14ac:dyDescent="0.25">
      <c r="C170" s="139"/>
      <c r="D170" s="156"/>
      <c r="E170" s="121"/>
      <c r="F170" s="95">
        <f t="shared" si="7"/>
        <v>0</v>
      </c>
      <c r="G170" s="159"/>
      <c r="H170" s="140" t="s">
        <v>1103</v>
      </c>
      <c r="I170" s="128" t="str">
        <f>VLOOKUP(H170,Presupuesto!$B$11:$C$565,2,0)</f>
        <v>Becas Especiales de Investigación</v>
      </c>
      <c r="J170" s="96" t="str">
        <f t="shared" si="8"/>
        <v>Posgrado</v>
      </c>
      <c r="K170" s="96" t="s">
        <v>410</v>
      </c>
      <c r="L170" s="96"/>
    </row>
    <row r="171" spans="3:12" ht="15.75" thickBot="1" x14ac:dyDescent="0.3">
      <c r="C171" s="145"/>
      <c r="D171" s="219"/>
      <c r="E171" s="101"/>
      <c r="F171" s="103">
        <f t="shared" si="7"/>
        <v>0</v>
      </c>
      <c r="G171" s="160"/>
      <c r="H171" s="146"/>
      <c r="I171" s="130" t="e">
        <f>VLOOKUP(H171,Presupuesto!$B$11:$C$565,2,0)</f>
        <v>#N/A</v>
      </c>
      <c r="J171" s="104" t="str">
        <f t="shared" si="8"/>
        <v>Posgrado</v>
      </c>
      <c r="K171" s="122" t="s">
        <v>392</v>
      </c>
      <c r="L171" s="122"/>
    </row>
  </sheetData>
  <mergeCells count="7">
    <mergeCell ref="C140:K140"/>
    <mergeCell ref="C147:L147"/>
    <mergeCell ref="C9:K9"/>
    <mergeCell ref="C114:L114"/>
    <mergeCell ref="C42:K42"/>
    <mergeCell ref="C74:L74"/>
    <mergeCell ref="C107:K107"/>
  </mergeCells>
  <dataValidations count="5">
    <dataValidation type="list" allowBlank="1" showInputMessage="1" showErrorMessage="1" errorTitle="¡Ingreso Inválido!" error="Seleccione una opción de la lista" promptTitle="Mes Requerido" prompt="Seleccione el mes en el que requiere el recurso." sqref="K117:K138 K150:K171 K75 K43 K18:K41 K51:K73 K83:K106">
      <formula1>$U$2:$AF$2</formula1>
    </dataValidation>
    <dataValidation type="list" allowBlank="1" showInputMessage="1" showErrorMessage="1" errorTitle="¡Ingreso Inválido!" error="Seleccione una opción de la lista." promptTitle="Tipo de Presupuesto" prompt="Seleccione una opción de la lista." sqref="G117:G138 G150:G171 G75 G43 G83:G106 G51:G73 G18:G41">
      <formula1>$R$2:$S$2</formula1>
    </dataValidation>
    <dataValidation type="list" allowBlank="1" showInputMessage="1" showErrorMessage="1" errorTitle="¡Ingreso Inválido!" error="Verifique el valor ingresado." promptTitle="Ingrese el Objeto de Gasto" prompt="Ingrese el Objeto de Gasto" sqref="H117:H138 H150:H171 H75 H43 H18:H41 H51:H73 H83:H106">
      <formula1>$A$1:$UI$1</formula1>
    </dataValidation>
    <dataValidation type="list" allowBlank="1" showInputMessage="1" showErrorMessage="1" errorTitle="¡Ingreso Inválido!" error="Seleccione una opción de la lista." promptTitle="Dimensión Estratégica" prompt="Seleccione una opción de la lista." sqref="J118:J138 J151:J171 J75 J43 J19:J41 J52:J73 J84:J106">
      <formula1>$A$2:$P$2</formula1>
    </dataValidation>
    <dataValidation type="list" allowBlank="1" showInputMessage="1" showErrorMessage="1" errorTitle="¡Ingreso Inválido!" error="Seleccione una opción de la lista." promptTitle="Dimensión Estratégica" prompt="Seleccione una opción de la lista." sqref="J18 J117 J150 J51 J83">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cp:lastModifiedBy>
  <cp:lastPrinted>2014-04-11T16:36:49Z</cp:lastPrinted>
  <dcterms:created xsi:type="dcterms:W3CDTF">2010-05-02T01:28:32Z</dcterms:created>
  <dcterms:modified xsi:type="dcterms:W3CDTF">2016-03-14T15:56:16Z</dcterms:modified>
</cp:coreProperties>
</file>