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600" windowHeight="7755" tabRatio="767" firstSheet="6" activeTab="26"/>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69" state="hidden" r:id="rId12"/>
    <sheet name="2. Investigación Científica" sheetId="68" state="hidden" r:id="rId13"/>
    <sheet name="3. Vinculación Univ. Sociedad" sheetId="67" state="hidden" r:id="rId14"/>
    <sheet name="4. Docencia y Profesorado Univ." sheetId="66" state="hidden" r:id="rId15"/>
    <sheet name="5. Estudiantes y Graduados" sheetId="65" state="hidden" r:id="rId16"/>
    <sheet name="6. Gestión del Conocimiento" sheetId="64" state="hidden" r:id="rId17"/>
    <sheet name="7. Lo Esencial de la Reforma U." sheetId="63" state="hidden" r:id="rId18"/>
    <sheet name="8. Cultura de Inno. Insti..." sheetId="62" state="hidden" r:id="rId19"/>
    <sheet name="9. Asegura. de la Calid. y M" sheetId="61" state="hidden" r:id="rId20"/>
    <sheet name="10. Posgrado" sheetId="60" state="hidden" r:id="rId21"/>
    <sheet name="11. Gestion Administrativa" sheetId="59" state="hidden" r:id="rId22"/>
    <sheet name="12. Gestión del Talento Humano" sheetId="58" state="hidden" r:id="rId23"/>
    <sheet name="13. Gestión Académica" sheetId="57" state="hidden" r:id="rId24"/>
    <sheet name="14. Internacional... de la E.S." sheetId="52" state="hidden" r:id="rId25"/>
    <sheet name="15. Gobernabilidad y Proceso..." sheetId="51" state="hidden" r:id="rId26"/>
    <sheet name="16. Desa. del Sistema Educ.Sup." sheetId="49" r:id="rId27"/>
    <sheet name="17. Gestión TIC" sheetId="50" state="hidden" r:id="rId28"/>
    <sheet name="Hoja1" sheetId="70" r:id="rId29"/>
  </sheets>
  <externalReferences>
    <externalReference r:id="rId30"/>
  </externalReferences>
  <definedNames>
    <definedName name="_xlnm._FilterDatabase" localSheetId="3" hidden="1">'1. TALLERES SEMINARIOS'!$J$16:$J$168</definedName>
    <definedName name="_xlnm._FilterDatabase" localSheetId="4" hidden="1">'2. CONTRATACION DE PERSONAL'!$C$12:$C$489</definedName>
    <definedName name="_xlnm._FilterDatabase" localSheetId="5" hidden="1">'3. EQUIPO DE OFICINA'!$C$12:$C$235</definedName>
    <definedName name="_xlnm._FilterDatabase" localSheetId="6" hidden="1">'4. EQUIPO TECNOLÓGICOS'!$J$11:$J$262</definedName>
    <definedName name="_xlnm._FilterDatabase" localSheetId="7" hidden="1">'5. ACTIVIDADES ESPECIALES'!$F$16:$F$715</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61" i="12" l="1"/>
  <c r="F330" i="12"/>
  <c r="I66" i="12" l="1"/>
  <c r="I69" i="12"/>
  <c r="I68" i="12"/>
  <c r="I67" i="12"/>
  <c r="I65" i="12"/>
  <c r="I64" i="12"/>
  <c r="I63" i="12"/>
  <c r="I62" i="12"/>
  <c r="I72" i="10" l="1"/>
  <c r="Q29" i="49" l="1"/>
  <c r="Q30" i="49"/>
  <c r="G123" i="8" l="1"/>
  <c r="G124" i="8"/>
  <c r="G125" i="8"/>
  <c r="E374" i="12"/>
  <c r="F374" i="12" s="1"/>
  <c r="E284" i="12"/>
  <c r="F284" i="12" s="1"/>
  <c r="O28" i="69" l="1"/>
  <c r="N28" i="69"/>
  <c r="M28" i="69"/>
  <c r="L28" i="69"/>
  <c r="K28" i="69"/>
  <c r="J28" i="69"/>
  <c r="I28" i="69"/>
  <c r="H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P10" i="69"/>
  <c r="Q9" i="69"/>
  <c r="P9" i="69"/>
  <c r="P28" i="69" s="1"/>
  <c r="O47" i="68"/>
  <c r="N47" i="68"/>
  <c r="M47" i="68"/>
  <c r="L47" i="68"/>
  <c r="K47" i="68"/>
  <c r="J47" i="68"/>
  <c r="I47" i="68"/>
  <c r="H47" i="68"/>
  <c r="Q46" i="68"/>
  <c r="P46" i="68"/>
  <c r="Q45" i="68"/>
  <c r="P45" i="68"/>
  <c r="Q44" i="68"/>
  <c r="P44" i="68"/>
  <c r="Q43" i="68"/>
  <c r="P43" i="68"/>
  <c r="Q42" i="68"/>
  <c r="P42" i="68"/>
  <c r="Q41" i="68"/>
  <c r="P41" i="68"/>
  <c r="Q40" i="68"/>
  <c r="P40" i="68"/>
  <c r="Q39" i="68"/>
  <c r="P39" i="68"/>
  <c r="Q38" i="68"/>
  <c r="P38" i="68"/>
  <c r="Q37" i="68"/>
  <c r="P37" i="68"/>
  <c r="Q36" i="68"/>
  <c r="P36" i="68"/>
  <c r="Q35" i="68"/>
  <c r="P35" i="68"/>
  <c r="Q34" i="68"/>
  <c r="P34" i="68"/>
  <c r="Q33" i="68"/>
  <c r="P33" i="68"/>
  <c r="Q30" i="68"/>
  <c r="P30" i="68"/>
  <c r="Q29" i="68"/>
  <c r="P29" i="68"/>
  <c r="Q28" i="68"/>
  <c r="P28" i="68"/>
  <c r="Q27" i="68"/>
  <c r="P27" i="68"/>
  <c r="Q26" i="68"/>
  <c r="P26" i="68"/>
  <c r="Q25" i="68"/>
  <c r="P25" i="68"/>
  <c r="Q24" i="68"/>
  <c r="P24" i="68"/>
  <c r="Q23" i="68"/>
  <c r="P23" i="68"/>
  <c r="Q22" i="68"/>
  <c r="P22" i="68"/>
  <c r="Q21" i="68"/>
  <c r="P21" i="68"/>
  <c r="Q20" i="68"/>
  <c r="P20" i="68"/>
  <c r="Q19" i="68"/>
  <c r="P19" i="68"/>
  <c r="Q18" i="68"/>
  <c r="P18" i="68"/>
  <c r="Q17" i="68"/>
  <c r="P17" i="68"/>
  <c r="Q16" i="68"/>
  <c r="P16" i="68"/>
  <c r="Q15" i="68"/>
  <c r="P15" i="68"/>
  <c r="Q14" i="68"/>
  <c r="P14" i="68"/>
  <c r="Q13" i="68"/>
  <c r="P13" i="68"/>
  <c r="Q12" i="68"/>
  <c r="P12" i="68"/>
  <c r="Q11" i="68"/>
  <c r="P11" i="68"/>
  <c r="Q10" i="68"/>
  <c r="P10" i="68"/>
  <c r="Q9" i="68"/>
  <c r="P9" i="68"/>
  <c r="Q8" i="68"/>
  <c r="P8" i="68"/>
  <c r="O74" i="67"/>
  <c r="N74" i="67"/>
  <c r="M74" i="67"/>
  <c r="L74" i="67"/>
  <c r="K74" i="67"/>
  <c r="J74" i="67"/>
  <c r="I74" i="67"/>
  <c r="H74" i="67"/>
  <c r="Q73" i="67"/>
  <c r="P73" i="67"/>
  <c r="Q72" i="67"/>
  <c r="P72" i="67"/>
  <c r="Q71" i="67"/>
  <c r="P71" i="67"/>
  <c r="Q70" i="67"/>
  <c r="P70" i="67"/>
  <c r="Q69" i="67"/>
  <c r="P69" i="67"/>
  <c r="Q68" i="67"/>
  <c r="P68" i="67"/>
  <c r="Q67" i="67"/>
  <c r="P67" i="67"/>
  <c r="Q66" i="67"/>
  <c r="P66" i="67"/>
  <c r="Q65" i="67"/>
  <c r="P65" i="67"/>
  <c r="Q64" i="67"/>
  <c r="P64" i="67"/>
  <c r="Q63" i="67"/>
  <c r="P63" i="67"/>
  <c r="Q62" i="67"/>
  <c r="P62" i="67"/>
  <c r="Q61" i="67"/>
  <c r="P61" i="67"/>
  <c r="Q60" i="67"/>
  <c r="P60" i="67"/>
  <c r="Q59" i="67"/>
  <c r="P59" i="67"/>
  <c r="Q58" i="67"/>
  <c r="P58" i="67"/>
  <c r="Q57" i="67"/>
  <c r="P57" i="67"/>
  <c r="Q56" i="67"/>
  <c r="P56" i="67"/>
  <c r="Q55" i="67"/>
  <c r="P55" i="67"/>
  <c r="Q54" i="67"/>
  <c r="P54" i="67"/>
  <c r="Q53" i="67"/>
  <c r="P53" i="67"/>
  <c r="Q52" i="67"/>
  <c r="P52" i="67"/>
  <c r="Q51" i="67"/>
  <c r="P51" i="67"/>
  <c r="Q50" i="67"/>
  <c r="P50" i="67"/>
  <c r="Q49" i="67"/>
  <c r="P49" i="67"/>
  <c r="Q48" i="67"/>
  <c r="P48" i="67"/>
  <c r="Q47" i="67"/>
  <c r="P47" i="67"/>
  <c r="Q46" i="67"/>
  <c r="P46" i="67"/>
  <c r="Q45" i="67"/>
  <c r="P45" i="67"/>
  <c r="Q44" i="67"/>
  <c r="P44" i="67"/>
  <c r="Q43" i="67"/>
  <c r="P43" i="67"/>
  <c r="Q42" i="67"/>
  <c r="P42" i="67"/>
  <c r="Q41" i="67"/>
  <c r="P41" i="67"/>
  <c r="Q40" i="67"/>
  <c r="P40" i="67"/>
  <c r="Q39" i="67"/>
  <c r="P39" i="67"/>
  <c r="Q38" i="67"/>
  <c r="P38" i="67"/>
  <c r="Q37" i="67"/>
  <c r="P37" i="67"/>
  <c r="Q36" i="67"/>
  <c r="P36" i="67"/>
  <c r="Q35" i="67"/>
  <c r="P35" i="67"/>
  <c r="Q34" i="67"/>
  <c r="P34" i="67"/>
  <c r="Q33" i="67"/>
  <c r="P33" i="67"/>
  <c r="Q32" i="67"/>
  <c r="P32" i="67"/>
  <c r="Q31" i="67"/>
  <c r="P31" i="67"/>
  <c r="Q30" i="67"/>
  <c r="P30" i="67"/>
  <c r="Q29" i="67"/>
  <c r="P29" i="67"/>
  <c r="Q28" i="67"/>
  <c r="P28" i="67"/>
  <c r="Q27" i="67"/>
  <c r="P27" i="67"/>
  <c r="Q26" i="67"/>
  <c r="P26" i="67"/>
  <c r="Q25" i="67"/>
  <c r="P25" i="67"/>
  <c r="Q24" i="67"/>
  <c r="P24" i="67"/>
  <c r="Q23" i="67"/>
  <c r="P23" i="67"/>
  <c r="Q22" i="67"/>
  <c r="P22" i="67"/>
  <c r="Q21" i="67"/>
  <c r="P21" i="67"/>
  <c r="Q20" i="67"/>
  <c r="P20" i="67"/>
  <c r="Q19" i="67"/>
  <c r="P19" i="67"/>
  <c r="Q18" i="67"/>
  <c r="P18" i="67"/>
  <c r="Q17" i="67"/>
  <c r="P17" i="67"/>
  <c r="Q16" i="67"/>
  <c r="P16" i="67"/>
  <c r="Q15" i="67"/>
  <c r="P15" i="67"/>
  <c r="Q14" i="67"/>
  <c r="P14" i="67"/>
  <c r="Q13" i="67"/>
  <c r="P13" i="67"/>
  <c r="Q12" i="67"/>
  <c r="P12" i="67"/>
  <c r="Q11" i="67"/>
  <c r="P11" i="67"/>
  <c r="Q10" i="67"/>
  <c r="P10" i="67"/>
  <c r="Q9" i="67"/>
  <c r="P9" i="67"/>
  <c r="O21" i="66"/>
  <c r="N21" i="66"/>
  <c r="M21" i="66"/>
  <c r="L21" i="66"/>
  <c r="K21" i="66"/>
  <c r="J21" i="66"/>
  <c r="I21" i="66"/>
  <c r="H21" i="66"/>
  <c r="Q20" i="66"/>
  <c r="P20" i="66"/>
  <c r="Q19" i="66"/>
  <c r="P19" i="66"/>
  <c r="Q18" i="66"/>
  <c r="P18" i="66"/>
  <c r="Q17" i="66"/>
  <c r="P17" i="66"/>
  <c r="Q16" i="66"/>
  <c r="P16" i="66"/>
  <c r="Q15" i="66"/>
  <c r="P15" i="66"/>
  <c r="Q14" i="66"/>
  <c r="P14" i="66"/>
  <c r="Q13" i="66"/>
  <c r="P13" i="66"/>
  <c r="Q12" i="66"/>
  <c r="P12" i="66"/>
  <c r="Q11" i="66"/>
  <c r="P11" i="66"/>
  <c r="Q10" i="66"/>
  <c r="P10" i="66"/>
  <c r="Q9" i="66"/>
  <c r="P9" i="66"/>
  <c r="Q8" i="66"/>
  <c r="Q21" i="66" s="1"/>
  <c r="I7" i="27" s="1"/>
  <c r="P8" i="66"/>
  <c r="P21" i="66" s="1"/>
  <c r="O43" i="65"/>
  <c r="N43" i="65"/>
  <c r="M43" i="65"/>
  <c r="L43" i="65"/>
  <c r="K43" i="65"/>
  <c r="J43" i="65"/>
  <c r="I43" i="65"/>
  <c r="H43" i="65"/>
  <c r="Q42" i="65"/>
  <c r="P42" i="65"/>
  <c r="Q41" i="65"/>
  <c r="P41" i="65"/>
  <c r="Q40" i="65"/>
  <c r="P40" i="65"/>
  <c r="Q39" i="65"/>
  <c r="P39" i="65"/>
  <c r="Q38" i="65"/>
  <c r="P38" i="65"/>
  <c r="Q37" i="65"/>
  <c r="P37" i="65"/>
  <c r="Q36" i="65"/>
  <c r="P36" i="65"/>
  <c r="Q35" i="65"/>
  <c r="P35" i="65"/>
  <c r="Q34" i="65"/>
  <c r="P34" i="65"/>
  <c r="Q33" i="65"/>
  <c r="P33" i="65"/>
  <c r="Q32" i="65"/>
  <c r="P32" i="65"/>
  <c r="Q31" i="65"/>
  <c r="P31" i="65"/>
  <c r="Q29" i="65"/>
  <c r="P29" i="65"/>
  <c r="Q28" i="65"/>
  <c r="P28" i="65"/>
  <c r="Q27" i="65"/>
  <c r="P27" i="65"/>
  <c r="Q26" i="65"/>
  <c r="P26" i="65"/>
  <c r="Q25" i="65"/>
  <c r="P25" i="65"/>
  <c r="Q24" i="65"/>
  <c r="P24" i="65"/>
  <c r="Q23" i="65"/>
  <c r="P23" i="65"/>
  <c r="Q22" i="65"/>
  <c r="P22" i="65"/>
  <c r="Q21" i="65"/>
  <c r="P21" i="65"/>
  <c r="Q20" i="65"/>
  <c r="P20" i="65"/>
  <c r="Q19" i="65"/>
  <c r="P19" i="65"/>
  <c r="Q18" i="65"/>
  <c r="P18" i="65"/>
  <c r="Q17" i="65"/>
  <c r="P17" i="65"/>
  <c r="Q16" i="65"/>
  <c r="P16" i="65"/>
  <c r="Q15" i="65"/>
  <c r="P15" i="65"/>
  <c r="Q14" i="65"/>
  <c r="P14" i="65"/>
  <c r="Q13" i="65"/>
  <c r="P13" i="65"/>
  <c r="Q12" i="65"/>
  <c r="P12" i="65"/>
  <c r="Q11" i="65"/>
  <c r="P11" i="65"/>
  <c r="Q10" i="65"/>
  <c r="Q43" i="65" s="1"/>
  <c r="I8" i="27" s="1"/>
  <c r="P10" i="65"/>
  <c r="O27" i="64"/>
  <c r="N27" i="64"/>
  <c r="M27" i="64"/>
  <c r="L27" i="64"/>
  <c r="K27" i="64"/>
  <c r="J27" i="64"/>
  <c r="I27" i="64"/>
  <c r="H27" i="64"/>
  <c r="Q26" i="64"/>
  <c r="P26" i="64"/>
  <c r="Q25" i="64"/>
  <c r="P25" i="64"/>
  <c r="Q24" i="64"/>
  <c r="P24" i="64"/>
  <c r="Q23" i="64"/>
  <c r="P23" i="64"/>
  <c r="Q22" i="64"/>
  <c r="P22" i="64"/>
  <c r="Q21" i="64"/>
  <c r="P21" i="64"/>
  <c r="Q20" i="64"/>
  <c r="P20" i="64"/>
  <c r="Q19" i="64"/>
  <c r="P19" i="64"/>
  <c r="Q18" i="64"/>
  <c r="P18" i="64"/>
  <c r="Q17" i="64"/>
  <c r="P17" i="64"/>
  <c r="Q16" i="64"/>
  <c r="P16" i="64"/>
  <c r="Q15" i="64"/>
  <c r="P15" i="64"/>
  <c r="Q14" i="64"/>
  <c r="P14" i="64"/>
  <c r="Q13" i="64"/>
  <c r="P13" i="64"/>
  <c r="Q12" i="64"/>
  <c r="P12" i="64"/>
  <c r="Q11" i="64"/>
  <c r="P11" i="64"/>
  <c r="Q10" i="64"/>
  <c r="P10" i="64"/>
  <c r="Q9" i="64"/>
  <c r="Q27" i="64" s="1"/>
  <c r="I9" i="27" s="1"/>
  <c r="P9" i="64"/>
  <c r="Q8" i="64"/>
  <c r="P8" i="64"/>
  <c r="P27" i="64" s="1"/>
  <c r="N34" i="63"/>
  <c r="M34" i="63"/>
  <c r="L34" i="63"/>
  <c r="K34" i="63"/>
  <c r="J34" i="63"/>
  <c r="I34" i="63"/>
  <c r="H34" i="63"/>
  <c r="Q33" i="63"/>
  <c r="P33" i="63"/>
  <c r="Q32" i="63"/>
  <c r="P32" i="63"/>
  <c r="Q31" i="63"/>
  <c r="P31" i="63"/>
  <c r="Q30" i="63"/>
  <c r="P30" i="63"/>
  <c r="Q29" i="63"/>
  <c r="P29" i="63"/>
  <c r="Q28" i="63"/>
  <c r="P28" i="63"/>
  <c r="Q27" i="63"/>
  <c r="P27" i="63"/>
  <c r="Q26" i="63"/>
  <c r="P26" i="63"/>
  <c r="Q25" i="63"/>
  <c r="P25" i="63"/>
  <c r="Q24" i="63"/>
  <c r="P24" i="63"/>
  <c r="Q23" i="63"/>
  <c r="P23" i="63"/>
  <c r="Q22" i="63"/>
  <c r="P22" i="63"/>
  <c r="Q21" i="63"/>
  <c r="P21" i="63"/>
  <c r="Q20" i="63"/>
  <c r="P20" i="63"/>
  <c r="Q19" i="63"/>
  <c r="P19" i="63"/>
  <c r="Q18" i="63"/>
  <c r="P18" i="63"/>
  <c r="Q17" i="63"/>
  <c r="P17" i="63"/>
  <c r="Q16" i="63"/>
  <c r="P16" i="63"/>
  <c r="Q15" i="63"/>
  <c r="P15" i="63"/>
  <c r="Q14" i="63"/>
  <c r="P14" i="63"/>
  <c r="Q13" i="63"/>
  <c r="P13" i="63"/>
  <c r="Q12" i="63"/>
  <c r="P12" i="63"/>
  <c r="Q11" i="63"/>
  <c r="P11" i="63"/>
  <c r="Q10" i="63"/>
  <c r="P10" i="63"/>
  <c r="Q9" i="63"/>
  <c r="P9" i="63"/>
  <c r="Q8" i="63"/>
  <c r="P8" i="63"/>
  <c r="Q7" i="63"/>
  <c r="Q34" i="63" s="1"/>
  <c r="I10" i="27" s="1"/>
  <c r="P7" i="63"/>
  <c r="P34" i="63" s="1"/>
  <c r="O21" i="62"/>
  <c r="N21" i="62"/>
  <c r="M21" i="62"/>
  <c r="L21" i="62"/>
  <c r="K21" i="62"/>
  <c r="J21" i="62"/>
  <c r="I21" i="62"/>
  <c r="H21" i="62"/>
  <c r="Q20" i="62"/>
  <c r="P20" i="62"/>
  <c r="Q19" i="62"/>
  <c r="P19" i="62"/>
  <c r="Q18" i="62"/>
  <c r="P18" i="62"/>
  <c r="Q17" i="62"/>
  <c r="P17" i="62"/>
  <c r="Q16" i="62"/>
  <c r="P16" i="62"/>
  <c r="Q15" i="62"/>
  <c r="P15" i="62"/>
  <c r="Q14" i="62"/>
  <c r="P14" i="62"/>
  <c r="Q13" i="62"/>
  <c r="P13" i="62"/>
  <c r="Q12" i="62"/>
  <c r="P12" i="62"/>
  <c r="Q11" i="62"/>
  <c r="P11" i="62"/>
  <c r="Q10" i="62"/>
  <c r="P10" i="62"/>
  <c r="Q9" i="62"/>
  <c r="P9" i="62"/>
  <c r="Q8" i="62"/>
  <c r="P8" i="62"/>
  <c r="O36" i="61"/>
  <c r="N36" i="61"/>
  <c r="M36" i="61"/>
  <c r="L36" i="61"/>
  <c r="K36" i="61"/>
  <c r="J36" i="61"/>
  <c r="I36" i="61"/>
  <c r="H36" i="61"/>
  <c r="Q35" i="61"/>
  <c r="P35" i="61"/>
  <c r="Q34" i="61"/>
  <c r="P34" i="61"/>
  <c r="Q33" i="61"/>
  <c r="P33" i="61"/>
  <c r="Q32" i="61"/>
  <c r="P32" i="61"/>
  <c r="Q31" i="61"/>
  <c r="P31" i="61"/>
  <c r="Q30" i="61"/>
  <c r="P30" i="61"/>
  <c r="Q29" i="61"/>
  <c r="P29" i="61"/>
  <c r="Q28" i="61"/>
  <c r="P28" i="61"/>
  <c r="Q27" i="61"/>
  <c r="P27" i="61"/>
  <c r="Q26" i="61"/>
  <c r="P26" i="61"/>
  <c r="Q25" i="61"/>
  <c r="P25" i="61"/>
  <c r="Q24" i="61"/>
  <c r="P24" i="61"/>
  <c r="Q23" i="61"/>
  <c r="P23" i="61"/>
  <c r="Q22" i="61"/>
  <c r="P22" i="61"/>
  <c r="Q21" i="61"/>
  <c r="P21" i="61"/>
  <c r="Q20" i="61"/>
  <c r="P20" i="61"/>
  <c r="Q19" i="61"/>
  <c r="P19" i="61"/>
  <c r="Q18" i="61"/>
  <c r="P18" i="61"/>
  <c r="Q17" i="61"/>
  <c r="P17" i="61"/>
  <c r="Q16" i="61"/>
  <c r="P16" i="61"/>
  <c r="Q15" i="61"/>
  <c r="P15" i="61"/>
  <c r="Q14" i="61"/>
  <c r="P14" i="61"/>
  <c r="Q13" i="61"/>
  <c r="P13" i="61"/>
  <c r="Q12" i="61"/>
  <c r="P12" i="61"/>
  <c r="Q11" i="61"/>
  <c r="P11" i="61"/>
  <c r="Q10" i="61"/>
  <c r="P10" i="61"/>
  <c r="O43" i="60"/>
  <c r="N43" i="60"/>
  <c r="M43" i="60"/>
  <c r="L43" i="60"/>
  <c r="K43" i="60"/>
  <c r="J43" i="60"/>
  <c r="I43" i="60"/>
  <c r="H43" i="60"/>
  <c r="Q42" i="60"/>
  <c r="P42" i="60"/>
  <c r="Q41" i="60"/>
  <c r="P41" i="60"/>
  <c r="Q40" i="60"/>
  <c r="P40" i="60"/>
  <c r="Q39" i="60"/>
  <c r="P39" i="60"/>
  <c r="Q38" i="60"/>
  <c r="P38" i="60"/>
  <c r="Q37" i="60"/>
  <c r="P37" i="60"/>
  <c r="Q36" i="60"/>
  <c r="P36" i="60"/>
  <c r="Q35" i="60"/>
  <c r="P35" i="60"/>
  <c r="Q34" i="60"/>
  <c r="P34" i="60"/>
  <c r="Q33" i="60"/>
  <c r="P33" i="60"/>
  <c r="Q32" i="60"/>
  <c r="P32" i="60"/>
  <c r="Q31" i="60"/>
  <c r="P31" i="60"/>
  <c r="Q30" i="60"/>
  <c r="P30" i="60"/>
  <c r="Q29" i="60"/>
  <c r="P29" i="60"/>
  <c r="Q28" i="60"/>
  <c r="P28" i="60"/>
  <c r="Q27" i="60"/>
  <c r="P27" i="60"/>
  <c r="Q26" i="60"/>
  <c r="P26" i="60"/>
  <c r="Q25" i="60"/>
  <c r="P25" i="60"/>
  <c r="Q24" i="60"/>
  <c r="P24" i="60"/>
  <c r="Q23" i="60"/>
  <c r="P23" i="60"/>
  <c r="Q22" i="60"/>
  <c r="P22" i="60"/>
  <c r="Q21" i="60"/>
  <c r="P21" i="60"/>
  <c r="Q20" i="60"/>
  <c r="P20" i="60"/>
  <c r="Q19" i="60"/>
  <c r="P19" i="60"/>
  <c r="Q18" i="60"/>
  <c r="P18" i="60"/>
  <c r="Q17" i="60"/>
  <c r="P17" i="60"/>
  <c r="Q16" i="60"/>
  <c r="P16" i="60"/>
  <c r="Q15" i="60"/>
  <c r="P15" i="60"/>
  <c r="Q14" i="60"/>
  <c r="P14" i="60"/>
  <c r="Q13" i="60"/>
  <c r="P13" i="60"/>
  <c r="Q12" i="60"/>
  <c r="P12" i="60"/>
  <c r="Q11" i="60"/>
  <c r="P11" i="60"/>
  <c r="Q10" i="60"/>
  <c r="P10" i="60"/>
  <c r="Q9" i="60"/>
  <c r="P9" i="60"/>
  <c r="Q8" i="60"/>
  <c r="P8" i="60"/>
  <c r="O39" i="59"/>
  <c r="N39" i="59"/>
  <c r="M39" i="59"/>
  <c r="L39" i="59"/>
  <c r="K39" i="59"/>
  <c r="J39" i="59"/>
  <c r="I39" i="59"/>
  <c r="H39" i="59"/>
  <c r="Q38" i="59"/>
  <c r="P38" i="59"/>
  <c r="Q37" i="59"/>
  <c r="P37" i="59"/>
  <c r="Q36" i="59"/>
  <c r="P36" i="59"/>
  <c r="Q35" i="59"/>
  <c r="P35" i="59"/>
  <c r="Q34" i="59"/>
  <c r="P34" i="59"/>
  <c r="Q33" i="59"/>
  <c r="P33" i="59"/>
  <c r="Q32" i="59"/>
  <c r="P32" i="59"/>
  <c r="Q31" i="59"/>
  <c r="P31" i="59"/>
  <c r="Q30" i="59"/>
  <c r="P30" i="59"/>
  <c r="Q29" i="59"/>
  <c r="P29" i="59"/>
  <c r="Q28" i="59"/>
  <c r="P28" i="59"/>
  <c r="Q27" i="59"/>
  <c r="P27" i="59"/>
  <c r="Q26" i="59"/>
  <c r="P26" i="59"/>
  <c r="Q25" i="59"/>
  <c r="P25" i="59"/>
  <c r="Q24" i="59"/>
  <c r="P24" i="59"/>
  <c r="Q23" i="59"/>
  <c r="P23" i="59"/>
  <c r="Q22" i="59"/>
  <c r="P22" i="59"/>
  <c r="Q21" i="59"/>
  <c r="P21" i="59"/>
  <c r="Q20" i="59"/>
  <c r="P20" i="59"/>
  <c r="Q19" i="59"/>
  <c r="P19" i="59"/>
  <c r="Q18" i="59"/>
  <c r="P18" i="59"/>
  <c r="Q17" i="59"/>
  <c r="P17" i="59"/>
  <c r="Q16" i="59"/>
  <c r="P16" i="59"/>
  <c r="Q15" i="59"/>
  <c r="P15" i="59"/>
  <c r="Q14" i="59"/>
  <c r="P14" i="59"/>
  <c r="Q13" i="59"/>
  <c r="P13" i="59"/>
  <c r="Q12" i="59"/>
  <c r="P12" i="59"/>
  <c r="Q11" i="59"/>
  <c r="P11" i="59"/>
  <c r="Q10" i="59"/>
  <c r="P10" i="59"/>
  <c r="Q9" i="59"/>
  <c r="Q39" i="59" s="1"/>
  <c r="I18" i="27" s="1"/>
  <c r="P9" i="59"/>
  <c r="O21" i="58"/>
  <c r="N21" i="58"/>
  <c r="M21" i="58"/>
  <c r="L21" i="58"/>
  <c r="K21" i="58"/>
  <c r="J21" i="58"/>
  <c r="I21" i="58"/>
  <c r="H21" i="58"/>
  <c r="Q20" i="58"/>
  <c r="P20" i="58"/>
  <c r="Q19" i="58"/>
  <c r="P19" i="58"/>
  <c r="Q18" i="58"/>
  <c r="P18" i="58"/>
  <c r="Q17" i="58"/>
  <c r="P17" i="58"/>
  <c r="Q16" i="58"/>
  <c r="P16" i="58"/>
  <c r="Q15" i="58"/>
  <c r="P15" i="58"/>
  <c r="Q14" i="58"/>
  <c r="P14" i="58"/>
  <c r="Q13" i="58"/>
  <c r="P13" i="58"/>
  <c r="Q12" i="58"/>
  <c r="P12" i="58"/>
  <c r="Q11" i="58"/>
  <c r="P11" i="58"/>
  <c r="Q10" i="58"/>
  <c r="P10" i="58"/>
  <c r="Q9" i="58"/>
  <c r="P9" i="58"/>
  <c r="Q8" i="58"/>
  <c r="P8" i="58"/>
  <c r="O21" i="57"/>
  <c r="N21" i="57"/>
  <c r="M21" i="57"/>
  <c r="L21" i="57"/>
  <c r="K21" i="57"/>
  <c r="J21" i="57"/>
  <c r="I21" i="57"/>
  <c r="H21" i="57"/>
  <c r="Q20" i="57"/>
  <c r="P20" i="57"/>
  <c r="Q19" i="57"/>
  <c r="P19" i="57"/>
  <c r="Q18" i="57"/>
  <c r="P18" i="57"/>
  <c r="Q17" i="57"/>
  <c r="P17" i="57"/>
  <c r="Q16" i="57"/>
  <c r="P16" i="57"/>
  <c r="Q15" i="57"/>
  <c r="P15" i="57"/>
  <c r="Q14" i="57"/>
  <c r="P14" i="57"/>
  <c r="Q13" i="57"/>
  <c r="P13" i="57"/>
  <c r="Q12" i="57"/>
  <c r="P12" i="57"/>
  <c r="Q11" i="57"/>
  <c r="P11" i="57"/>
  <c r="Q10" i="57"/>
  <c r="P10" i="57"/>
  <c r="Q9" i="57"/>
  <c r="P9" i="57"/>
  <c r="O36" i="52"/>
  <c r="I21" i="27" s="1"/>
  <c r="N36" i="52"/>
  <c r="M36" i="52"/>
  <c r="L36" i="52"/>
  <c r="K36" i="52"/>
  <c r="J36" i="52"/>
  <c r="I36" i="52"/>
  <c r="H36" i="52"/>
  <c r="Q35" i="52"/>
  <c r="P35" i="52"/>
  <c r="Q34" i="52"/>
  <c r="P34" i="52"/>
  <c r="Q33" i="52"/>
  <c r="P33" i="52"/>
  <c r="Q32" i="52"/>
  <c r="P32" i="52"/>
  <c r="Q31" i="52"/>
  <c r="P31" i="52"/>
  <c r="Q30" i="52"/>
  <c r="P30" i="52"/>
  <c r="Q29" i="52"/>
  <c r="P29" i="52"/>
  <c r="Q28" i="52"/>
  <c r="P28" i="52"/>
  <c r="Q27" i="52"/>
  <c r="P27" i="52"/>
  <c r="Q26" i="52"/>
  <c r="P26" i="52"/>
  <c r="Q25" i="52"/>
  <c r="P25" i="52"/>
  <c r="Q24" i="52"/>
  <c r="P24" i="52"/>
  <c r="Q23" i="52"/>
  <c r="P23" i="52"/>
  <c r="Q22" i="52"/>
  <c r="P22" i="52"/>
  <c r="Q21" i="52"/>
  <c r="P21" i="52"/>
  <c r="Q20" i="52"/>
  <c r="P20" i="52"/>
  <c r="Q19" i="52"/>
  <c r="P19" i="52"/>
  <c r="Q18" i="52"/>
  <c r="P18" i="52"/>
  <c r="Q17" i="52"/>
  <c r="P17" i="52"/>
  <c r="Q16" i="52"/>
  <c r="P16" i="52"/>
  <c r="Q15" i="52"/>
  <c r="P15" i="52"/>
  <c r="Q14" i="52"/>
  <c r="P14" i="52"/>
  <c r="Q13" i="52"/>
  <c r="P13" i="52"/>
  <c r="Q12" i="52"/>
  <c r="P12" i="52"/>
  <c r="Q11" i="52"/>
  <c r="P11" i="52"/>
  <c r="Q10" i="52"/>
  <c r="P10" i="52"/>
  <c r="Q9" i="52"/>
  <c r="P9" i="52"/>
  <c r="Q8" i="52"/>
  <c r="P8" i="52"/>
  <c r="P36" i="52" s="1"/>
  <c r="O29" i="51"/>
  <c r="N29" i="51"/>
  <c r="M29" i="51"/>
  <c r="L29" i="51"/>
  <c r="K29" i="51"/>
  <c r="J29" i="51"/>
  <c r="I29" i="51"/>
  <c r="H29" i="51"/>
  <c r="Q28" i="51"/>
  <c r="P28" i="51"/>
  <c r="Q27" i="51"/>
  <c r="P27" i="51"/>
  <c r="Q26" i="51"/>
  <c r="P26" i="51"/>
  <c r="Q25" i="51"/>
  <c r="P25" i="51"/>
  <c r="Q24" i="51"/>
  <c r="P24" i="51"/>
  <c r="Q23" i="51"/>
  <c r="P23" i="51"/>
  <c r="Q22" i="51"/>
  <c r="P22" i="51"/>
  <c r="Q21" i="51"/>
  <c r="P21" i="51"/>
  <c r="Q20" i="51"/>
  <c r="P20" i="51"/>
  <c r="Q19" i="51"/>
  <c r="P19" i="51"/>
  <c r="Q18" i="51"/>
  <c r="P18" i="51"/>
  <c r="Q17" i="51"/>
  <c r="P17" i="51"/>
  <c r="Q16" i="51"/>
  <c r="P16" i="51"/>
  <c r="Q15" i="51"/>
  <c r="P15" i="51"/>
  <c r="Q14" i="51"/>
  <c r="P14" i="51"/>
  <c r="Q13" i="51"/>
  <c r="P13" i="51"/>
  <c r="Q12" i="51"/>
  <c r="P12" i="51"/>
  <c r="Q11" i="51"/>
  <c r="P11" i="51"/>
  <c r="Q10" i="51"/>
  <c r="P10" i="51"/>
  <c r="O74" i="50"/>
  <c r="N74" i="50"/>
  <c r="M74" i="50"/>
  <c r="L74" i="50"/>
  <c r="K74" i="50"/>
  <c r="J74" i="50"/>
  <c r="I74" i="50"/>
  <c r="H74" i="50"/>
  <c r="Q73" i="50"/>
  <c r="P73" i="50"/>
  <c r="Q72" i="50"/>
  <c r="P72" i="50"/>
  <c r="Q71" i="50"/>
  <c r="P71" i="50"/>
  <c r="Q70" i="50"/>
  <c r="P70" i="50"/>
  <c r="Q69" i="50"/>
  <c r="P69" i="50"/>
  <c r="Q68" i="50"/>
  <c r="P68" i="50"/>
  <c r="Q67" i="50"/>
  <c r="P67" i="50"/>
  <c r="Q66" i="50"/>
  <c r="P66" i="50"/>
  <c r="Q65" i="50"/>
  <c r="P65" i="50"/>
  <c r="Q64" i="50"/>
  <c r="P64" i="50"/>
  <c r="Q63" i="50"/>
  <c r="P63" i="50"/>
  <c r="Q62" i="50"/>
  <c r="P62" i="50"/>
  <c r="Q61" i="50"/>
  <c r="P61" i="50"/>
  <c r="Q60" i="50"/>
  <c r="P60" i="50"/>
  <c r="Q59" i="50"/>
  <c r="P59" i="50"/>
  <c r="Q58" i="50"/>
  <c r="P58" i="50"/>
  <c r="Q57" i="50"/>
  <c r="P57" i="50"/>
  <c r="Q56" i="50"/>
  <c r="P56" i="50"/>
  <c r="Q55" i="50"/>
  <c r="P55" i="50"/>
  <c r="Q54" i="50"/>
  <c r="P54" i="50"/>
  <c r="Q53" i="50"/>
  <c r="P53" i="50"/>
  <c r="Q52" i="50"/>
  <c r="P52" i="50"/>
  <c r="Q51" i="50"/>
  <c r="P51" i="50"/>
  <c r="Q50" i="50"/>
  <c r="P50" i="50"/>
  <c r="Q49" i="50"/>
  <c r="P49" i="50"/>
  <c r="Q48" i="50"/>
  <c r="P48" i="50"/>
  <c r="Q47" i="50"/>
  <c r="P47" i="50"/>
  <c r="Q46" i="50"/>
  <c r="P46" i="50"/>
  <c r="Q45" i="50"/>
  <c r="P45" i="50"/>
  <c r="Q44" i="50"/>
  <c r="P44" i="50"/>
  <c r="Q43" i="50"/>
  <c r="P43" i="50"/>
  <c r="Q42" i="50"/>
  <c r="P42" i="50"/>
  <c r="Q41" i="50"/>
  <c r="P41" i="50"/>
  <c r="Q40" i="50"/>
  <c r="P40" i="50"/>
  <c r="Q39" i="50"/>
  <c r="P39" i="50"/>
  <c r="Q38" i="50"/>
  <c r="P38" i="50"/>
  <c r="Q37" i="50"/>
  <c r="P37" i="50"/>
  <c r="Q36" i="50"/>
  <c r="P36" i="50"/>
  <c r="Q35" i="50"/>
  <c r="P35" i="50"/>
  <c r="Q34" i="50"/>
  <c r="P34" i="50"/>
  <c r="Q33" i="50"/>
  <c r="P33" i="50"/>
  <c r="Q32" i="50"/>
  <c r="P32" i="50"/>
  <c r="Q31" i="50"/>
  <c r="P31" i="50"/>
  <c r="Q30" i="50"/>
  <c r="P30" i="50"/>
  <c r="Q29" i="50"/>
  <c r="P29" i="50"/>
  <c r="Q28" i="50"/>
  <c r="P28" i="50"/>
  <c r="Q27" i="50"/>
  <c r="P27" i="50"/>
  <c r="Q26" i="50"/>
  <c r="P26" i="50"/>
  <c r="Q25" i="50"/>
  <c r="P25" i="50"/>
  <c r="Q24" i="50"/>
  <c r="P24" i="50"/>
  <c r="Q23" i="50"/>
  <c r="P23" i="50"/>
  <c r="Q22" i="50"/>
  <c r="P22" i="50"/>
  <c r="Q21" i="50"/>
  <c r="P21" i="50"/>
  <c r="Q20" i="50"/>
  <c r="P20" i="50"/>
  <c r="Q19" i="50"/>
  <c r="P19" i="50"/>
  <c r="Q18" i="50"/>
  <c r="P18" i="50"/>
  <c r="P74" i="50" l="1"/>
  <c r="P29" i="51"/>
  <c r="P39" i="59"/>
  <c r="Q28" i="69"/>
  <c r="I4" i="27" s="1"/>
  <c r="Q21" i="57"/>
  <c r="I20" i="27" s="1"/>
  <c r="Q36" i="61"/>
  <c r="I12" i="27" s="1"/>
  <c r="Q21" i="62"/>
  <c r="I11" i="27" s="1"/>
  <c r="P43" i="65"/>
  <c r="P74" i="67"/>
  <c r="P47" i="68"/>
  <c r="Q29" i="51"/>
  <c r="I22" i="27" s="1"/>
  <c r="Q36" i="52"/>
  <c r="P21" i="57"/>
  <c r="P21" i="58"/>
  <c r="P43" i="60"/>
  <c r="P36" i="61"/>
  <c r="P21" i="62"/>
  <c r="Q43" i="60"/>
  <c r="I13" i="27" s="1"/>
  <c r="Q74" i="50"/>
  <c r="I24" i="27" s="1"/>
  <c r="Q74" i="67"/>
  <c r="I6" i="27" s="1"/>
  <c r="Q47" i="68"/>
  <c r="I5" i="27" s="1"/>
  <c r="Q21" i="58"/>
  <c r="I19" i="27" s="1"/>
  <c r="O34" i="63"/>
  <c r="Q31" i="49" l="1"/>
  <c r="Q32" i="49"/>
  <c r="Q33" i="49"/>
  <c r="Q34" i="49"/>
  <c r="Q35" i="49"/>
  <c r="Q36" i="49"/>
  <c r="D62" i="12"/>
  <c r="I594" i="12" l="1"/>
  <c r="I550" i="12"/>
  <c r="I330" i="12"/>
  <c r="I284" i="12"/>
  <c r="I238" i="12"/>
  <c r="I194" i="12"/>
  <c r="I150" i="12"/>
  <c r="I17" i="12"/>
  <c r="C71" i="7"/>
  <c r="G75" i="7"/>
  <c r="G74" i="7"/>
  <c r="J74" i="7"/>
  <c r="J75" i="7"/>
  <c r="K75" i="7"/>
  <c r="J76" i="7"/>
  <c r="K76" i="7"/>
  <c r="G77" i="7"/>
  <c r="J77" i="7"/>
  <c r="K77" i="7"/>
  <c r="G78" i="7"/>
  <c r="J78" i="7"/>
  <c r="K78" i="7"/>
  <c r="J79" i="7"/>
  <c r="K79" i="7"/>
  <c r="J80" i="7"/>
  <c r="K80" i="7"/>
  <c r="J81" i="7"/>
  <c r="K81" i="7"/>
  <c r="G82" i="7"/>
  <c r="J82" i="7"/>
  <c r="K82" i="7"/>
  <c r="F83" i="7"/>
  <c r="G83" i="7" s="1"/>
  <c r="J83" i="7"/>
  <c r="K83" i="7"/>
  <c r="P17" i="49"/>
  <c r="P28" i="49"/>
  <c r="P18" i="49"/>
  <c r="P29" i="49"/>
  <c r="P30" i="49"/>
  <c r="P31" i="49"/>
  <c r="P32" i="49"/>
  <c r="P33" i="49"/>
  <c r="P34" i="49"/>
  <c r="P35" i="49"/>
  <c r="P36" i="49"/>
  <c r="E462" i="12"/>
  <c r="G80" i="7" l="1"/>
  <c r="G76" i="7"/>
  <c r="D67" i="7" s="1"/>
  <c r="G81" i="7"/>
  <c r="G79" i="7"/>
  <c r="P24" i="49" l="1"/>
  <c r="P25" i="49"/>
  <c r="P23" i="49"/>
  <c r="P22" i="49"/>
  <c r="P21" i="49"/>
  <c r="P20" i="49"/>
  <c r="P10" i="49"/>
  <c r="E37" i="7" l="1"/>
  <c r="C14" i="12" l="1"/>
  <c r="C143" i="43" l="1"/>
  <c r="C100" i="43"/>
  <c r="C57" i="43"/>
  <c r="C14" i="43"/>
  <c r="C163" i="42"/>
  <c r="C133" i="42"/>
  <c r="C103" i="42"/>
  <c r="C73" i="42"/>
  <c r="C43" i="42"/>
  <c r="C107" i="40"/>
  <c r="C76" i="40"/>
  <c r="C45" i="40"/>
  <c r="C13" i="42"/>
  <c r="C14" i="40"/>
  <c r="C678" i="12"/>
  <c r="C634" i="12"/>
  <c r="C590" i="12"/>
  <c r="C546" i="12"/>
  <c r="C502" i="12"/>
  <c r="C458" i="12"/>
  <c r="C414" i="12"/>
  <c r="C370" i="12"/>
  <c r="C326" i="12"/>
  <c r="C280" i="12"/>
  <c r="C234" i="12"/>
  <c r="C190" i="12"/>
  <c r="C146" i="12"/>
  <c r="C102" i="12"/>
  <c r="C58" i="12"/>
  <c r="C246" i="10"/>
  <c r="C223" i="10"/>
  <c r="C200" i="10"/>
  <c r="C177" i="10"/>
  <c r="C154" i="10"/>
  <c r="C131" i="10"/>
  <c r="C108" i="10"/>
  <c r="C85" i="10"/>
  <c r="C62" i="10"/>
  <c r="C14" i="10"/>
  <c r="C223" i="9"/>
  <c r="C204" i="9"/>
  <c r="C185" i="9"/>
  <c r="C166" i="9"/>
  <c r="C147" i="9"/>
  <c r="C128" i="9"/>
  <c r="C109" i="9"/>
  <c r="C90" i="9"/>
  <c r="C71" i="9"/>
  <c r="C52" i="9"/>
  <c r="C33" i="9"/>
  <c r="C14" i="9"/>
  <c r="C434" i="8"/>
  <c r="C374" i="8"/>
  <c r="C314" i="8"/>
  <c r="C254" i="8"/>
  <c r="C194" i="8"/>
  <c r="C74" i="8"/>
  <c r="C14" i="8"/>
  <c r="C210" i="7"/>
  <c r="C191" i="7"/>
  <c r="C172" i="7"/>
  <c r="C153" i="7"/>
  <c r="C134" i="7"/>
  <c r="C115" i="7"/>
  <c r="C96" i="7"/>
  <c r="C52" i="7"/>
  <c r="C33" i="7"/>
  <c r="C14" i="7"/>
  <c r="F207" i="27" l="1"/>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4" i="49"/>
  <c r="P15" i="49"/>
  <c r="P16" i="49"/>
  <c r="P19" i="49"/>
  <c r="P26"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37" i="49"/>
  <c r="L37" i="49"/>
  <c r="J37" i="49"/>
  <c r="H37" i="49"/>
  <c r="P27" i="49"/>
  <c r="P13" i="49"/>
  <c r="P37" i="49" l="1"/>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07" i="12"/>
  <c r="J406" i="12"/>
  <c r="J40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715" i="12"/>
  <c r="F715" i="12"/>
  <c r="I714" i="12"/>
  <c r="F714" i="12"/>
  <c r="I713" i="12"/>
  <c r="F713"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E681" i="12"/>
  <c r="F681" i="12" s="1"/>
  <c r="I671" i="12"/>
  <c r="F671" i="12"/>
  <c r="I670" i="12"/>
  <c r="F670" i="12"/>
  <c r="I669" i="12"/>
  <c r="F669"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27" i="12"/>
  <c r="F627" i="12"/>
  <c r="I626" i="12"/>
  <c r="F626" i="12"/>
  <c r="I625" i="12"/>
  <c r="F625"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F594" i="12"/>
  <c r="I593" i="12"/>
  <c r="E593" i="12"/>
  <c r="F593" i="12" s="1"/>
  <c r="I583" i="12"/>
  <c r="F583" i="12"/>
  <c r="I582" i="12"/>
  <c r="F582" i="12"/>
  <c r="I581" i="12"/>
  <c r="F581"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F550" i="12"/>
  <c r="I549" i="12"/>
  <c r="E549" i="12"/>
  <c r="F549" i="12" s="1"/>
  <c r="I539" i="12"/>
  <c r="F539" i="12"/>
  <c r="I538" i="12"/>
  <c r="F538" i="12"/>
  <c r="I537" i="12"/>
  <c r="F537"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495" i="12"/>
  <c r="F495" i="12"/>
  <c r="I494" i="12"/>
  <c r="F494" i="12"/>
  <c r="I493" i="12"/>
  <c r="F493"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E461" i="12"/>
  <c r="F461" i="12" s="1"/>
  <c r="I451" i="12"/>
  <c r="F451" i="12"/>
  <c r="I450" i="12"/>
  <c r="F450" i="12"/>
  <c r="I449" i="12"/>
  <c r="F449"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07" i="12"/>
  <c r="F407" i="12"/>
  <c r="I406" i="12"/>
  <c r="F406" i="12"/>
  <c r="I405" i="12"/>
  <c r="F405"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I373" i="12"/>
  <c r="E373" i="12"/>
  <c r="F373" i="12" s="1"/>
  <c r="I363" i="12"/>
  <c r="F363" i="12"/>
  <c r="I362" i="12"/>
  <c r="F362" i="12"/>
  <c r="I361" i="12"/>
  <c r="F361" i="12"/>
  <c r="I360" i="12"/>
  <c r="F36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D322" i="12"/>
  <c r="I329" i="12"/>
  <c r="E329" i="12"/>
  <c r="F329" i="12" s="1"/>
  <c r="I317" i="12"/>
  <c r="F317" i="12"/>
  <c r="I316" i="12"/>
  <c r="F316"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D276" i="12"/>
  <c r="Q14" i="49" s="1"/>
  <c r="I283" i="12"/>
  <c r="F283"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F71" i="12"/>
  <c r="I70" i="12"/>
  <c r="F70" i="12"/>
  <c r="F69" i="12"/>
  <c r="F68" i="12"/>
  <c r="F67" i="12"/>
  <c r="F66" i="12"/>
  <c r="F65" i="12"/>
  <c r="F64" i="12"/>
  <c r="F63" i="12"/>
  <c r="F62" i="12"/>
  <c r="E61" i="12"/>
  <c r="F61" i="12" s="1"/>
  <c r="J53" i="10"/>
  <c r="J52" i="10"/>
  <c r="J51" i="10"/>
  <c r="J50" i="10"/>
  <c r="J49" i="10"/>
  <c r="J48" i="10"/>
  <c r="J47" i="10"/>
  <c r="J46" i="10"/>
  <c r="J45" i="10"/>
  <c r="J44" i="10"/>
  <c r="J43" i="10"/>
  <c r="J42" i="10"/>
  <c r="J41" i="10"/>
  <c r="J78" i="10"/>
  <c r="J77" i="10"/>
  <c r="J76" i="10"/>
  <c r="J75" i="10"/>
  <c r="J74" i="10"/>
  <c r="J73" i="10"/>
  <c r="J72" i="10"/>
  <c r="J71" i="10"/>
  <c r="J70" i="10"/>
  <c r="J69" i="10"/>
  <c r="J68" i="10"/>
  <c r="J67" i="10"/>
  <c r="J66" i="10"/>
  <c r="J101" i="10"/>
  <c r="J100" i="10"/>
  <c r="J99" i="10"/>
  <c r="J98" i="10"/>
  <c r="J97" i="10"/>
  <c r="J96" i="10"/>
  <c r="J95" i="10"/>
  <c r="J94" i="10"/>
  <c r="J93" i="10"/>
  <c r="J92" i="10"/>
  <c r="J91" i="10"/>
  <c r="J90" i="10"/>
  <c r="J89" i="10"/>
  <c r="J124" i="10"/>
  <c r="J123" i="10"/>
  <c r="J122" i="10"/>
  <c r="J121" i="10"/>
  <c r="J120" i="10"/>
  <c r="J119" i="10"/>
  <c r="J118" i="10"/>
  <c r="J117" i="10"/>
  <c r="J116" i="10"/>
  <c r="J115" i="10"/>
  <c r="J114" i="10"/>
  <c r="J113" i="10"/>
  <c r="J112" i="10"/>
  <c r="J147" i="10"/>
  <c r="J146" i="10"/>
  <c r="J145" i="10"/>
  <c r="J144" i="10"/>
  <c r="J143" i="10"/>
  <c r="J142" i="10"/>
  <c r="J141" i="10"/>
  <c r="J140" i="10"/>
  <c r="J139" i="10"/>
  <c r="J138" i="10"/>
  <c r="J137" i="10"/>
  <c r="J136" i="10"/>
  <c r="J135" i="10"/>
  <c r="J170" i="10"/>
  <c r="J169" i="10"/>
  <c r="J168" i="10"/>
  <c r="J167" i="10"/>
  <c r="J166" i="10"/>
  <c r="J165" i="10"/>
  <c r="J164" i="10"/>
  <c r="J163" i="10"/>
  <c r="J162" i="10"/>
  <c r="J161" i="10"/>
  <c r="J160" i="10"/>
  <c r="J159" i="10"/>
  <c r="J158" i="10"/>
  <c r="J193" i="10"/>
  <c r="J192" i="10"/>
  <c r="J191" i="10"/>
  <c r="J190" i="10"/>
  <c r="J189" i="10"/>
  <c r="J188" i="10"/>
  <c r="J187" i="10"/>
  <c r="J186" i="10"/>
  <c r="J185" i="10"/>
  <c r="J184" i="10"/>
  <c r="J183" i="10"/>
  <c r="J182" i="10"/>
  <c r="J181" i="10"/>
  <c r="J216" i="10"/>
  <c r="J215" i="10"/>
  <c r="J214" i="10"/>
  <c r="J213" i="10"/>
  <c r="J212" i="10"/>
  <c r="J211" i="10"/>
  <c r="J210" i="10"/>
  <c r="J209" i="10"/>
  <c r="J208" i="10"/>
  <c r="J207" i="10"/>
  <c r="J206" i="10"/>
  <c r="J205" i="10"/>
  <c r="J204" i="10"/>
  <c r="J239" i="10"/>
  <c r="J238" i="10"/>
  <c r="J237" i="10"/>
  <c r="J236" i="10"/>
  <c r="J235" i="10"/>
  <c r="J234" i="10"/>
  <c r="J233" i="10"/>
  <c r="J232" i="10"/>
  <c r="J231" i="10"/>
  <c r="J230" i="10"/>
  <c r="J229" i="10"/>
  <c r="J228" i="10"/>
  <c r="J227" i="10"/>
  <c r="J262" i="10"/>
  <c r="J261" i="10"/>
  <c r="J260" i="10"/>
  <c r="J259" i="10"/>
  <c r="J258" i="10"/>
  <c r="J257" i="10"/>
  <c r="J256" i="10"/>
  <c r="J255" i="10"/>
  <c r="J254" i="10"/>
  <c r="J253" i="10"/>
  <c r="J252" i="10"/>
  <c r="J251" i="10"/>
  <c r="J250" i="10"/>
  <c r="I262" i="10"/>
  <c r="F262" i="10"/>
  <c r="I261" i="10"/>
  <c r="F261" i="10"/>
  <c r="I260" i="10"/>
  <c r="F260" i="10"/>
  <c r="I259" i="10"/>
  <c r="F259" i="10"/>
  <c r="I258" i="10"/>
  <c r="F258" i="10"/>
  <c r="I257" i="10"/>
  <c r="F257" i="10"/>
  <c r="I256" i="10"/>
  <c r="F256" i="10"/>
  <c r="I255" i="10"/>
  <c r="F255" i="10"/>
  <c r="I254" i="10"/>
  <c r="F254" i="10"/>
  <c r="I253" i="10"/>
  <c r="F253" i="10"/>
  <c r="I252" i="10"/>
  <c r="F252" i="10"/>
  <c r="I251" i="10"/>
  <c r="F251" i="10"/>
  <c r="I250" i="10"/>
  <c r="E250" i="10"/>
  <c r="F250" i="10" s="1"/>
  <c r="I249" i="10"/>
  <c r="E249" i="10"/>
  <c r="F249" i="10" s="1"/>
  <c r="I239" i="10"/>
  <c r="F239" i="10"/>
  <c r="I238" i="10"/>
  <c r="F238" i="10"/>
  <c r="I237" i="10"/>
  <c r="F237" i="10"/>
  <c r="I236" i="10"/>
  <c r="F236" i="10"/>
  <c r="I235" i="10"/>
  <c r="F235" i="10"/>
  <c r="I234" i="10"/>
  <c r="F234" i="10"/>
  <c r="I233" i="10"/>
  <c r="F233" i="10"/>
  <c r="I232" i="10"/>
  <c r="F232" i="10"/>
  <c r="I231" i="10"/>
  <c r="F231" i="10"/>
  <c r="I230" i="10"/>
  <c r="F230" i="10"/>
  <c r="I229" i="10"/>
  <c r="F229" i="10"/>
  <c r="I228" i="10"/>
  <c r="F228" i="10"/>
  <c r="I227" i="10"/>
  <c r="E227" i="10"/>
  <c r="F227" i="10" s="1"/>
  <c r="I226" i="10"/>
  <c r="E226" i="10"/>
  <c r="F226" i="10" s="1"/>
  <c r="I216" i="10"/>
  <c r="F216" i="10"/>
  <c r="I215" i="10"/>
  <c r="F215" i="10"/>
  <c r="I214" i="10"/>
  <c r="F214" i="10"/>
  <c r="I213" i="10"/>
  <c r="F213" i="10"/>
  <c r="I212" i="10"/>
  <c r="F212" i="10"/>
  <c r="I211" i="10"/>
  <c r="F211" i="10"/>
  <c r="I210" i="10"/>
  <c r="F210" i="10"/>
  <c r="I209" i="10"/>
  <c r="F209" i="10"/>
  <c r="I208" i="10"/>
  <c r="F208" i="10"/>
  <c r="I207" i="10"/>
  <c r="F207" i="10"/>
  <c r="I206" i="10"/>
  <c r="F206" i="10"/>
  <c r="I205" i="10"/>
  <c r="F205" i="10"/>
  <c r="I204" i="10"/>
  <c r="E204" i="10"/>
  <c r="F204" i="10" s="1"/>
  <c r="I203" i="10"/>
  <c r="E203" i="10"/>
  <c r="F203" i="10" s="1"/>
  <c r="I193" i="10"/>
  <c r="F193" i="10"/>
  <c r="I192" i="10"/>
  <c r="F192" i="10"/>
  <c r="I191" i="10"/>
  <c r="F191" i="10"/>
  <c r="I190" i="10"/>
  <c r="F190" i="10"/>
  <c r="I189" i="10"/>
  <c r="F189" i="10"/>
  <c r="I188" i="10"/>
  <c r="F188" i="10"/>
  <c r="I187" i="10"/>
  <c r="F187" i="10"/>
  <c r="I186" i="10"/>
  <c r="F186" i="10"/>
  <c r="I185" i="10"/>
  <c r="F185" i="10"/>
  <c r="I184" i="10"/>
  <c r="F184" i="10"/>
  <c r="I183" i="10"/>
  <c r="F183" i="10"/>
  <c r="I182" i="10"/>
  <c r="F182" i="10"/>
  <c r="I181" i="10"/>
  <c r="E181" i="10"/>
  <c r="F181" i="10" s="1"/>
  <c r="I180" i="10"/>
  <c r="E180" i="10"/>
  <c r="F180" i="10" s="1"/>
  <c r="I170" i="10"/>
  <c r="F170" i="10"/>
  <c r="I169" i="10"/>
  <c r="F169" i="10"/>
  <c r="I168" i="10"/>
  <c r="F168" i="10"/>
  <c r="I167" i="10"/>
  <c r="F167" i="10"/>
  <c r="I166" i="10"/>
  <c r="F166" i="10"/>
  <c r="I165" i="10"/>
  <c r="F165" i="10"/>
  <c r="I164" i="10"/>
  <c r="F164" i="10"/>
  <c r="I163" i="10"/>
  <c r="F163" i="10"/>
  <c r="I162" i="10"/>
  <c r="F162" i="10"/>
  <c r="I161" i="10"/>
  <c r="F161" i="10"/>
  <c r="I160" i="10"/>
  <c r="F160" i="10"/>
  <c r="I159" i="10"/>
  <c r="F159" i="10"/>
  <c r="I158" i="10"/>
  <c r="E158" i="10"/>
  <c r="F158" i="10" s="1"/>
  <c r="I157" i="10"/>
  <c r="E157" i="10"/>
  <c r="F157" i="10" s="1"/>
  <c r="I147" i="10"/>
  <c r="F147" i="10"/>
  <c r="I146" i="10"/>
  <c r="F146" i="10"/>
  <c r="I145" i="10"/>
  <c r="F145" i="10"/>
  <c r="I144" i="10"/>
  <c r="F144" i="10"/>
  <c r="I143" i="10"/>
  <c r="F143" i="10"/>
  <c r="I142" i="10"/>
  <c r="F142" i="10"/>
  <c r="I141" i="10"/>
  <c r="F141" i="10"/>
  <c r="I140" i="10"/>
  <c r="F140" i="10"/>
  <c r="I139" i="10"/>
  <c r="F139" i="10"/>
  <c r="I138" i="10"/>
  <c r="F138" i="10"/>
  <c r="I137" i="10"/>
  <c r="F137" i="10"/>
  <c r="I136" i="10"/>
  <c r="F136" i="10"/>
  <c r="I135" i="10"/>
  <c r="E135" i="10"/>
  <c r="F135" i="10" s="1"/>
  <c r="I134" i="10"/>
  <c r="E134" i="10"/>
  <c r="F134" i="10" s="1"/>
  <c r="I124" i="10"/>
  <c r="F124" i="10"/>
  <c r="I123" i="10"/>
  <c r="F123" i="10"/>
  <c r="I122" i="10"/>
  <c r="F122" i="10"/>
  <c r="I121" i="10"/>
  <c r="F121" i="10"/>
  <c r="I120" i="10"/>
  <c r="F120" i="10"/>
  <c r="I119" i="10"/>
  <c r="F119" i="10"/>
  <c r="I118" i="10"/>
  <c r="F118" i="10"/>
  <c r="I117" i="10"/>
  <c r="F117" i="10"/>
  <c r="I116" i="10"/>
  <c r="F116" i="10"/>
  <c r="I115" i="10"/>
  <c r="F115" i="10"/>
  <c r="I114" i="10"/>
  <c r="F114" i="10"/>
  <c r="I113" i="10"/>
  <c r="F113" i="10"/>
  <c r="I112" i="10"/>
  <c r="E112" i="10"/>
  <c r="F112" i="10" s="1"/>
  <c r="I111" i="10"/>
  <c r="E111" i="10"/>
  <c r="F111" i="10" s="1"/>
  <c r="I101" i="10"/>
  <c r="F101" i="10"/>
  <c r="I100" i="10"/>
  <c r="F100" i="10"/>
  <c r="I99" i="10"/>
  <c r="F99" i="10"/>
  <c r="I98" i="10"/>
  <c r="F98" i="10"/>
  <c r="I97" i="10"/>
  <c r="F97" i="10"/>
  <c r="I96" i="10"/>
  <c r="F96" i="10"/>
  <c r="I95" i="10"/>
  <c r="F95" i="10"/>
  <c r="I94" i="10"/>
  <c r="F94" i="10"/>
  <c r="I93" i="10"/>
  <c r="F93" i="10"/>
  <c r="I92" i="10"/>
  <c r="F92" i="10"/>
  <c r="I91" i="10"/>
  <c r="F91" i="10"/>
  <c r="I90" i="10"/>
  <c r="F90" i="10"/>
  <c r="I89" i="10"/>
  <c r="E89" i="10"/>
  <c r="F89" i="10" s="1"/>
  <c r="I88" i="10"/>
  <c r="E88" i="10"/>
  <c r="F88" i="10" s="1"/>
  <c r="I78" i="10"/>
  <c r="F78" i="10"/>
  <c r="I77" i="10"/>
  <c r="F77" i="10"/>
  <c r="I76" i="10"/>
  <c r="F76" i="10"/>
  <c r="I75" i="10"/>
  <c r="F75" i="10"/>
  <c r="I74" i="10"/>
  <c r="F74" i="10"/>
  <c r="I73" i="10"/>
  <c r="F73" i="10"/>
  <c r="F72" i="10"/>
  <c r="I71" i="10"/>
  <c r="F71" i="10"/>
  <c r="I70" i="10"/>
  <c r="F70" i="10"/>
  <c r="I69" i="10"/>
  <c r="F69" i="10"/>
  <c r="I68" i="10"/>
  <c r="F68" i="10"/>
  <c r="I67" i="10"/>
  <c r="F67" i="10"/>
  <c r="I66" i="10"/>
  <c r="E66" i="10"/>
  <c r="F66" i="10" s="1"/>
  <c r="I65" i="10"/>
  <c r="E65" i="10"/>
  <c r="F65"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D130"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F126" i="8"/>
  <c r="G126" i="8" s="1"/>
  <c r="J124" i="8"/>
  <c r="J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22" i="7"/>
  <c r="K221" i="7"/>
  <c r="K220" i="7"/>
  <c r="K219" i="7"/>
  <c r="K218" i="7"/>
  <c r="K217" i="7"/>
  <c r="K216" i="7"/>
  <c r="K215" i="7"/>
  <c r="K214" i="7"/>
  <c r="K203" i="7"/>
  <c r="K202" i="7"/>
  <c r="K201" i="7"/>
  <c r="K200" i="7"/>
  <c r="K199" i="7"/>
  <c r="K198" i="7"/>
  <c r="K197" i="7"/>
  <c r="K196" i="7"/>
  <c r="K195" i="7"/>
  <c r="K184" i="7"/>
  <c r="K183" i="7"/>
  <c r="K182" i="7"/>
  <c r="K181" i="7"/>
  <c r="K180" i="7"/>
  <c r="K179" i="7"/>
  <c r="K178" i="7"/>
  <c r="K177" i="7"/>
  <c r="K176" i="7"/>
  <c r="K165" i="7"/>
  <c r="K164" i="7"/>
  <c r="K163" i="7"/>
  <c r="K162" i="7"/>
  <c r="K161" i="7"/>
  <c r="K160" i="7"/>
  <c r="K159" i="7"/>
  <c r="K158" i="7"/>
  <c r="K157" i="7"/>
  <c r="K146" i="7"/>
  <c r="K145" i="7"/>
  <c r="K144" i="7"/>
  <c r="K143" i="7"/>
  <c r="K142" i="7"/>
  <c r="K141" i="7"/>
  <c r="K140" i="7"/>
  <c r="K139" i="7"/>
  <c r="K138" i="7"/>
  <c r="K127" i="7"/>
  <c r="K126" i="7"/>
  <c r="K125" i="7"/>
  <c r="K124" i="7"/>
  <c r="K123" i="7"/>
  <c r="K122" i="7"/>
  <c r="K121" i="7"/>
  <c r="K120" i="7"/>
  <c r="K119" i="7"/>
  <c r="K108" i="7"/>
  <c r="K107" i="7"/>
  <c r="K106" i="7"/>
  <c r="K105" i="7"/>
  <c r="K104" i="7"/>
  <c r="K103" i="7"/>
  <c r="K102" i="7"/>
  <c r="K101" i="7"/>
  <c r="K100" i="7"/>
  <c r="K64" i="7"/>
  <c r="K63" i="7"/>
  <c r="K62" i="7"/>
  <c r="K61" i="7"/>
  <c r="K60" i="7"/>
  <c r="K59" i="7"/>
  <c r="K57" i="7"/>
  <c r="K56" i="7"/>
  <c r="K58" i="7"/>
  <c r="K45" i="7"/>
  <c r="K44" i="7"/>
  <c r="K43" i="7"/>
  <c r="K42" i="7"/>
  <c r="K41" i="7"/>
  <c r="K40" i="7"/>
  <c r="K39" i="7"/>
  <c r="K38" i="7"/>
  <c r="K37" i="7"/>
  <c r="J222" i="7"/>
  <c r="F222" i="7"/>
  <c r="G222" i="7" s="1"/>
  <c r="J221" i="7"/>
  <c r="G221" i="7"/>
  <c r="J220" i="7"/>
  <c r="E220" i="7"/>
  <c r="G220" i="7" s="1"/>
  <c r="J219" i="7"/>
  <c r="E219" i="7"/>
  <c r="G219" i="7" s="1"/>
  <c r="J218" i="7"/>
  <c r="E218" i="7"/>
  <c r="G218" i="7" s="1"/>
  <c r="J217" i="7"/>
  <c r="G217" i="7"/>
  <c r="J216" i="7"/>
  <c r="G216" i="7"/>
  <c r="J215" i="7"/>
  <c r="E215" i="7"/>
  <c r="G215" i="7" s="1"/>
  <c r="J214" i="7"/>
  <c r="E214" i="7"/>
  <c r="G214" i="7" s="1"/>
  <c r="J213" i="7"/>
  <c r="G213" i="7"/>
  <c r="J203" i="7"/>
  <c r="F203" i="7"/>
  <c r="G203" i="7" s="1"/>
  <c r="J202" i="7"/>
  <c r="G202" i="7"/>
  <c r="J201" i="7"/>
  <c r="E201" i="7"/>
  <c r="G201" i="7" s="1"/>
  <c r="J200" i="7"/>
  <c r="E200" i="7"/>
  <c r="G200" i="7" s="1"/>
  <c r="J199" i="7"/>
  <c r="E199" i="7"/>
  <c r="G199" i="7" s="1"/>
  <c r="J198" i="7"/>
  <c r="G198" i="7"/>
  <c r="J197" i="7"/>
  <c r="G197" i="7"/>
  <c r="J196" i="7"/>
  <c r="E196" i="7"/>
  <c r="G196" i="7" s="1"/>
  <c r="J195" i="7"/>
  <c r="E195" i="7"/>
  <c r="G195" i="7" s="1"/>
  <c r="J194" i="7"/>
  <c r="G194" i="7"/>
  <c r="J184" i="7"/>
  <c r="F184" i="7"/>
  <c r="G184" i="7" s="1"/>
  <c r="J183" i="7"/>
  <c r="G183" i="7"/>
  <c r="J182" i="7"/>
  <c r="E182" i="7"/>
  <c r="G182" i="7" s="1"/>
  <c r="J181" i="7"/>
  <c r="E181" i="7"/>
  <c r="G181" i="7" s="1"/>
  <c r="J180" i="7"/>
  <c r="E180" i="7"/>
  <c r="G180" i="7" s="1"/>
  <c r="J179" i="7"/>
  <c r="G179" i="7"/>
  <c r="J178" i="7"/>
  <c r="G178" i="7"/>
  <c r="J177" i="7"/>
  <c r="E177" i="7"/>
  <c r="G177" i="7" s="1"/>
  <c r="J176" i="7"/>
  <c r="E176" i="7"/>
  <c r="G176" i="7" s="1"/>
  <c r="J175" i="7"/>
  <c r="G175" i="7"/>
  <c r="J165" i="7"/>
  <c r="F165" i="7"/>
  <c r="G165" i="7" s="1"/>
  <c r="J164" i="7"/>
  <c r="G164" i="7"/>
  <c r="J163" i="7"/>
  <c r="E163" i="7"/>
  <c r="G163" i="7" s="1"/>
  <c r="J162" i="7"/>
  <c r="E162" i="7"/>
  <c r="G162" i="7" s="1"/>
  <c r="J161" i="7"/>
  <c r="E161" i="7"/>
  <c r="G161" i="7" s="1"/>
  <c r="J160" i="7"/>
  <c r="G160" i="7"/>
  <c r="J159" i="7"/>
  <c r="G159" i="7"/>
  <c r="J158" i="7"/>
  <c r="E158" i="7"/>
  <c r="G158" i="7" s="1"/>
  <c r="J157" i="7"/>
  <c r="E157" i="7"/>
  <c r="G157" i="7" s="1"/>
  <c r="J156" i="7"/>
  <c r="G156" i="7"/>
  <c r="J146" i="7"/>
  <c r="F146" i="7"/>
  <c r="G146" i="7" s="1"/>
  <c r="J145" i="7"/>
  <c r="G145" i="7"/>
  <c r="J144" i="7"/>
  <c r="E144" i="7"/>
  <c r="G144" i="7" s="1"/>
  <c r="J143" i="7"/>
  <c r="E143" i="7"/>
  <c r="G143" i="7" s="1"/>
  <c r="J142" i="7"/>
  <c r="E142" i="7"/>
  <c r="G142" i="7" s="1"/>
  <c r="J141" i="7"/>
  <c r="G141" i="7"/>
  <c r="J140" i="7"/>
  <c r="G140" i="7"/>
  <c r="J139" i="7"/>
  <c r="E139" i="7"/>
  <c r="G139" i="7" s="1"/>
  <c r="J138" i="7"/>
  <c r="E138" i="7"/>
  <c r="G138" i="7" s="1"/>
  <c r="J137" i="7"/>
  <c r="G137" i="7"/>
  <c r="J127" i="7"/>
  <c r="F127" i="7"/>
  <c r="G127" i="7" s="1"/>
  <c r="J126" i="7"/>
  <c r="G126" i="7"/>
  <c r="J125" i="7"/>
  <c r="E125" i="7"/>
  <c r="G125" i="7" s="1"/>
  <c r="J124" i="7"/>
  <c r="E124" i="7"/>
  <c r="G124" i="7" s="1"/>
  <c r="J123" i="7"/>
  <c r="E123" i="7"/>
  <c r="G123" i="7" s="1"/>
  <c r="J122" i="7"/>
  <c r="G122" i="7"/>
  <c r="J121" i="7"/>
  <c r="G121" i="7"/>
  <c r="J120" i="7"/>
  <c r="E120" i="7"/>
  <c r="G120" i="7" s="1"/>
  <c r="J119" i="7"/>
  <c r="E119" i="7"/>
  <c r="G119" i="7" s="1"/>
  <c r="J118" i="7"/>
  <c r="G118" i="7"/>
  <c r="J108" i="7"/>
  <c r="F108" i="7"/>
  <c r="G108" i="7" s="1"/>
  <c r="J107" i="7"/>
  <c r="G107" i="7"/>
  <c r="J106" i="7"/>
  <c r="G106" i="7"/>
  <c r="J105" i="7"/>
  <c r="G105" i="7"/>
  <c r="J104" i="7"/>
  <c r="G104" i="7"/>
  <c r="J103" i="7"/>
  <c r="G103" i="7"/>
  <c r="J102" i="7"/>
  <c r="G102" i="7"/>
  <c r="J101" i="7"/>
  <c r="G101" i="7"/>
  <c r="J100" i="7"/>
  <c r="G100" i="7"/>
  <c r="J99" i="7"/>
  <c r="G99"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G43" i="7"/>
  <c r="J42" i="7"/>
  <c r="G42" i="7"/>
  <c r="J41" i="7"/>
  <c r="E41" i="7"/>
  <c r="G41" i="7" s="1"/>
  <c r="J40" i="7"/>
  <c r="G40" i="7"/>
  <c r="J39" i="7"/>
  <c r="G39" i="7"/>
  <c r="J38" i="7"/>
  <c r="G38" i="7"/>
  <c r="J37" i="7"/>
  <c r="G37" i="7"/>
  <c r="J36" i="7"/>
  <c r="G36" i="7"/>
  <c r="D48" i="9" l="1"/>
  <c r="K18" i="49"/>
  <c r="Q18" i="49"/>
  <c r="D366" i="12"/>
  <c r="Q28" i="49" s="1"/>
  <c r="F421" i="8"/>
  <c r="G421" i="8" s="1"/>
  <c r="K14" i="49"/>
  <c r="I14" i="49"/>
  <c r="D124" i="9"/>
  <c r="F187" i="8"/>
  <c r="F186" i="8"/>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F420" i="8"/>
  <c r="G420" i="8" s="1"/>
  <c r="D67" i="9"/>
  <c r="D86" i="9"/>
  <c r="D143" i="9"/>
  <c r="D200" i="9"/>
  <c r="D219" i="9"/>
  <c r="F180" i="8"/>
  <c r="G180" i="8" s="1"/>
  <c r="D96" i="43"/>
  <c r="D40" i="42"/>
  <c r="D160" i="42"/>
  <c r="D70" i="42"/>
  <c r="D41" i="40"/>
  <c r="D54" i="12"/>
  <c r="D142" i="12"/>
  <c r="D230" i="12"/>
  <c r="Q23" i="49" s="1"/>
  <c r="D410" i="12"/>
  <c r="D674" i="12"/>
  <c r="D542" i="12"/>
  <c r="D630" i="12"/>
  <c r="D181" i="9"/>
  <c r="D105" i="9"/>
  <c r="D29" i="9"/>
  <c r="D162" i="9"/>
  <c r="F306" i="8"/>
  <c r="G306" i="8" s="1"/>
  <c r="F300" i="8"/>
  <c r="G300" i="8" s="1"/>
  <c r="F426" i="8"/>
  <c r="G426" i="8" s="1"/>
  <c r="F121" i="8"/>
  <c r="G121" i="8" s="1"/>
  <c r="F127" i="8"/>
  <c r="G127" i="8" s="1"/>
  <c r="F241" i="8"/>
  <c r="G241" i="8" s="1"/>
  <c r="F247" i="8"/>
  <c r="G247" i="8" s="1"/>
  <c r="F361" i="8"/>
  <c r="G361" i="8" s="1"/>
  <c r="G367" i="8"/>
  <c r="F481" i="8"/>
  <c r="G481" i="8" s="1"/>
  <c r="F487" i="8"/>
  <c r="G487" i="8" s="1"/>
  <c r="D33" i="10"/>
  <c r="D127" i="10"/>
  <c r="D219" i="10"/>
  <c r="D242" i="10"/>
  <c r="D81" i="10"/>
  <c r="D173" i="10"/>
  <c r="D29" i="7"/>
  <c r="Q16" i="49" s="1"/>
  <c r="D130" i="7"/>
  <c r="D149" i="7"/>
  <c r="D187" i="7"/>
  <c r="D206"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454" i="12"/>
  <c r="D98" i="12"/>
  <c r="Q20" i="49" s="1"/>
  <c r="D186" i="12"/>
  <c r="D196" i="10"/>
  <c r="D150" i="10"/>
  <c r="D104" i="10"/>
  <c r="D58" i="10"/>
  <c r="Q17" i="49"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68" i="7"/>
  <c r="D111" i="7"/>
  <c r="I27" i="49" l="1"/>
  <c r="Q27" i="49"/>
  <c r="D370" i="8"/>
  <c r="I24" i="49"/>
  <c r="K24" i="49" s="1"/>
  <c r="M24" i="49" s="1"/>
  <c r="O24" i="49" s="1"/>
  <c r="Q24" i="49"/>
  <c r="Q21" i="49"/>
  <c r="K21" i="49"/>
  <c r="M21" i="49" s="1"/>
  <c r="O21" i="49" s="1"/>
  <c r="I21" i="49"/>
  <c r="I26" i="49"/>
  <c r="K26" i="49" s="1"/>
  <c r="M26" i="49" s="1"/>
  <c r="O26" i="49" s="1"/>
  <c r="Q26" i="49"/>
  <c r="K17" i="49"/>
  <c r="I17" i="49"/>
  <c r="O17" i="49"/>
  <c r="M17" i="49"/>
  <c r="O20" i="49"/>
  <c r="M20" i="49"/>
  <c r="I20" i="49"/>
  <c r="K20" i="49"/>
  <c r="M18" i="49"/>
  <c r="K28" i="49"/>
  <c r="M28" i="49"/>
  <c r="K27" i="49"/>
  <c r="M27" i="49" s="1"/>
  <c r="O27" i="49" s="1"/>
  <c r="M16" i="49"/>
  <c r="K16" i="49"/>
  <c r="O16" i="49"/>
  <c r="O23" i="49"/>
  <c r="M23" i="49"/>
  <c r="K23" i="49"/>
  <c r="I23" i="49"/>
  <c r="D70" i="8"/>
  <c r="D190" i="8"/>
  <c r="D430" i="8"/>
  <c r="D310" i="8"/>
  <c r="O25" i="49" l="1"/>
  <c r="K25" i="49"/>
  <c r="M25" i="49"/>
  <c r="I25" i="49"/>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25" i="49" l="1"/>
  <c r="K126" i="8"/>
  <c r="K122" i="8"/>
  <c r="K118" i="8"/>
  <c r="K114" i="8"/>
  <c r="K110" i="8"/>
  <c r="K106" i="8"/>
  <c r="K102" i="8"/>
  <c r="K98" i="8"/>
  <c r="K94" i="8"/>
  <c r="K90" i="8"/>
  <c r="K86" i="8"/>
  <c r="K82" i="8"/>
  <c r="K78"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J17" i="7"/>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I509" i="38"/>
  <c r="G509" i="38"/>
  <c r="I489" i="38"/>
  <c r="G489" i="38"/>
  <c r="I485" i="38"/>
  <c r="G485" i="38"/>
  <c r="I467" i="38"/>
  <c r="G467" i="38"/>
  <c r="I459" i="38"/>
  <c r="G459" i="38"/>
  <c r="I383" i="38"/>
  <c r="G383" i="38"/>
  <c r="I260" i="38"/>
  <c r="G260" i="38"/>
  <c r="I235" i="38"/>
  <c r="G235" i="38"/>
  <c r="I214" i="38"/>
  <c r="G214" i="38"/>
  <c r="I207" i="38"/>
  <c r="G207" i="38"/>
  <c r="I191" i="38"/>
  <c r="G191" i="38"/>
  <c r="I107" i="38"/>
  <c r="G107" i="38"/>
  <c r="I83" i="38"/>
  <c r="G83" i="38"/>
  <c r="I47" i="38"/>
  <c r="G47"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13" i="38" l="1"/>
  <c r="G12" i="38" s="1"/>
  <c r="I13" i="38"/>
  <c r="I12" i="38" s="1"/>
  <c r="I526" i="38"/>
  <c r="G526" i="38"/>
  <c r="G499" i="38"/>
  <c r="I499" i="38"/>
  <c r="I397" i="38"/>
  <c r="G397" i="38"/>
  <c r="I222" i="38"/>
  <c r="G327" i="38"/>
  <c r="G222" i="38"/>
  <c r="I327" i="38"/>
  <c r="G106" i="38"/>
  <c r="I106" i="38"/>
  <c r="F56" i="8"/>
  <c r="F53" i="8"/>
  <c r="G53" i="8" s="1"/>
  <c r="F50" i="8"/>
  <c r="F47" i="8"/>
  <c r="F44" i="8"/>
  <c r="F41" i="8"/>
  <c r="F38" i="8"/>
  <c r="F35" i="8"/>
  <c r="F32" i="8"/>
  <c r="F29" i="8"/>
  <c r="F26" i="8"/>
  <c r="F23" i="8"/>
  <c r="F20" i="8"/>
  <c r="F17" i="8"/>
  <c r="J55" i="8"/>
  <c r="J54" i="8"/>
  <c r="J53" i="8"/>
  <c r="I566" i="38" l="1"/>
  <c r="G566"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30" i="8" l="1"/>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F31" i="8"/>
  <c r="G31" i="8" s="1"/>
  <c r="F33" i="8"/>
  <c r="G33" i="8" s="1"/>
  <c r="F28" i="8"/>
  <c r="G28" i="8" s="1"/>
  <c r="F21" i="8"/>
  <c r="G21" i="8" s="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D79" i="27" l="1"/>
  <c r="G17" i="8"/>
  <c r="G59" i="8"/>
  <c r="G56" i="8"/>
  <c r="G65" i="8"/>
  <c r="D56" i="27" s="1"/>
  <c r="G62" i="8"/>
  <c r="D55" i="27" l="1"/>
  <c r="D54" i="27"/>
  <c r="D53" i="27"/>
  <c r="F60" i="8"/>
  <c r="F61" i="8"/>
  <c r="K26" i="7"/>
  <c r="O50" i="43" l="1"/>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J18" i="40"/>
  <c r="I18" i="40"/>
  <c r="F18" i="40"/>
  <c r="I17" i="40"/>
  <c r="F17" i="40"/>
  <c r="J18" i="12"/>
  <c r="Q39" i="43" l="1"/>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D5" i="43" l="1"/>
  <c r="C11" i="27" s="1"/>
  <c r="K18" i="8"/>
  <c r="F26" i="7"/>
  <c r="I14" i="27" l="1"/>
  <c r="G26" i="7"/>
  <c r="J25" i="7" l="1"/>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C56" i="27"/>
  <c r="C55" i="27"/>
  <c r="C54" i="27"/>
  <c r="G17" i="7"/>
  <c r="E18" i="7"/>
  <c r="G18" i="7" s="1"/>
  <c r="J18" i="7"/>
  <c r="E19" i="7"/>
  <c r="G19" i="7" s="1"/>
  <c r="J19" i="7"/>
  <c r="G20" i="7"/>
  <c r="J20" i="7"/>
  <c r="G21" i="7"/>
  <c r="J21" i="7"/>
  <c r="E22" i="7"/>
  <c r="G22" i="7" s="1"/>
  <c r="J22" i="7"/>
  <c r="E23" i="7"/>
  <c r="G23" i="7" s="1"/>
  <c r="J23" i="7"/>
  <c r="E24" i="7"/>
  <c r="G24" i="7" s="1"/>
  <c r="J24" i="7"/>
  <c r="J26" i="7"/>
  <c r="C103" i="27" l="1"/>
  <c r="F58" i="8"/>
  <c r="G58" i="8" s="1"/>
  <c r="C57" i="27"/>
  <c r="D10" i="7"/>
  <c r="Q10" i="49" l="1"/>
  <c r="O10" i="49"/>
  <c r="K10" i="49"/>
  <c r="I10" i="49"/>
  <c r="D5" i="7"/>
  <c r="C4" i="27" s="1"/>
  <c r="I10" i="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D172" i="38" s="1"/>
  <c r="F18" i="12"/>
  <c r="F17" i="12"/>
  <c r="F30" i="10"/>
  <c r="F29" i="10"/>
  <c r="F28" i="10"/>
  <c r="D100" i="27" s="1"/>
  <c r="F27" i="10"/>
  <c r="F26" i="10"/>
  <c r="D98" i="27" s="1"/>
  <c r="F25" i="10"/>
  <c r="F24" i="10"/>
  <c r="F23" i="10"/>
  <c r="D95" i="27" s="1"/>
  <c r="F22" i="10"/>
  <c r="D94" i="27" s="1"/>
  <c r="F21" i="10"/>
  <c r="D93" i="27" s="1"/>
  <c r="F20" i="10"/>
  <c r="F19" i="10"/>
  <c r="F18" i="10"/>
  <c r="F17" i="10"/>
  <c r="F26" i="9"/>
  <c r="F25" i="9"/>
  <c r="F24" i="9"/>
  <c r="F23" i="9"/>
  <c r="F22" i="9"/>
  <c r="D74" i="27" s="1"/>
  <c r="F21" i="9"/>
  <c r="D73" i="27" s="1"/>
  <c r="F20" i="9"/>
  <c r="F19" i="9"/>
  <c r="F18" i="9"/>
  <c r="F17" i="9"/>
  <c r="F66" i="8"/>
  <c r="G66" i="8" s="1"/>
  <c r="AB28" i="38" s="1"/>
  <c r="G64" i="8"/>
  <c r="G63" i="8"/>
  <c r="G61" i="8"/>
  <c r="T10" i="4"/>
  <c r="T31" i="4" s="1"/>
  <c r="D249" i="38" l="1"/>
  <c r="D253" i="38"/>
  <c r="D160" i="38"/>
  <c r="D19" i="38"/>
  <c r="D27" i="38"/>
  <c r="D254" i="38"/>
  <c r="D174" i="38"/>
  <c r="D16" i="38"/>
  <c r="D24" i="38"/>
  <c r="D251" i="38"/>
  <c r="D245" i="38"/>
  <c r="D170" i="38"/>
  <c r="D158" i="38"/>
  <c r="D162" i="38"/>
  <c r="D17" i="38"/>
  <c r="D21" i="38"/>
  <c r="D25" i="38"/>
  <c r="D29" i="38"/>
  <c r="D252" i="38"/>
  <c r="D226" i="38"/>
  <c r="D171" i="38"/>
  <c r="D159" i="38"/>
  <c r="D163" i="38"/>
  <c r="D18" i="38"/>
  <c r="D22" i="38"/>
  <c r="D26" i="38"/>
  <c r="D227" i="38"/>
  <c r="D173" i="38"/>
  <c r="D15" i="38"/>
  <c r="D23" i="38"/>
  <c r="D250" i="38"/>
  <c r="D228" i="38"/>
  <c r="D161" i="38"/>
  <c r="D20" i="38"/>
  <c r="D28" i="38"/>
  <c r="D225" i="38"/>
  <c r="D169" i="38"/>
  <c r="D134" i="38"/>
  <c r="D244" i="38"/>
  <c r="D206" i="38"/>
  <c r="D248" i="38"/>
  <c r="AJ64" i="38"/>
  <c r="E366" i="38"/>
  <c r="M10" i="49"/>
  <c r="E341" i="38"/>
  <c r="AF341" i="38"/>
  <c r="AK341" i="38"/>
  <c r="AP341" i="38"/>
  <c r="D230" i="38"/>
  <c r="D232" i="38"/>
  <c r="D234" i="38"/>
  <c r="D217" i="38"/>
  <c r="D219" i="38"/>
  <c r="D221" i="38"/>
  <c r="D210" i="38"/>
  <c r="D212" i="38"/>
  <c r="D201" i="38"/>
  <c r="D203" i="38"/>
  <c r="D205" i="38"/>
  <c r="D193" i="38"/>
  <c r="D195" i="38"/>
  <c r="D197" i="38"/>
  <c r="D166" i="38"/>
  <c r="D168" i="38"/>
  <c r="D176" i="38"/>
  <c r="D178" i="38"/>
  <c r="D180" i="38"/>
  <c r="D182" i="38"/>
  <c r="D184" i="38"/>
  <c r="D186" i="38"/>
  <c r="D188" i="38"/>
  <c r="D151" i="38"/>
  <c r="D153" i="38"/>
  <c r="D155" i="38"/>
  <c r="D157" i="38"/>
  <c r="E159" i="38"/>
  <c r="E161" i="38"/>
  <c r="E163" i="38"/>
  <c r="E136" i="38"/>
  <c r="E138" i="38"/>
  <c r="E140" i="38"/>
  <c r="E142" i="38"/>
  <c r="E144" i="38"/>
  <c r="E146" i="38"/>
  <c r="E148" i="38"/>
  <c r="E121" i="38"/>
  <c r="E123" i="38"/>
  <c r="E125" i="38"/>
  <c r="E127" i="38"/>
  <c r="E129" i="38"/>
  <c r="E131" i="38"/>
  <c r="E109" i="38"/>
  <c r="E111" i="38"/>
  <c r="E113" i="38"/>
  <c r="E115" i="38"/>
  <c r="E117" i="38"/>
  <c r="E99" i="38"/>
  <c r="E101" i="38"/>
  <c r="E103" i="38"/>
  <c r="E105" i="38"/>
  <c r="E92" i="38"/>
  <c r="E94" i="38"/>
  <c r="E85" i="38"/>
  <c r="E87" i="38"/>
  <c r="E49" i="38"/>
  <c r="E51" i="38"/>
  <c r="E53" i="38"/>
  <c r="E55" i="38"/>
  <c r="E57" i="38"/>
  <c r="E59" i="38"/>
  <c r="E61" i="38"/>
  <c r="E63" i="38"/>
  <c r="E65" i="38"/>
  <c r="E67" i="38"/>
  <c r="E69" i="38"/>
  <c r="E71" i="38"/>
  <c r="E73" i="38"/>
  <c r="E75" i="38"/>
  <c r="E77" i="38"/>
  <c r="E79" i="38"/>
  <c r="AB341" i="38"/>
  <c r="AG341" i="38"/>
  <c r="AL341" i="38"/>
  <c r="E226" i="38"/>
  <c r="E228" i="38"/>
  <c r="E230" i="38"/>
  <c r="E232" i="38"/>
  <c r="E234" i="38"/>
  <c r="E217" i="38"/>
  <c r="E219" i="38"/>
  <c r="E221" i="38"/>
  <c r="E210" i="38"/>
  <c r="E212" i="38"/>
  <c r="E201" i="38"/>
  <c r="E203" i="38"/>
  <c r="E205" i="38"/>
  <c r="E193" i="38"/>
  <c r="E195" i="38"/>
  <c r="E197" i="38"/>
  <c r="E166" i="38"/>
  <c r="E168" i="38"/>
  <c r="E170" i="38"/>
  <c r="E172" i="38"/>
  <c r="E174" i="38"/>
  <c r="E176" i="38"/>
  <c r="E178" i="38"/>
  <c r="E180" i="38"/>
  <c r="E182" i="38"/>
  <c r="E184" i="38"/>
  <c r="E186" i="38"/>
  <c r="E188" i="38"/>
  <c r="E151" i="38"/>
  <c r="E153" i="38"/>
  <c r="E155" i="38"/>
  <c r="E157" i="38"/>
  <c r="D135" i="38"/>
  <c r="D137" i="38"/>
  <c r="D139" i="38"/>
  <c r="D141" i="38"/>
  <c r="D143" i="38"/>
  <c r="D145" i="38"/>
  <c r="D147" i="38"/>
  <c r="D120" i="38"/>
  <c r="D122" i="38"/>
  <c r="D124" i="38"/>
  <c r="D126" i="38"/>
  <c r="D128" i="38"/>
  <c r="D130" i="38"/>
  <c r="D132" i="38"/>
  <c r="D110" i="38"/>
  <c r="D112" i="38"/>
  <c r="D114" i="38"/>
  <c r="D116" i="38"/>
  <c r="D98" i="38"/>
  <c r="D100" i="38"/>
  <c r="D102" i="38"/>
  <c r="D104" i="38"/>
  <c r="D91" i="38"/>
  <c r="D93" i="38"/>
  <c r="D95" i="38"/>
  <c r="D86" i="38"/>
  <c r="D88" i="38"/>
  <c r="D50" i="38"/>
  <c r="D52" i="38"/>
  <c r="D54" i="38"/>
  <c r="D56" i="38"/>
  <c r="D58" i="38"/>
  <c r="D60" i="38"/>
  <c r="D62" i="38"/>
  <c r="D64" i="38"/>
  <c r="D66" i="38"/>
  <c r="D68" i="38"/>
  <c r="D70" i="38"/>
  <c r="D72" i="38"/>
  <c r="D74" i="38"/>
  <c r="D76" i="38"/>
  <c r="D78" i="38"/>
  <c r="D80" i="38"/>
  <c r="D82" i="38"/>
  <c r="E16" i="38"/>
  <c r="E18" i="38"/>
  <c r="E20" i="38"/>
  <c r="E22" i="38"/>
  <c r="AC341" i="38"/>
  <c r="AH341" i="38"/>
  <c r="AN341" i="38"/>
  <c r="D229" i="38"/>
  <c r="D231" i="38"/>
  <c r="D233" i="38"/>
  <c r="D216" i="38"/>
  <c r="D218" i="38"/>
  <c r="D220" i="38"/>
  <c r="D209" i="38"/>
  <c r="D211" i="38"/>
  <c r="D213" i="38"/>
  <c r="D202" i="38"/>
  <c r="D204" i="38"/>
  <c r="D194" i="38"/>
  <c r="D196" i="38"/>
  <c r="D198" i="38"/>
  <c r="D167" i="38"/>
  <c r="D175" i="38"/>
  <c r="D177" i="38"/>
  <c r="D179" i="38"/>
  <c r="D181" i="38"/>
  <c r="D183" i="38"/>
  <c r="D185" i="38"/>
  <c r="D187" i="38"/>
  <c r="D189" i="38"/>
  <c r="D152" i="38"/>
  <c r="D154" i="38"/>
  <c r="D156" i="38"/>
  <c r="E158" i="38"/>
  <c r="E160" i="38"/>
  <c r="E162" i="38"/>
  <c r="E135" i="38"/>
  <c r="E137" i="38"/>
  <c r="E139" i="38"/>
  <c r="E141" i="38"/>
  <c r="E143" i="38"/>
  <c r="E145" i="38"/>
  <c r="E147" i="38"/>
  <c r="E120" i="38"/>
  <c r="E122" i="38"/>
  <c r="E124" i="38"/>
  <c r="E126" i="38"/>
  <c r="E128" i="38"/>
  <c r="E130" i="38"/>
  <c r="E132" i="38"/>
  <c r="E110" i="38"/>
  <c r="E112" i="38"/>
  <c r="E114" i="38"/>
  <c r="E116" i="38"/>
  <c r="E98" i="38"/>
  <c r="E100" i="38"/>
  <c r="E102" i="38"/>
  <c r="E104" i="38"/>
  <c r="E91" i="38"/>
  <c r="E93" i="38"/>
  <c r="E95" i="38"/>
  <c r="E86" i="38"/>
  <c r="E88" i="38"/>
  <c r="E50" i="38"/>
  <c r="E52" i="38"/>
  <c r="E54" i="38"/>
  <c r="E56" i="38"/>
  <c r="E58" i="38"/>
  <c r="E60" i="38"/>
  <c r="E62" i="38"/>
  <c r="E64" i="38"/>
  <c r="E66" i="38"/>
  <c r="E68" i="38"/>
  <c r="E70" i="38"/>
  <c r="E72" i="38"/>
  <c r="E74" i="38"/>
  <c r="D341" i="38"/>
  <c r="F341" i="38" s="1"/>
  <c r="AD341" i="38"/>
  <c r="AJ341" i="38"/>
  <c r="AO341" i="38"/>
  <c r="E225" i="38"/>
  <c r="E227" i="38"/>
  <c r="E229" i="38"/>
  <c r="E231" i="38"/>
  <c r="E233" i="38"/>
  <c r="E216" i="38"/>
  <c r="E218" i="38"/>
  <c r="E220" i="38"/>
  <c r="E209" i="38"/>
  <c r="E211" i="38"/>
  <c r="E213" i="38"/>
  <c r="E202" i="38"/>
  <c r="E204" i="38"/>
  <c r="E206" i="38"/>
  <c r="E194" i="38"/>
  <c r="E196" i="38"/>
  <c r="E198" i="38"/>
  <c r="E167" i="38"/>
  <c r="E169" i="38"/>
  <c r="E171" i="38"/>
  <c r="E173" i="38"/>
  <c r="E175" i="38"/>
  <c r="E177" i="38"/>
  <c r="E179" i="38"/>
  <c r="E181" i="38"/>
  <c r="E183" i="38"/>
  <c r="E185" i="38"/>
  <c r="E187" i="38"/>
  <c r="E189" i="38"/>
  <c r="E152" i="38"/>
  <c r="E154" i="38"/>
  <c r="E156" i="38"/>
  <c r="F159" i="38"/>
  <c r="F161" i="38"/>
  <c r="F163" i="38"/>
  <c r="D136" i="38"/>
  <c r="F136" i="38" s="1"/>
  <c r="D138" i="38"/>
  <c r="F138" i="38" s="1"/>
  <c r="D140" i="38"/>
  <c r="F140" i="38" s="1"/>
  <c r="D142" i="38"/>
  <c r="F142" i="38" s="1"/>
  <c r="D144" i="38"/>
  <c r="F144" i="38" s="1"/>
  <c r="D146" i="38"/>
  <c r="F146" i="38" s="1"/>
  <c r="D148" i="38"/>
  <c r="F148" i="38" s="1"/>
  <c r="D121" i="38"/>
  <c r="F121" i="38" s="1"/>
  <c r="D123" i="38"/>
  <c r="F123" i="38" s="1"/>
  <c r="D125" i="38"/>
  <c r="F125" i="38" s="1"/>
  <c r="D127" i="38"/>
  <c r="F127" i="38" s="1"/>
  <c r="D129" i="38"/>
  <c r="F129" i="38" s="1"/>
  <c r="D131" i="38"/>
  <c r="F131" i="38" s="1"/>
  <c r="D109" i="38"/>
  <c r="F109" i="38" s="1"/>
  <c r="D111" i="38"/>
  <c r="F111" i="38" s="1"/>
  <c r="D113" i="38"/>
  <c r="F113" i="38" s="1"/>
  <c r="D115" i="38"/>
  <c r="F115" i="38" s="1"/>
  <c r="D117" i="38"/>
  <c r="F117" i="38" s="1"/>
  <c r="D99" i="38"/>
  <c r="F99" i="38" s="1"/>
  <c r="D101" i="38"/>
  <c r="F101" i="38" s="1"/>
  <c r="D103" i="38"/>
  <c r="F103" i="38" s="1"/>
  <c r="D105" i="38"/>
  <c r="F105" i="38" s="1"/>
  <c r="D92" i="38"/>
  <c r="F92" i="38" s="1"/>
  <c r="D94" i="38"/>
  <c r="F94" i="38" s="1"/>
  <c r="D85" i="38"/>
  <c r="F85" i="38" s="1"/>
  <c r="D87" i="38"/>
  <c r="F87" i="38" s="1"/>
  <c r="D49" i="38"/>
  <c r="F49" i="38" s="1"/>
  <c r="D51" i="38"/>
  <c r="F51" i="38" s="1"/>
  <c r="D53" i="38"/>
  <c r="F53" i="38" s="1"/>
  <c r="D55" i="38"/>
  <c r="F55" i="38" s="1"/>
  <c r="D57" i="38"/>
  <c r="F57" i="38" s="1"/>
  <c r="D59" i="38"/>
  <c r="F59" i="38" s="1"/>
  <c r="D61" i="38"/>
  <c r="F61" i="38" s="1"/>
  <c r="D63" i="38"/>
  <c r="F63" i="38" s="1"/>
  <c r="D65" i="38"/>
  <c r="F65" i="38" s="1"/>
  <c r="D67" i="38"/>
  <c r="F67" i="38" s="1"/>
  <c r="D69" i="38"/>
  <c r="F69" i="38" s="1"/>
  <c r="H69" i="38" s="1"/>
  <c r="D71" i="38"/>
  <c r="F71" i="38" s="1"/>
  <c r="D73" i="38"/>
  <c r="F73" i="38" s="1"/>
  <c r="D75" i="38"/>
  <c r="F75" i="38" s="1"/>
  <c r="D77" i="38"/>
  <c r="F77" i="38" s="1"/>
  <c r="D79" i="38"/>
  <c r="F79" i="38" s="1"/>
  <c r="D81" i="38"/>
  <c r="E76" i="38"/>
  <c r="E82" i="38"/>
  <c r="E23" i="38"/>
  <c r="E25" i="38"/>
  <c r="E30" i="38"/>
  <c r="E32" i="38"/>
  <c r="E34" i="38"/>
  <c r="E36" i="38"/>
  <c r="E38" i="38"/>
  <c r="E40" i="38"/>
  <c r="E44" i="38"/>
  <c r="E41" i="38"/>
  <c r="E78" i="38"/>
  <c r="E21" i="38"/>
  <c r="D31" i="38"/>
  <c r="D33" i="38"/>
  <c r="D35" i="38"/>
  <c r="D37" i="38"/>
  <c r="D39" i="38"/>
  <c r="D41" i="38"/>
  <c r="D43" i="38"/>
  <c r="D45" i="38"/>
  <c r="E31" i="38"/>
  <c r="E35" i="38"/>
  <c r="E39" i="38"/>
  <c r="E80" i="38"/>
  <c r="E19" i="38"/>
  <c r="E24" i="38"/>
  <c r="E26" i="38"/>
  <c r="E29" i="38"/>
  <c r="E33" i="38"/>
  <c r="E37" i="38"/>
  <c r="E45" i="38"/>
  <c r="E81" i="38"/>
  <c r="E17" i="38"/>
  <c r="F20" i="38"/>
  <c r="E27" i="38"/>
  <c r="F27" i="38" s="1"/>
  <c r="D30" i="38"/>
  <c r="D32" i="38"/>
  <c r="D34" i="38"/>
  <c r="D36" i="38"/>
  <c r="D38" i="38"/>
  <c r="D40" i="38"/>
  <c r="D42" i="38"/>
  <c r="D44" i="38"/>
  <c r="D46" i="38"/>
  <c r="E42" i="38"/>
  <c r="E46" i="38"/>
  <c r="E43" i="38"/>
  <c r="AN565" i="38"/>
  <c r="AH565" i="38"/>
  <c r="E565" i="38"/>
  <c r="AN564" i="38"/>
  <c r="AH564" i="38"/>
  <c r="AC564" i="38"/>
  <c r="AP563" i="38"/>
  <c r="AK563" i="38"/>
  <c r="AF563" i="38"/>
  <c r="E563" i="38"/>
  <c r="AN562" i="38"/>
  <c r="AH562" i="38"/>
  <c r="AC562" i="38"/>
  <c r="AP561" i="38"/>
  <c r="AK561" i="38"/>
  <c r="AF561" i="38"/>
  <c r="AO559" i="38"/>
  <c r="AJ559" i="38"/>
  <c r="AD559" i="38"/>
  <c r="D559" i="38"/>
  <c r="AL558" i="38"/>
  <c r="AG558" i="38"/>
  <c r="AB558" i="38"/>
  <c r="AO557" i="38"/>
  <c r="AJ557" i="38"/>
  <c r="AD557" i="38"/>
  <c r="D557" i="38"/>
  <c r="AL556" i="38"/>
  <c r="AG556" i="38"/>
  <c r="AB556" i="38"/>
  <c r="AO555" i="38"/>
  <c r="AJ555" i="38"/>
  <c r="AD555" i="38"/>
  <c r="D555" i="38"/>
  <c r="AL554" i="38"/>
  <c r="AG554" i="38"/>
  <c r="AB554" i="38"/>
  <c r="AO553" i="38"/>
  <c r="AJ553" i="38"/>
  <c r="AD553" i="38"/>
  <c r="D553" i="38"/>
  <c r="AL552" i="38"/>
  <c r="AG552" i="38"/>
  <c r="AB552" i="38"/>
  <c r="AO551" i="38"/>
  <c r="AJ551" i="38"/>
  <c r="AD551" i="38"/>
  <c r="D551" i="38"/>
  <c r="AL550" i="38"/>
  <c r="AG550" i="38"/>
  <c r="AB550" i="38"/>
  <c r="AO549" i="38"/>
  <c r="AJ549" i="38"/>
  <c r="AD549" i="38"/>
  <c r="D549" i="38"/>
  <c r="AL548" i="38"/>
  <c r="AG548" i="38"/>
  <c r="AB548" i="38"/>
  <c r="AO547" i="38"/>
  <c r="AJ547" i="38"/>
  <c r="AD547" i="38"/>
  <c r="D547" i="38"/>
  <c r="AL546" i="38"/>
  <c r="AG546" i="38"/>
  <c r="AB546" i="38"/>
  <c r="AO545" i="38"/>
  <c r="AJ545" i="38"/>
  <c r="AD545" i="38"/>
  <c r="D545" i="38"/>
  <c r="AL544" i="38"/>
  <c r="AG544" i="38"/>
  <c r="AB544" i="38"/>
  <c r="AO543" i="38"/>
  <c r="AJ543" i="38"/>
  <c r="AD543" i="38"/>
  <c r="D543" i="38"/>
  <c r="AL537" i="38"/>
  <c r="AG537" i="38"/>
  <c r="AB537" i="38"/>
  <c r="AO536" i="38"/>
  <c r="AJ536" i="38"/>
  <c r="AD536" i="38"/>
  <c r="D536" i="38"/>
  <c r="AL535" i="38"/>
  <c r="AG535" i="38"/>
  <c r="AL565" i="38"/>
  <c r="AG565" i="38"/>
  <c r="D565" i="38"/>
  <c r="AL564" i="38"/>
  <c r="AG564" i="38"/>
  <c r="AB564" i="38"/>
  <c r="AO563" i="38"/>
  <c r="AJ563" i="38"/>
  <c r="AD563" i="38"/>
  <c r="D563" i="38"/>
  <c r="AL562" i="38"/>
  <c r="AG562" i="38"/>
  <c r="AB562" i="38"/>
  <c r="AO561" i="38"/>
  <c r="AJ561" i="38"/>
  <c r="AD561" i="38"/>
  <c r="AN559" i="38"/>
  <c r="AH559" i="38"/>
  <c r="AC559" i="38"/>
  <c r="AP558" i="38"/>
  <c r="AK558" i="38"/>
  <c r="AF558" i="38"/>
  <c r="E558" i="38"/>
  <c r="AN557" i="38"/>
  <c r="AH557" i="38"/>
  <c r="AC557" i="38"/>
  <c r="AP556" i="38"/>
  <c r="AK556" i="38"/>
  <c r="AF556" i="38"/>
  <c r="E556" i="38"/>
  <c r="AN555" i="38"/>
  <c r="AH555" i="38"/>
  <c r="AC555" i="38"/>
  <c r="AP554" i="38"/>
  <c r="AK554" i="38"/>
  <c r="AF554" i="38"/>
  <c r="E554" i="38"/>
  <c r="AN553" i="38"/>
  <c r="AH553" i="38"/>
  <c r="AC553" i="38"/>
  <c r="AP552" i="38"/>
  <c r="AK552" i="38"/>
  <c r="AF552" i="38"/>
  <c r="E552" i="38"/>
  <c r="AN551" i="38"/>
  <c r="AH551" i="38"/>
  <c r="AC551" i="38"/>
  <c r="AP550" i="38"/>
  <c r="AK550" i="38"/>
  <c r="AF550" i="38"/>
  <c r="E550" i="38"/>
  <c r="AN549" i="38"/>
  <c r="AH549" i="38"/>
  <c r="AC549" i="38"/>
  <c r="AP548" i="38"/>
  <c r="AK548" i="38"/>
  <c r="AF548" i="38"/>
  <c r="E548" i="38"/>
  <c r="AN547" i="38"/>
  <c r="AH547" i="38"/>
  <c r="AC547" i="38"/>
  <c r="AP546" i="38"/>
  <c r="AK546" i="38"/>
  <c r="AF546" i="38"/>
  <c r="E546" i="38"/>
  <c r="AN545" i="38"/>
  <c r="AH545" i="38"/>
  <c r="AC545" i="38"/>
  <c r="AP544" i="38"/>
  <c r="AK544" i="38"/>
  <c r="AF544" i="38"/>
  <c r="E544" i="38"/>
  <c r="AN543" i="38"/>
  <c r="AH543" i="38"/>
  <c r="AC543" i="38"/>
  <c r="AP537" i="38"/>
  <c r="AK537" i="38"/>
  <c r="AF537" i="38"/>
  <c r="E537" i="38"/>
  <c r="AN536" i="38"/>
  <c r="AH536" i="38"/>
  <c r="AP565" i="38"/>
  <c r="AK565" i="38"/>
  <c r="AD565" i="38"/>
  <c r="AP564" i="38"/>
  <c r="AK564" i="38"/>
  <c r="AF564" i="38"/>
  <c r="E564" i="38"/>
  <c r="AN563" i="38"/>
  <c r="AH563" i="38"/>
  <c r="AC563" i="38"/>
  <c r="AP562" i="38"/>
  <c r="AK562" i="38"/>
  <c r="AF562" i="38"/>
  <c r="E562" i="38"/>
  <c r="AN561" i="38"/>
  <c r="AH561" i="38"/>
  <c r="AC561" i="38"/>
  <c r="AL559" i="38"/>
  <c r="AG559" i="38"/>
  <c r="AB559" i="38"/>
  <c r="AO558" i="38"/>
  <c r="AJ558" i="38"/>
  <c r="AD558" i="38"/>
  <c r="D558" i="38"/>
  <c r="AL557" i="38"/>
  <c r="AG557" i="38"/>
  <c r="AB557" i="38"/>
  <c r="AO556" i="38"/>
  <c r="AJ556" i="38"/>
  <c r="AD556" i="38"/>
  <c r="D556" i="38"/>
  <c r="AL555" i="38"/>
  <c r="AG555" i="38"/>
  <c r="AB555" i="38"/>
  <c r="AO554" i="38"/>
  <c r="AJ554" i="38"/>
  <c r="AD554" i="38"/>
  <c r="D554" i="38"/>
  <c r="AL553" i="38"/>
  <c r="AG553" i="38"/>
  <c r="AB553" i="38"/>
  <c r="AO552" i="38"/>
  <c r="AJ552" i="38"/>
  <c r="AD552" i="38"/>
  <c r="D552" i="38"/>
  <c r="AL551" i="38"/>
  <c r="AG551" i="38"/>
  <c r="AB551" i="38"/>
  <c r="AO550" i="38"/>
  <c r="AJ550" i="38"/>
  <c r="AD550" i="38"/>
  <c r="D550" i="38"/>
  <c r="AL549" i="38"/>
  <c r="AG549" i="38"/>
  <c r="AB549" i="38"/>
  <c r="AO548" i="38"/>
  <c r="AJ548" i="38"/>
  <c r="AD548" i="38"/>
  <c r="D548" i="38"/>
  <c r="AL547" i="38"/>
  <c r="AG547" i="38"/>
  <c r="AB547" i="38"/>
  <c r="AO546" i="38"/>
  <c r="AJ546" i="38"/>
  <c r="AD546" i="38"/>
  <c r="D546" i="38"/>
  <c r="AL545" i="38"/>
  <c r="AG545" i="38"/>
  <c r="AB545" i="38"/>
  <c r="AO544" i="38"/>
  <c r="AJ544" i="38"/>
  <c r="AD544" i="38"/>
  <c r="D544" i="38"/>
  <c r="AL543" i="38"/>
  <c r="AG543" i="38"/>
  <c r="AB543" i="38"/>
  <c r="AO537" i="38"/>
  <c r="AJ537" i="38"/>
  <c r="AD537" i="38"/>
  <c r="D537" i="38"/>
  <c r="AL536" i="38"/>
  <c r="AG536" i="38"/>
  <c r="AB536" i="38"/>
  <c r="AO565" i="38"/>
  <c r="AJ565" i="38"/>
  <c r="AB565" i="38"/>
  <c r="AO564" i="38"/>
  <c r="AJ564" i="38"/>
  <c r="AD564" i="38"/>
  <c r="D564" i="38"/>
  <c r="AL563" i="38"/>
  <c r="AG563" i="38"/>
  <c r="AB563" i="38"/>
  <c r="AO562" i="38"/>
  <c r="AJ562" i="38"/>
  <c r="AD562" i="38"/>
  <c r="D562" i="38"/>
  <c r="AL561" i="38"/>
  <c r="AG561" i="38"/>
  <c r="AP559" i="38"/>
  <c r="AK559" i="38"/>
  <c r="AF559" i="38"/>
  <c r="E559" i="38"/>
  <c r="AN558" i="38"/>
  <c r="AH558" i="38"/>
  <c r="AC558" i="38"/>
  <c r="AP557" i="38"/>
  <c r="AK557" i="38"/>
  <c r="AF557" i="38"/>
  <c r="E557" i="38"/>
  <c r="AN556" i="38"/>
  <c r="AH556" i="38"/>
  <c r="AC556" i="38"/>
  <c r="AP555" i="38"/>
  <c r="AK555" i="38"/>
  <c r="AF555" i="38"/>
  <c r="E555" i="38"/>
  <c r="AN554" i="38"/>
  <c r="AH554" i="38"/>
  <c r="AC554" i="38"/>
  <c r="AP553" i="38"/>
  <c r="AK553" i="38"/>
  <c r="AF553" i="38"/>
  <c r="E553" i="38"/>
  <c r="AN552" i="38"/>
  <c r="AH552" i="38"/>
  <c r="AC552" i="38"/>
  <c r="AP551" i="38"/>
  <c r="AK551" i="38"/>
  <c r="AF551" i="38"/>
  <c r="E551" i="38"/>
  <c r="AN550" i="38"/>
  <c r="AH550" i="38"/>
  <c r="AC550" i="38"/>
  <c r="AP549" i="38"/>
  <c r="AK549" i="38"/>
  <c r="AF549" i="38"/>
  <c r="E549" i="38"/>
  <c r="AN548" i="38"/>
  <c r="AH548" i="38"/>
  <c r="AC548" i="38"/>
  <c r="AP547" i="38"/>
  <c r="AK547" i="38"/>
  <c r="AF547" i="38"/>
  <c r="E547" i="38"/>
  <c r="AN546" i="38"/>
  <c r="AH546" i="38"/>
  <c r="AC546" i="38"/>
  <c r="AP545" i="38"/>
  <c r="AK545" i="38"/>
  <c r="AF545" i="38"/>
  <c r="E545" i="38"/>
  <c r="AN544" i="38"/>
  <c r="AH544" i="38"/>
  <c r="AC544" i="38"/>
  <c r="AP543" i="38"/>
  <c r="AK543" i="38"/>
  <c r="AF543" i="38"/>
  <c r="E543" i="38"/>
  <c r="AN537" i="38"/>
  <c r="AH537" i="38"/>
  <c r="AC537" i="38"/>
  <c r="AP536" i="38"/>
  <c r="AK536" i="38"/>
  <c r="E536" i="38"/>
  <c r="AK535" i="38"/>
  <c r="AD535" i="38"/>
  <c r="D535" i="38"/>
  <c r="AC538" i="38"/>
  <c r="AH538" i="38"/>
  <c r="AN538" i="38"/>
  <c r="E539" i="38"/>
  <c r="AF539" i="38"/>
  <c r="AK539" i="38"/>
  <c r="AP539" i="38"/>
  <c r="AC540" i="38"/>
  <c r="AH540" i="38"/>
  <c r="AN540" i="38"/>
  <c r="AO533" i="38"/>
  <c r="AJ533" i="38"/>
  <c r="AD533" i="38"/>
  <c r="D533" i="38"/>
  <c r="AL532" i="38"/>
  <c r="AG532" i="38"/>
  <c r="AB532" i="38"/>
  <c r="AO531" i="38"/>
  <c r="AJ531" i="38"/>
  <c r="AD531" i="38"/>
  <c r="D531" i="38"/>
  <c r="AL530" i="38"/>
  <c r="AG530" i="38"/>
  <c r="AB530" i="38"/>
  <c r="AO529" i="38"/>
  <c r="AJ529" i="38"/>
  <c r="AD529" i="38"/>
  <c r="D529" i="38"/>
  <c r="AC534" i="38"/>
  <c r="AH534" i="38"/>
  <c r="AN534" i="38"/>
  <c r="AO518" i="38"/>
  <c r="AJ518" i="38"/>
  <c r="AD518" i="38"/>
  <c r="D518" i="38"/>
  <c r="AL517" i="38"/>
  <c r="AG517" i="38"/>
  <c r="AB517" i="38"/>
  <c r="AO516" i="38"/>
  <c r="AJ516" i="38"/>
  <c r="AD516" i="38"/>
  <c r="D516" i="38"/>
  <c r="AL515" i="38"/>
  <c r="AG515" i="38"/>
  <c r="AB515" i="38"/>
  <c r="AO514" i="38"/>
  <c r="AJ514" i="38"/>
  <c r="AD514" i="38"/>
  <c r="D514" i="38"/>
  <c r="AL513" i="38"/>
  <c r="AG513" i="38"/>
  <c r="AB513" i="38"/>
  <c r="AO512" i="38"/>
  <c r="AJ512" i="38"/>
  <c r="AD512" i="38"/>
  <c r="D512" i="38"/>
  <c r="AL511" i="38"/>
  <c r="AG511" i="38"/>
  <c r="AB511" i="38"/>
  <c r="AL520" i="38"/>
  <c r="AG520" i="38"/>
  <c r="AB520" i="38"/>
  <c r="AO522" i="38"/>
  <c r="AJ522" i="38"/>
  <c r="AD522" i="38"/>
  <c r="D522" i="38"/>
  <c r="AL521" i="38"/>
  <c r="AG521" i="38"/>
  <c r="AB521" i="38"/>
  <c r="AO519" i="38"/>
  <c r="AJ519" i="38"/>
  <c r="AD519" i="38"/>
  <c r="D519" i="38"/>
  <c r="AL510" i="38"/>
  <c r="AG510" i="38"/>
  <c r="AB510" i="38"/>
  <c r="AO524" i="38"/>
  <c r="AJ524" i="38"/>
  <c r="AD524" i="38"/>
  <c r="D524" i="38"/>
  <c r="AL523" i="38"/>
  <c r="AP535" i="38"/>
  <c r="AJ535" i="38"/>
  <c r="AC535" i="38"/>
  <c r="D538" i="38"/>
  <c r="AD538" i="38"/>
  <c r="AJ538" i="38"/>
  <c r="AO538" i="38"/>
  <c r="AB539" i="38"/>
  <c r="AG539" i="38"/>
  <c r="AL539" i="38"/>
  <c r="D540" i="38"/>
  <c r="AD540" i="38"/>
  <c r="AJ540" i="38"/>
  <c r="AO540" i="38"/>
  <c r="AN533" i="38"/>
  <c r="AH533" i="38"/>
  <c r="AC533" i="38"/>
  <c r="AP532" i="38"/>
  <c r="AK532" i="38"/>
  <c r="AF532" i="38"/>
  <c r="E532" i="38"/>
  <c r="AN531" i="38"/>
  <c r="AH531" i="38"/>
  <c r="AC531" i="38"/>
  <c r="AP530" i="38"/>
  <c r="AK530" i="38"/>
  <c r="AF530" i="38"/>
  <c r="E530" i="38"/>
  <c r="AN529" i="38"/>
  <c r="AH529" i="38"/>
  <c r="AC529" i="38"/>
  <c r="D534" i="38"/>
  <c r="AD534" i="38"/>
  <c r="AJ534" i="38"/>
  <c r="AO534" i="38"/>
  <c r="AN518" i="38"/>
  <c r="AH518" i="38"/>
  <c r="AC518" i="38"/>
  <c r="AP517" i="38"/>
  <c r="AK517" i="38"/>
  <c r="AF517" i="38"/>
  <c r="E517" i="38"/>
  <c r="AN516" i="38"/>
  <c r="AH516" i="38"/>
  <c r="AC516" i="38"/>
  <c r="AP515" i="38"/>
  <c r="AK515" i="38"/>
  <c r="AF515" i="38"/>
  <c r="E515" i="38"/>
  <c r="AN514" i="38"/>
  <c r="AH514" i="38"/>
  <c r="AC514" i="38"/>
  <c r="AP513" i="38"/>
  <c r="AK513" i="38"/>
  <c r="AF513" i="38"/>
  <c r="E513" i="38"/>
  <c r="AN512" i="38"/>
  <c r="AH512" i="38"/>
  <c r="AC512" i="38"/>
  <c r="AP511" i="38"/>
  <c r="AK511" i="38"/>
  <c r="AF511" i="38"/>
  <c r="E511" i="38"/>
  <c r="AP520" i="38"/>
  <c r="AK520" i="38"/>
  <c r="AF520" i="38"/>
  <c r="E520" i="38"/>
  <c r="AN522" i="38"/>
  <c r="AH522" i="38"/>
  <c r="AC522" i="38"/>
  <c r="AP521" i="38"/>
  <c r="AK521" i="38"/>
  <c r="AF521" i="38"/>
  <c r="E521" i="38"/>
  <c r="AN519" i="38"/>
  <c r="AH519" i="38"/>
  <c r="AC519" i="38"/>
  <c r="AP510" i="38"/>
  <c r="AK510" i="38"/>
  <c r="AF510" i="38"/>
  <c r="E510" i="38"/>
  <c r="AN524" i="38"/>
  <c r="AF536" i="38"/>
  <c r="AO535" i="38"/>
  <c r="AH535" i="38"/>
  <c r="AB535" i="38"/>
  <c r="E538" i="38"/>
  <c r="AF538" i="38"/>
  <c r="AK538" i="38"/>
  <c r="AP538" i="38"/>
  <c r="AC539" i="38"/>
  <c r="AH539" i="38"/>
  <c r="AN539" i="38"/>
  <c r="E540" i="38"/>
  <c r="AF540" i="38"/>
  <c r="AK540" i="38"/>
  <c r="AP540" i="38"/>
  <c r="AL533" i="38"/>
  <c r="AG533" i="38"/>
  <c r="AB533" i="38"/>
  <c r="AO532" i="38"/>
  <c r="AJ532" i="38"/>
  <c r="AD532" i="38"/>
  <c r="D532" i="38"/>
  <c r="AL531" i="38"/>
  <c r="AG531" i="38"/>
  <c r="AB531" i="38"/>
  <c r="AO530" i="38"/>
  <c r="AJ530" i="38"/>
  <c r="AD530" i="38"/>
  <c r="D530" i="38"/>
  <c r="AL529" i="38"/>
  <c r="AG529" i="38"/>
  <c r="AB529" i="38"/>
  <c r="E534" i="38"/>
  <c r="AF534" i="38"/>
  <c r="AK534" i="38"/>
  <c r="AP534" i="38"/>
  <c r="AL518" i="38"/>
  <c r="AG518" i="38"/>
  <c r="AB518" i="38"/>
  <c r="AO517" i="38"/>
  <c r="AJ517" i="38"/>
  <c r="AD517" i="38"/>
  <c r="D517" i="38"/>
  <c r="AL516" i="38"/>
  <c r="AG516" i="38"/>
  <c r="AB516" i="38"/>
  <c r="AO515" i="38"/>
  <c r="AJ515" i="38"/>
  <c r="AD515" i="38"/>
  <c r="D515" i="38"/>
  <c r="AL514" i="38"/>
  <c r="AG514" i="38"/>
  <c r="AB514" i="38"/>
  <c r="AO513" i="38"/>
  <c r="AJ513" i="38"/>
  <c r="AD513" i="38"/>
  <c r="D513" i="38"/>
  <c r="AL512" i="38"/>
  <c r="AG512" i="38"/>
  <c r="AB512" i="38"/>
  <c r="AO511" i="38"/>
  <c r="AJ511" i="38"/>
  <c r="AD511" i="38"/>
  <c r="D511" i="38"/>
  <c r="AO520" i="38"/>
  <c r="AJ520" i="38"/>
  <c r="AD520" i="38"/>
  <c r="D520" i="38"/>
  <c r="AL522" i="38"/>
  <c r="AG522" i="38"/>
  <c r="AB522" i="38"/>
  <c r="AO521" i="38"/>
  <c r="AJ521" i="38"/>
  <c r="AD521" i="38"/>
  <c r="D521" i="38"/>
  <c r="AL519" i="38"/>
  <c r="AG519" i="38"/>
  <c r="AB519" i="38"/>
  <c r="AO510" i="38"/>
  <c r="AJ510" i="38"/>
  <c r="AD510" i="38"/>
  <c r="D510" i="38"/>
  <c r="AL524" i="38"/>
  <c r="AG524" i="38"/>
  <c r="AB524" i="38"/>
  <c r="AC536" i="38"/>
  <c r="AN535" i="38"/>
  <c r="AF535" i="38"/>
  <c r="E535" i="38"/>
  <c r="AB538" i="38"/>
  <c r="AG538" i="38"/>
  <c r="AL538" i="38"/>
  <c r="D539" i="38"/>
  <c r="F539" i="38" s="1"/>
  <c r="AD539" i="38"/>
  <c r="AJ539" i="38"/>
  <c r="AO539" i="38"/>
  <c r="AB540" i="38"/>
  <c r="AG540" i="38"/>
  <c r="AL540" i="38"/>
  <c r="AP533" i="38"/>
  <c r="AK533" i="38"/>
  <c r="AF533" i="38"/>
  <c r="E533" i="38"/>
  <c r="AN532" i="38"/>
  <c r="AH532" i="38"/>
  <c r="AC532" i="38"/>
  <c r="AP531" i="38"/>
  <c r="AK531" i="38"/>
  <c r="AF531" i="38"/>
  <c r="E531" i="38"/>
  <c r="AN530" i="38"/>
  <c r="AH530" i="38"/>
  <c r="AC530" i="38"/>
  <c r="AP529" i="38"/>
  <c r="AK529" i="38"/>
  <c r="AF529" i="38"/>
  <c r="E529" i="38"/>
  <c r="AB534" i="38"/>
  <c r="AG534" i="38"/>
  <c r="AL534" i="38"/>
  <c r="AP518" i="38"/>
  <c r="AK518" i="38"/>
  <c r="AF518" i="38"/>
  <c r="E518" i="38"/>
  <c r="AN517" i="38"/>
  <c r="AH517" i="38"/>
  <c r="AC517" i="38"/>
  <c r="AP516" i="38"/>
  <c r="AK516" i="38"/>
  <c r="AF516" i="38"/>
  <c r="E516" i="38"/>
  <c r="AN515" i="38"/>
  <c r="AH515" i="38"/>
  <c r="AC515" i="38"/>
  <c r="AP514" i="38"/>
  <c r="AK514" i="38"/>
  <c r="AF514" i="38"/>
  <c r="E514" i="38"/>
  <c r="AN513" i="38"/>
  <c r="AH513" i="38"/>
  <c r="AC513" i="38"/>
  <c r="AP512" i="38"/>
  <c r="AK512" i="38"/>
  <c r="AF512" i="38"/>
  <c r="E512" i="38"/>
  <c r="AN511" i="38"/>
  <c r="AH511" i="38"/>
  <c r="AC511" i="38"/>
  <c r="AN520" i="38"/>
  <c r="AH520" i="38"/>
  <c r="AC520" i="38"/>
  <c r="AP522" i="38"/>
  <c r="AK522" i="38"/>
  <c r="AF522" i="38"/>
  <c r="E522" i="38"/>
  <c r="AN521" i="38"/>
  <c r="AH521" i="38"/>
  <c r="AC521" i="38"/>
  <c r="AP519" i="38"/>
  <c r="AK519" i="38"/>
  <c r="AF519" i="38"/>
  <c r="E519" i="38"/>
  <c r="AN510" i="38"/>
  <c r="AH510" i="38"/>
  <c r="AC510" i="38"/>
  <c r="AP524" i="38"/>
  <c r="AK524" i="38"/>
  <c r="E524" i="38"/>
  <c r="AK523" i="38"/>
  <c r="AF523" i="38"/>
  <c r="E523" i="38"/>
  <c r="AN525" i="38"/>
  <c r="AH525" i="38"/>
  <c r="AC525" i="38"/>
  <c r="D505" i="38"/>
  <c r="AD505" i="38"/>
  <c r="AJ505" i="38"/>
  <c r="AO505" i="38"/>
  <c r="AB506" i="38"/>
  <c r="AG506" i="38"/>
  <c r="AL506" i="38"/>
  <c r="D507" i="38"/>
  <c r="AD507" i="38"/>
  <c r="AJ507" i="38"/>
  <c r="AO507" i="38"/>
  <c r="AB508" i="38"/>
  <c r="AG508" i="38"/>
  <c r="AL508" i="38"/>
  <c r="AP504" i="38"/>
  <c r="AK504" i="38"/>
  <c r="AF504" i="38"/>
  <c r="E504" i="38"/>
  <c r="AN503" i="38"/>
  <c r="AH503" i="38"/>
  <c r="AC503" i="38"/>
  <c r="AP502" i="38"/>
  <c r="AK502" i="38"/>
  <c r="AF502" i="38"/>
  <c r="E502" i="38"/>
  <c r="AP491" i="38"/>
  <c r="AK491" i="38"/>
  <c r="AF491" i="38"/>
  <c r="E491" i="38"/>
  <c r="AN494" i="38"/>
  <c r="AH494" i="38"/>
  <c r="AC494" i="38"/>
  <c r="AP493" i="38"/>
  <c r="AK493" i="38"/>
  <c r="AF493" i="38"/>
  <c r="E493" i="38"/>
  <c r="AN492" i="38"/>
  <c r="AH492" i="38"/>
  <c r="AC492" i="38"/>
  <c r="AP490" i="38"/>
  <c r="AK490" i="38"/>
  <c r="AF490" i="38"/>
  <c r="E490" i="38"/>
  <c r="AN496" i="38"/>
  <c r="AH496" i="38"/>
  <c r="AC496" i="38"/>
  <c r="AP495" i="38"/>
  <c r="AK495" i="38"/>
  <c r="AF495" i="38"/>
  <c r="E495" i="38"/>
  <c r="AN497" i="38"/>
  <c r="AH497" i="38"/>
  <c r="AC497" i="38"/>
  <c r="AN486" i="38"/>
  <c r="AH486" i="38"/>
  <c r="AC486" i="38"/>
  <c r="AP487" i="38"/>
  <c r="AK487" i="38"/>
  <c r="AF487" i="38"/>
  <c r="E487" i="38"/>
  <c r="AN477" i="38"/>
  <c r="AH477" i="38"/>
  <c r="AC477" i="38"/>
  <c r="AP476" i="38"/>
  <c r="AK476" i="38"/>
  <c r="AF476" i="38"/>
  <c r="E476" i="38"/>
  <c r="AN475" i="38"/>
  <c r="AH475" i="38"/>
  <c r="AC475" i="38"/>
  <c r="AP474" i="38"/>
  <c r="AK474" i="38"/>
  <c r="AF474" i="38"/>
  <c r="E474" i="38"/>
  <c r="AN473" i="38"/>
  <c r="AH473" i="38"/>
  <c r="AC473" i="38"/>
  <c r="AP472" i="38"/>
  <c r="AK472" i="38"/>
  <c r="AF472" i="38"/>
  <c r="E472" i="38"/>
  <c r="AN471" i="38"/>
  <c r="AH471" i="38"/>
  <c r="AH524" i="38"/>
  <c r="AP523" i="38"/>
  <c r="AJ523" i="38"/>
  <c r="AD523" i="38"/>
  <c r="D523" i="38"/>
  <c r="AL525" i="38"/>
  <c r="AG525" i="38"/>
  <c r="AB525" i="38"/>
  <c r="E505" i="38"/>
  <c r="AF505" i="38"/>
  <c r="AK505" i="38"/>
  <c r="AP505" i="38"/>
  <c r="AC506" i="38"/>
  <c r="AH506" i="38"/>
  <c r="AN506" i="38"/>
  <c r="E507" i="38"/>
  <c r="AF507" i="38"/>
  <c r="AK507" i="38"/>
  <c r="AP507" i="38"/>
  <c r="AC508" i="38"/>
  <c r="AH508" i="38"/>
  <c r="AN508" i="38"/>
  <c r="AO504" i="38"/>
  <c r="AJ504" i="38"/>
  <c r="AD504" i="38"/>
  <c r="D504" i="38"/>
  <c r="AL503" i="38"/>
  <c r="AG503" i="38"/>
  <c r="AB503" i="38"/>
  <c r="AO502" i="38"/>
  <c r="AJ502" i="38"/>
  <c r="AD502" i="38"/>
  <c r="D502" i="38"/>
  <c r="AO491" i="38"/>
  <c r="AJ491" i="38"/>
  <c r="AD491" i="38"/>
  <c r="D491" i="38"/>
  <c r="AL494" i="38"/>
  <c r="AG494" i="38"/>
  <c r="AB494" i="38"/>
  <c r="AO493" i="38"/>
  <c r="AJ493" i="38"/>
  <c r="AD493" i="38"/>
  <c r="D493" i="38"/>
  <c r="AL492" i="38"/>
  <c r="AG492" i="38"/>
  <c r="AB492" i="38"/>
  <c r="AO490" i="38"/>
  <c r="AJ490" i="38"/>
  <c r="AD490" i="38"/>
  <c r="D490" i="38"/>
  <c r="AL496" i="38"/>
  <c r="AG496" i="38"/>
  <c r="AB496" i="38"/>
  <c r="AO495" i="38"/>
  <c r="AJ495" i="38"/>
  <c r="AD495" i="38"/>
  <c r="D495" i="38"/>
  <c r="AL497" i="38"/>
  <c r="AG497" i="38"/>
  <c r="AB497" i="38"/>
  <c r="AL486" i="38"/>
  <c r="AG486" i="38"/>
  <c r="AB486" i="38"/>
  <c r="AO487" i="38"/>
  <c r="AJ487" i="38"/>
  <c r="AD487" i="38"/>
  <c r="D487" i="38"/>
  <c r="AL477" i="38"/>
  <c r="AG477" i="38"/>
  <c r="AB477" i="38"/>
  <c r="AO476" i="38"/>
  <c r="AJ476" i="38"/>
  <c r="AD476" i="38"/>
  <c r="D476" i="38"/>
  <c r="AL475" i="38"/>
  <c r="AG475" i="38"/>
  <c r="AB475" i="38"/>
  <c r="AO474" i="38"/>
  <c r="AJ474" i="38"/>
  <c r="AD474" i="38"/>
  <c r="D474" i="38"/>
  <c r="AL473" i="38"/>
  <c r="AG473" i="38"/>
  <c r="AB473" i="38"/>
  <c r="AO472" i="38"/>
  <c r="AJ472" i="38"/>
  <c r="AD472" i="38"/>
  <c r="D472" i="38"/>
  <c r="AL471" i="38"/>
  <c r="AG471" i="38"/>
  <c r="AB471" i="38"/>
  <c r="AO470" i="38"/>
  <c r="AJ470" i="38"/>
  <c r="AD470" i="38"/>
  <c r="D470" i="38"/>
  <c r="AL481" i="38"/>
  <c r="AG481" i="38"/>
  <c r="AB481" i="38"/>
  <c r="AO480" i="38"/>
  <c r="AF524" i="38"/>
  <c r="AO523" i="38"/>
  <c r="AH523" i="38"/>
  <c r="AC523" i="38"/>
  <c r="AP525" i="38"/>
  <c r="AK525" i="38"/>
  <c r="AF525" i="38"/>
  <c r="E525" i="38"/>
  <c r="AB505" i="38"/>
  <c r="AG505" i="38"/>
  <c r="AL505" i="38"/>
  <c r="D506" i="38"/>
  <c r="AD506" i="38"/>
  <c r="AJ506" i="38"/>
  <c r="AO506" i="38"/>
  <c r="AB507" i="38"/>
  <c r="AG507" i="38"/>
  <c r="AL507" i="38"/>
  <c r="D508" i="38"/>
  <c r="AD508" i="38"/>
  <c r="AJ508" i="38"/>
  <c r="AO508" i="38"/>
  <c r="AN504" i="38"/>
  <c r="AC524" i="38"/>
  <c r="AN523" i="38"/>
  <c r="AG523" i="38"/>
  <c r="AB523" i="38"/>
  <c r="AO525" i="38"/>
  <c r="AJ525" i="38"/>
  <c r="AD525" i="38"/>
  <c r="D525" i="38"/>
  <c r="AC505" i="38"/>
  <c r="AH505" i="38"/>
  <c r="AN505" i="38"/>
  <c r="E506" i="38"/>
  <c r="AF506" i="38"/>
  <c r="AK506" i="38"/>
  <c r="AP506" i="38"/>
  <c r="AC507" i="38"/>
  <c r="AH507" i="38"/>
  <c r="AN507" i="38"/>
  <c r="E508" i="38"/>
  <c r="AF508" i="38"/>
  <c r="AK508" i="38"/>
  <c r="AP508" i="38"/>
  <c r="AL504" i="38"/>
  <c r="AG504" i="38"/>
  <c r="AB504" i="38"/>
  <c r="AO503" i="38"/>
  <c r="AJ503" i="38"/>
  <c r="AD503" i="38"/>
  <c r="D503" i="38"/>
  <c r="AL502" i="38"/>
  <c r="AG502" i="38"/>
  <c r="AB502" i="38"/>
  <c r="AL491" i="38"/>
  <c r="AG491" i="38"/>
  <c r="AB491" i="38"/>
  <c r="AO494" i="38"/>
  <c r="AJ494" i="38"/>
  <c r="AD494" i="38"/>
  <c r="D494" i="38"/>
  <c r="AL493" i="38"/>
  <c r="AG493" i="38"/>
  <c r="AB493" i="38"/>
  <c r="AO492" i="38"/>
  <c r="AJ492" i="38"/>
  <c r="AD492" i="38"/>
  <c r="D492" i="38"/>
  <c r="AL490" i="38"/>
  <c r="AG490" i="38"/>
  <c r="AB490" i="38"/>
  <c r="AO496" i="38"/>
  <c r="AJ496" i="38"/>
  <c r="AD496" i="38"/>
  <c r="D496" i="38"/>
  <c r="AL495" i="38"/>
  <c r="AG495" i="38"/>
  <c r="AB495" i="38"/>
  <c r="AO497" i="38"/>
  <c r="AJ497" i="38"/>
  <c r="AD497" i="38"/>
  <c r="D497" i="38"/>
  <c r="AO486" i="38"/>
  <c r="AJ486" i="38"/>
  <c r="AD486" i="38"/>
  <c r="D486" i="38"/>
  <c r="AL487" i="38"/>
  <c r="AG487" i="38"/>
  <c r="AB487" i="38"/>
  <c r="AO477" i="38"/>
  <c r="AJ477" i="38"/>
  <c r="AD477" i="38"/>
  <c r="D477" i="38"/>
  <c r="AL476" i="38"/>
  <c r="AG476" i="38"/>
  <c r="AB476" i="38"/>
  <c r="AO475" i="38"/>
  <c r="AJ475" i="38"/>
  <c r="AD475" i="38"/>
  <c r="D475" i="38"/>
  <c r="AL474" i="38"/>
  <c r="AG474" i="38"/>
  <c r="AB474" i="38"/>
  <c r="AO473" i="38"/>
  <c r="AJ473" i="38"/>
  <c r="AD473" i="38"/>
  <c r="D473" i="38"/>
  <c r="AH504" i="38"/>
  <c r="AF503" i="38"/>
  <c r="AC502" i="38"/>
  <c r="AH491" i="38"/>
  <c r="AF494" i="38"/>
  <c r="AC493" i="38"/>
  <c r="E492" i="38"/>
  <c r="AP496" i="38"/>
  <c r="AN495" i="38"/>
  <c r="AK497" i="38"/>
  <c r="E486" i="38"/>
  <c r="AP477" i="38"/>
  <c r="AN476" i="38"/>
  <c r="AK475" i="38"/>
  <c r="AH474" i="38"/>
  <c r="AF473" i="38"/>
  <c r="AH472" i="38"/>
  <c r="AP471" i="38"/>
  <c r="AF471" i="38"/>
  <c r="D471" i="38"/>
  <c r="AK470" i="38"/>
  <c r="AC470" i="38"/>
  <c r="AO481" i="38"/>
  <c r="AH481" i="38"/>
  <c r="E481" i="38"/>
  <c r="AL480" i="38"/>
  <c r="AG480" i="38"/>
  <c r="AB480" i="38"/>
  <c r="AO479" i="38"/>
  <c r="AJ479" i="38"/>
  <c r="AD479" i="38"/>
  <c r="D479" i="38"/>
  <c r="AL478" i="38"/>
  <c r="AG478" i="38"/>
  <c r="AB478" i="38"/>
  <c r="AO483" i="38"/>
  <c r="AJ483" i="38"/>
  <c r="AD483" i="38"/>
  <c r="D483" i="38"/>
  <c r="AL482" i="38"/>
  <c r="AG482" i="38"/>
  <c r="AB482" i="38"/>
  <c r="AO484" i="38"/>
  <c r="AJ484" i="38"/>
  <c r="AD484" i="38"/>
  <c r="D484" i="38"/>
  <c r="AO468" i="38"/>
  <c r="AJ468" i="38"/>
  <c r="AD468" i="38"/>
  <c r="D468" i="38"/>
  <c r="AO462" i="38"/>
  <c r="AJ462" i="38"/>
  <c r="AD462" i="38"/>
  <c r="D462" i="38"/>
  <c r="AL461" i="38"/>
  <c r="AG461" i="38"/>
  <c r="AB461" i="38"/>
  <c r="AO460" i="38"/>
  <c r="AJ460" i="38"/>
  <c r="AD460" i="38"/>
  <c r="D460" i="38"/>
  <c r="AL464" i="38"/>
  <c r="AG464" i="38"/>
  <c r="AB464" i="38"/>
  <c r="AO463" i="38"/>
  <c r="AJ463" i="38"/>
  <c r="AD463" i="38"/>
  <c r="D463" i="38"/>
  <c r="AL465" i="38"/>
  <c r="AG465" i="38"/>
  <c r="AB465" i="38"/>
  <c r="AO456" i="38"/>
  <c r="AJ456" i="38"/>
  <c r="AD456" i="38"/>
  <c r="D456" i="38"/>
  <c r="AL453" i="38"/>
  <c r="AG453" i="38"/>
  <c r="AB453" i="38"/>
  <c r="AO402" i="38"/>
  <c r="AJ402" i="38"/>
  <c r="AD402" i="38"/>
  <c r="D402" i="38"/>
  <c r="AL401" i="38"/>
  <c r="AG401" i="38"/>
  <c r="AB401" i="38"/>
  <c r="AO400" i="38"/>
  <c r="AJ400" i="38"/>
  <c r="AD400" i="38"/>
  <c r="D400" i="38"/>
  <c r="AL428" i="38"/>
  <c r="AG428" i="38"/>
  <c r="AB428" i="38"/>
  <c r="AO427" i="38"/>
  <c r="AJ427" i="38"/>
  <c r="AD427" i="38"/>
  <c r="D427" i="38"/>
  <c r="AL426" i="38"/>
  <c r="AG426" i="38"/>
  <c r="AB426" i="38"/>
  <c r="AO425" i="38"/>
  <c r="AJ425" i="38"/>
  <c r="AD425" i="38"/>
  <c r="D425" i="38"/>
  <c r="AL424" i="38"/>
  <c r="AG424" i="38"/>
  <c r="E424" i="38"/>
  <c r="AN423" i="38"/>
  <c r="AH423" i="38"/>
  <c r="AB423" i="38"/>
  <c r="AO422" i="38"/>
  <c r="AJ422" i="38"/>
  <c r="AD422" i="38"/>
  <c r="AP421" i="38"/>
  <c r="AK421" i="38"/>
  <c r="AF421" i="38"/>
  <c r="D421" i="38"/>
  <c r="AL420" i="38"/>
  <c r="AG420" i="38"/>
  <c r="E420" i="38"/>
  <c r="AN419" i="38"/>
  <c r="AH419" i="38"/>
  <c r="AB419" i="38"/>
  <c r="AO418" i="38"/>
  <c r="AJ418" i="38"/>
  <c r="AD418" i="38"/>
  <c r="AP417" i="38"/>
  <c r="AK417" i="38"/>
  <c r="AF417" i="38"/>
  <c r="D417" i="38"/>
  <c r="AL416" i="38"/>
  <c r="AG416" i="38"/>
  <c r="E416" i="38"/>
  <c r="AN415" i="38"/>
  <c r="AH415" i="38"/>
  <c r="AB415" i="38"/>
  <c r="AO414" i="38"/>
  <c r="AJ414" i="38"/>
  <c r="AD414" i="38"/>
  <c r="AP413" i="38"/>
  <c r="AK413" i="38"/>
  <c r="AF413" i="38"/>
  <c r="D413" i="38"/>
  <c r="AL412" i="38"/>
  <c r="AG412" i="38"/>
  <c r="E412" i="38"/>
  <c r="AN411" i="38"/>
  <c r="AH411" i="38"/>
  <c r="AB411" i="38"/>
  <c r="AO410" i="38"/>
  <c r="AJ410" i="38"/>
  <c r="AD410" i="38"/>
  <c r="AP409" i="38"/>
  <c r="AJ409" i="38"/>
  <c r="AD409" i="38"/>
  <c r="D409" i="38"/>
  <c r="AL408" i="38"/>
  <c r="AG408" i="38"/>
  <c r="E408" i="38"/>
  <c r="AN407" i="38"/>
  <c r="AH407" i="38"/>
  <c r="AB407" i="38"/>
  <c r="AO406" i="38"/>
  <c r="AJ406" i="38"/>
  <c r="AD406" i="38"/>
  <c r="AP405" i="38"/>
  <c r="AK405" i="38"/>
  <c r="AF405" i="38"/>
  <c r="D405" i="38"/>
  <c r="AL404" i="38"/>
  <c r="AG404" i="38"/>
  <c r="AC504" i="38"/>
  <c r="E503" i="38"/>
  <c r="AC491" i="38"/>
  <c r="E494" i="38"/>
  <c r="AP492" i="38"/>
  <c r="AN490" i="38"/>
  <c r="AK496" i="38"/>
  <c r="AH495" i="38"/>
  <c r="AF497" i="38"/>
  <c r="AP486" i="38"/>
  <c r="AN487" i="38"/>
  <c r="AK477" i="38"/>
  <c r="AH476" i="38"/>
  <c r="AF475" i="38"/>
  <c r="AC474" i="38"/>
  <c r="E473" i="38"/>
  <c r="AG472" i="38"/>
  <c r="AO471" i="38"/>
  <c r="AD471" i="38"/>
  <c r="AP470" i="38"/>
  <c r="AH470" i="38"/>
  <c r="AB470" i="38"/>
  <c r="AN481" i="38"/>
  <c r="AF481" i="38"/>
  <c r="D481" i="38"/>
  <c r="AK480" i="38"/>
  <c r="AF480" i="38"/>
  <c r="E480" i="38"/>
  <c r="AN479" i="38"/>
  <c r="AH479" i="38"/>
  <c r="AC479" i="38"/>
  <c r="AP478" i="38"/>
  <c r="AK478" i="38"/>
  <c r="AF478" i="38"/>
  <c r="E478" i="38"/>
  <c r="AN483" i="38"/>
  <c r="AH483" i="38"/>
  <c r="AC483" i="38"/>
  <c r="AP482" i="38"/>
  <c r="AK482" i="38"/>
  <c r="AF482" i="38"/>
  <c r="E482" i="38"/>
  <c r="AN484" i="38"/>
  <c r="AH484" i="38"/>
  <c r="AC484" i="38"/>
  <c r="AN468" i="38"/>
  <c r="AH468" i="38"/>
  <c r="AC468" i="38"/>
  <c r="AN462" i="38"/>
  <c r="AH462" i="38"/>
  <c r="AC462" i="38"/>
  <c r="AP461" i="38"/>
  <c r="AK461" i="38"/>
  <c r="AF461" i="38"/>
  <c r="E461" i="38"/>
  <c r="AN460" i="38"/>
  <c r="AH460" i="38"/>
  <c r="AC460" i="38"/>
  <c r="AP464" i="38"/>
  <c r="AK464" i="38"/>
  <c r="AF464" i="38"/>
  <c r="E464" i="38"/>
  <c r="AN463" i="38"/>
  <c r="AH463" i="38"/>
  <c r="AC463" i="38"/>
  <c r="AP465" i="38"/>
  <c r="AK465" i="38"/>
  <c r="AF465" i="38"/>
  <c r="E465" i="38"/>
  <c r="AN456" i="38"/>
  <c r="AH456" i="38"/>
  <c r="AC456" i="38"/>
  <c r="AP453" i="38"/>
  <c r="AK453" i="38"/>
  <c r="AF453" i="38"/>
  <c r="E453" i="38"/>
  <c r="AN402" i="38"/>
  <c r="AH402" i="38"/>
  <c r="AC402" i="38"/>
  <c r="AP401" i="38"/>
  <c r="AK401" i="38"/>
  <c r="AF401" i="38"/>
  <c r="E401" i="38"/>
  <c r="AN400" i="38"/>
  <c r="AH400" i="38"/>
  <c r="AC400" i="38"/>
  <c r="AP428" i="38"/>
  <c r="AK428" i="38"/>
  <c r="AF428" i="38"/>
  <c r="E428" i="38"/>
  <c r="AN427" i="38"/>
  <c r="AH427" i="38"/>
  <c r="AC427" i="38"/>
  <c r="AP426" i="38"/>
  <c r="AK426" i="38"/>
  <c r="AF426" i="38"/>
  <c r="E426" i="38"/>
  <c r="AN425" i="38"/>
  <c r="AH425" i="38"/>
  <c r="AC425" i="38"/>
  <c r="AP424" i="38"/>
  <c r="AK424" i="38"/>
  <c r="AF424" i="38"/>
  <c r="D424" i="38"/>
  <c r="F424" i="38" s="1"/>
  <c r="AL423" i="38"/>
  <c r="AG423" i="38"/>
  <c r="E423" i="38"/>
  <c r="AN422" i="38"/>
  <c r="AH422" i="38"/>
  <c r="AB422" i="38"/>
  <c r="AO421" i="38"/>
  <c r="AJ421" i="38"/>
  <c r="AD421" i="38"/>
  <c r="AP420" i="38"/>
  <c r="AK420" i="38"/>
  <c r="AF420" i="38"/>
  <c r="D420" i="38"/>
  <c r="F420" i="38" s="1"/>
  <c r="AL419" i="38"/>
  <c r="AG419" i="38"/>
  <c r="E419" i="38"/>
  <c r="AN418" i="38"/>
  <c r="AH418" i="38"/>
  <c r="AB418" i="38"/>
  <c r="AO417" i="38"/>
  <c r="AJ417" i="38"/>
  <c r="AD417" i="38"/>
  <c r="AP416" i="38"/>
  <c r="AK416" i="38"/>
  <c r="AF416" i="38"/>
  <c r="D416" i="38"/>
  <c r="F416" i="38" s="1"/>
  <c r="AL415" i="38"/>
  <c r="AG415" i="38"/>
  <c r="E415" i="38"/>
  <c r="AN414" i="38"/>
  <c r="AH414" i="38"/>
  <c r="AB414" i="38"/>
  <c r="AO413" i="38"/>
  <c r="AJ413" i="38"/>
  <c r="AD413" i="38"/>
  <c r="AP412" i="38"/>
  <c r="AK412" i="38"/>
  <c r="AF412" i="38"/>
  <c r="D412" i="38"/>
  <c r="F412" i="38" s="1"/>
  <c r="AL411" i="38"/>
  <c r="AG411" i="38"/>
  <c r="E411" i="38"/>
  <c r="AN410" i="38"/>
  <c r="AH410" i="38"/>
  <c r="AB410" i="38"/>
  <c r="AO409" i="38"/>
  <c r="AH409" i="38"/>
  <c r="AC409" i="38"/>
  <c r="AP408" i="38"/>
  <c r="AK408" i="38"/>
  <c r="AF408" i="38"/>
  <c r="D408" i="38"/>
  <c r="F408" i="38" s="1"/>
  <c r="AL407" i="38"/>
  <c r="AG407" i="38"/>
  <c r="E407" i="38"/>
  <c r="AN406" i="38"/>
  <c r="AH406" i="38"/>
  <c r="AB406" i="38"/>
  <c r="AP503" i="38"/>
  <c r="AN502" i="38"/>
  <c r="AP494" i="38"/>
  <c r="AN493" i="38"/>
  <c r="AK492" i="38"/>
  <c r="AH490" i="38"/>
  <c r="AF496" i="38"/>
  <c r="AC495" i="38"/>
  <c r="E497" i="38"/>
  <c r="AK486" i="38"/>
  <c r="AH487" i="38"/>
  <c r="AF477" i="38"/>
  <c r="AC476" i="38"/>
  <c r="E475" i="38"/>
  <c r="AP473" i="38"/>
  <c r="AN472" i="38"/>
  <c r="AC472" i="38"/>
  <c r="AK471" i="38"/>
  <c r="AC471" i="38"/>
  <c r="AN470" i="38"/>
  <c r="AG470" i="38"/>
  <c r="E470" i="38"/>
  <c r="AK481" i="38"/>
  <c r="AD481" i="38"/>
  <c r="AP480" i="38"/>
  <c r="AJ480" i="38"/>
  <c r="AD480" i="38"/>
  <c r="D480" i="38"/>
  <c r="AL479" i="38"/>
  <c r="AG479" i="38"/>
  <c r="AB479" i="38"/>
  <c r="AO478" i="38"/>
  <c r="AJ478" i="38"/>
  <c r="AD478" i="38"/>
  <c r="D478" i="38"/>
  <c r="AL483" i="38"/>
  <c r="AG483" i="38"/>
  <c r="AB483" i="38"/>
  <c r="AO482" i="38"/>
  <c r="AJ482" i="38"/>
  <c r="AD482" i="38"/>
  <c r="D482" i="38"/>
  <c r="AL484" i="38"/>
  <c r="AG484" i="38"/>
  <c r="AB484" i="38"/>
  <c r="AL468" i="38"/>
  <c r="AG468" i="38"/>
  <c r="AB468" i="38"/>
  <c r="AL462" i="38"/>
  <c r="AG462" i="38"/>
  <c r="AB462" i="38"/>
  <c r="AO461" i="38"/>
  <c r="AJ461" i="38"/>
  <c r="AD461" i="38"/>
  <c r="D461" i="38"/>
  <c r="AL460" i="38"/>
  <c r="AG460" i="38"/>
  <c r="AB460" i="38"/>
  <c r="AO464" i="38"/>
  <c r="AJ464" i="38"/>
  <c r="AD464" i="38"/>
  <c r="D464" i="38"/>
  <c r="AL463" i="38"/>
  <c r="AG463" i="38"/>
  <c r="AB463" i="38"/>
  <c r="AO465" i="38"/>
  <c r="AJ465" i="38"/>
  <c r="AD465" i="38"/>
  <c r="D465" i="38"/>
  <c r="AL456" i="38"/>
  <c r="AG456" i="38"/>
  <c r="AB456" i="38"/>
  <c r="AO453" i="38"/>
  <c r="AJ453" i="38"/>
  <c r="AD453" i="38"/>
  <c r="D453" i="38"/>
  <c r="AL402" i="38"/>
  <c r="AG402" i="38"/>
  <c r="AB402" i="38"/>
  <c r="AO401" i="38"/>
  <c r="AJ401" i="38"/>
  <c r="AD401" i="38"/>
  <c r="D401" i="38"/>
  <c r="AL400" i="38"/>
  <c r="AG400" i="38"/>
  <c r="AB400" i="38"/>
  <c r="AO428" i="38"/>
  <c r="AJ428" i="38"/>
  <c r="AD428" i="38"/>
  <c r="D428" i="38"/>
  <c r="AL427" i="38"/>
  <c r="AG427" i="38"/>
  <c r="AB427" i="38"/>
  <c r="AO426" i="38"/>
  <c r="AJ426" i="38"/>
  <c r="AD426" i="38"/>
  <c r="D426" i="38"/>
  <c r="AL425" i="38"/>
  <c r="AG425" i="38"/>
  <c r="AB425" i="38"/>
  <c r="AO424" i="38"/>
  <c r="AJ424" i="38"/>
  <c r="AD424" i="38"/>
  <c r="AP423" i="38"/>
  <c r="AK423" i="38"/>
  <c r="AF423" i="38"/>
  <c r="D423" i="38"/>
  <c r="AL422" i="38"/>
  <c r="AG422" i="38"/>
  <c r="E422" i="38"/>
  <c r="AN421" i="38"/>
  <c r="AH421" i="38"/>
  <c r="AB421" i="38"/>
  <c r="AO420" i="38"/>
  <c r="AJ420" i="38"/>
  <c r="AD420" i="38"/>
  <c r="AP419" i="38"/>
  <c r="AK419" i="38"/>
  <c r="AF419" i="38"/>
  <c r="D419" i="38"/>
  <c r="AL418" i="38"/>
  <c r="AG418" i="38"/>
  <c r="E418" i="38"/>
  <c r="AN417" i="38"/>
  <c r="AH417" i="38"/>
  <c r="AB417" i="38"/>
  <c r="AO416" i="38"/>
  <c r="AJ416" i="38"/>
  <c r="AD416" i="38"/>
  <c r="AP415" i="38"/>
  <c r="AK415" i="38"/>
  <c r="AF415" i="38"/>
  <c r="D415" i="38"/>
  <c r="AL414" i="38"/>
  <c r="AG414" i="38"/>
  <c r="E414" i="38"/>
  <c r="AN413" i="38"/>
  <c r="AH413" i="38"/>
  <c r="AB413" i="38"/>
  <c r="AO412" i="38"/>
  <c r="AJ412" i="38"/>
  <c r="AD412" i="38"/>
  <c r="AP411" i="38"/>
  <c r="AK411" i="38"/>
  <c r="AF411" i="38"/>
  <c r="D411" i="38"/>
  <c r="AL410" i="38"/>
  <c r="AG410" i="38"/>
  <c r="E410" i="38"/>
  <c r="AN409" i="38"/>
  <c r="AG409" i="38"/>
  <c r="AB409" i="38"/>
  <c r="AO408" i="38"/>
  <c r="AJ408" i="38"/>
  <c r="AD408" i="38"/>
  <c r="AP407" i="38"/>
  <c r="AK407" i="38"/>
  <c r="AF407" i="38"/>
  <c r="D407" i="38"/>
  <c r="AL406" i="38"/>
  <c r="AG406" i="38"/>
  <c r="E406" i="38"/>
  <c r="AN405" i="38"/>
  <c r="AH405" i="38"/>
  <c r="AB405" i="38"/>
  <c r="AO404" i="38"/>
  <c r="AJ404" i="38"/>
  <c r="AD404" i="38"/>
  <c r="AK503" i="38"/>
  <c r="AH502" i="38"/>
  <c r="AN491" i="38"/>
  <c r="AK494" i="38"/>
  <c r="AH493" i="38"/>
  <c r="AF492" i="38"/>
  <c r="AC490" i="38"/>
  <c r="E496" i="38"/>
  <c r="AP475" i="38"/>
  <c r="AB472" i="38"/>
  <c r="AF470" i="38"/>
  <c r="AN480" i="38"/>
  <c r="AK479" i="38"/>
  <c r="AH478" i="38"/>
  <c r="AF483" i="38"/>
  <c r="AC482" i="38"/>
  <c r="E484" i="38"/>
  <c r="AK468" i="38"/>
  <c r="E462" i="38"/>
  <c r="AP460" i="38"/>
  <c r="AN464" i="38"/>
  <c r="AK463" i="38"/>
  <c r="AH465" i="38"/>
  <c r="AF456" i="38"/>
  <c r="AC453" i="38"/>
  <c r="E402" i="38"/>
  <c r="AP400" i="38"/>
  <c r="AN428" i="38"/>
  <c r="AK427" i="38"/>
  <c r="AH426" i="38"/>
  <c r="AF425" i="38"/>
  <c r="AB424" i="38"/>
  <c r="AP422" i="38"/>
  <c r="AL421" i="38"/>
  <c r="AH420" i="38"/>
  <c r="AD419" i="38"/>
  <c r="D418" i="38"/>
  <c r="AN416" i="38"/>
  <c r="AJ415" i="38"/>
  <c r="AF414" i="38"/>
  <c r="E413" i="38"/>
  <c r="AO411" i="38"/>
  <c r="AK410" i="38"/>
  <c r="AF409" i="38"/>
  <c r="AB408" i="38"/>
  <c r="AP406" i="38"/>
  <c r="AO405" i="38"/>
  <c r="AD405" i="38"/>
  <c r="AK404" i="38"/>
  <c r="E404" i="38"/>
  <c r="AL444" i="38"/>
  <c r="AG444" i="38"/>
  <c r="AB444" i="38"/>
  <c r="AO443" i="38"/>
  <c r="AJ443" i="38"/>
  <c r="AD443" i="38"/>
  <c r="D443" i="38"/>
  <c r="AL442" i="38"/>
  <c r="AG442" i="38"/>
  <c r="AB442" i="38"/>
  <c r="AO441" i="38"/>
  <c r="AJ441" i="38"/>
  <c r="AD441" i="38"/>
  <c r="D441" i="38"/>
  <c r="AL440" i="38"/>
  <c r="AG440" i="38"/>
  <c r="AB440" i="38"/>
  <c r="AO439" i="38"/>
  <c r="AJ439" i="38"/>
  <c r="AD439" i="38"/>
  <c r="D439" i="38"/>
  <c r="AL438" i="38"/>
  <c r="AG438" i="38"/>
  <c r="AB438" i="38"/>
  <c r="AO437" i="38"/>
  <c r="AJ437" i="38"/>
  <c r="AD437" i="38"/>
  <c r="D437" i="38"/>
  <c r="AL436" i="38"/>
  <c r="AG436" i="38"/>
  <c r="AB436" i="38"/>
  <c r="AO435" i="38"/>
  <c r="AJ435" i="38"/>
  <c r="AD435" i="38"/>
  <c r="D435" i="38"/>
  <c r="AL434" i="38"/>
  <c r="AG434" i="38"/>
  <c r="AB434" i="38"/>
  <c r="AO433" i="38"/>
  <c r="AJ433" i="38"/>
  <c r="AD433" i="38"/>
  <c r="D433" i="38"/>
  <c r="AL432" i="38"/>
  <c r="AG432" i="38"/>
  <c r="AB432" i="38"/>
  <c r="AO431" i="38"/>
  <c r="AJ431" i="38"/>
  <c r="AD431" i="38"/>
  <c r="D431" i="38"/>
  <c r="AL430" i="38"/>
  <c r="AG430" i="38"/>
  <c r="AB430" i="38"/>
  <c r="AO429" i="38"/>
  <c r="AJ429" i="38"/>
  <c r="AD429" i="38"/>
  <c r="D429" i="38"/>
  <c r="AL452" i="38"/>
  <c r="AG452" i="38"/>
  <c r="AB452" i="38"/>
  <c r="AO451" i="38"/>
  <c r="AJ451" i="38"/>
  <c r="AD451" i="38"/>
  <c r="D451" i="38"/>
  <c r="AL450" i="38"/>
  <c r="AG450" i="38"/>
  <c r="AB450" i="38"/>
  <c r="AO449" i="38"/>
  <c r="AJ449" i="38"/>
  <c r="AD449" i="38"/>
  <c r="D449" i="38"/>
  <c r="AL448" i="38"/>
  <c r="AG448" i="38"/>
  <c r="AB448" i="38"/>
  <c r="AO447" i="38"/>
  <c r="AJ447" i="38"/>
  <c r="AD447" i="38"/>
  <c r="D447" i="38"/>
  <c r="AL446" i="38"/>
  <c r="AG446" i="38"/>
  <c r="AB446" i="38"/>
  <c r="AO445" i="38"/>
  <c r="AJ445" i="38"/>
  <c r="AD445" i="38"/>
  <c r="D445" i="38"/>
  <c r="AL455" i="38"/>
  <c r="AG455" i="38"/>
  <c r="AB455" i="38"/>
  <c r="AO454" i="38"/>
  <c r="AJ454" i="38"/>
  <c r="AD454" i="38"/>
  <c r="D454" i="38"/>
  <c r="AL396" i="38"/>
  <c r="AG396" i="38"/>
  <c r="AB396" i="38"/>
  <c r="AO394" i="38"/>
  <c r="AJ394" i="38"/>
  <c r="AD394" i="38"/>
  <c r="D394" i="38"/>
  <c r="AL393" i="38"/>
  <c r="AG393" i="38"/>
  <c r="AB393" i="38"/>
  <c r="AO392" i="38"/>
  <c r="AJ392" i="38"/>
  <c r="AD392" i="38"/>
  <c r="D392" i="38"/>
  <c r="AL391" i="38"/>
  <c r="AG391" i="38"/>
  <c r="AB391" i="38"/>
  <c r="AL385" i="38"/>
  <c r="AF385" i="38"/>
  <c r="E385" i="38"/>
  <c r="AN386" i="38"/>
  <c r="AH386" i="38"/>
  <c r="AC386" i="38"/>
  <c r="AP384" i="38"/>
  <c r="AK384" i="38"/>
  <c r="AF384" i="38"/>
  <c r="E384" i="38"/>
  <c r="AB387" i="38"/>
  <c r="AG387" i="38"/>
  <c r="AL387" i="38"/>
  <c r="D388" i="38"/>
  <c r="AD388" i="38"/>
  <c r="AJ388" i="38"/>
  <c r="AO388" i="38"/>
  <c r="AN362" i="38"/>
  <c r="AH362" i="38"/>
  <c r="AC362" i="38"/>
  <c r="AP361" i="38"/>
  <c r="AK361" i="38"/>
  <c r="AF361" i="38"/>
  <c r="E361" i="38"/>
  <c r="AN360" i="38"/>
  <c r="AH360" i="38"/>
  <c r="AC360" i="38"/>
  <c r="AP359" i="38"/>
  <c r="AK359" i="38"/>
  <c r="AF359" i="38"/>
  <c r="E359" i="38"/>
  <c r="AN358" i="38"/>
  <c r="AH358" i="38"/>
  <c r="AC358" i="38"/>
  <c r="AP357" i="38"/>
  <c r="AJ357" i="38"/>
  <c r="AC357" i="38"/>
  <c r="AP356" i="38"/>
  <c r="AF486" i="38"/>
  <c r="AN474" i="38"/>
  <c r="AJ471" i="38"/>
  <c r="AP481" i="38"/>
  <c r="AH480" i="38"/>
  <c r="AF479" i="38"/>
  <c r="AC478" i="38"/>
  <c r="E483" i="38"/>
  <c r="AP484" i="38"/>
  <c r="AF468" i="38"/>
  <c r="AP462" i="38"/>
  <c r="AN461" i="38"/>
  <c r="AK460" i="38"/>
  <c r="AH464" i="38"/>
  <c r="AF463" i="38"/>
  <c r="AC465" i="38"/>
  <c r="E456" i="38"/>
  <c r="AP402" i="38"/>
  <c r="AN401" i="38"/>
  <c r="AK400" i="38"/>
  <c r="AH428" i="38"/>
  <c r="AF427" i="38"/>
  <c r="AC426" i="38"/>
  <c r="E425" i="38"/>
  <c r="AO423" i="38"/>
  <c r="AK422" i="38"/>
  <c r="AG421" i="38"/>
  <c r="AB420" i="38"/>
  <c r="AP418" i="38"/>
  <c r="AL417" i="38"/>
  <c r="AH416" i="38"/>
  <c r="AD415" i="38"/>
  <c r="D414" i="38"/>
  <c r="AN412" i="38"/>
  <c r="AJ411" i="38"/>
  <c r="AF410" i="38"/>
  <c r="E409" i="38"/>
  <c r="AO407" i="38"/>
  <c r="AK406" i="38"/>
  <c r="AL405" i="38"/>
  <c r="E405" i="38"/>
  <c r="AH404" i="38"/>
  <c r="AP444" i="38"/>
  <c r="AK444" i="38"/>
  <c r="AF444" i="38"/>
  <c r="E444" i="38"/>
  <c r="AN443" i="38"/>
  <c r="AH443" i="38"/>
  <c r="AC443" i="38"/>
  <c r="AP442" i="38"/>
  <c r="AK442" i="38"/>
  <c r="AF442" i="38"/>
  <c r="E442" i="38"/>
  <c r="AN441" i="38"/>
  <c r="AH441" i="38"/>
  <c r="AC441" i="38"/>
  <c r="AP440" i="38"/>
  <c r="AK440" i="38"/>
  <c r="AF440" i="38"/>
  <c r="E440" i="38"/>
  <c r="AN439" i="38"/>
  <c r="AH439" i="38"/>
  <c r="AC439" i="38"/>
  <c r="AP438" i="38"/>
  <c r="AK438" i="38"/>
  <c r="AF438" i="38"/>
  <c r="E438" i="38"/>
  <c r="AN437" i="38"/>
  <c r="AH437" i="38"/>
  <c r="AC437" i="38"/>
  <c r="AP436" i="38"/>
  <c r="AK436" i="38"/>
  <c r="AF436" i="38"/>
  <c r="E436" i="38"/>
  <c r="AN435" i="38"/>
  <c r="AH435" i="38"/>
  <c r="AC435" i="38"/>
  <c r="AP434" i="38"/>
  <c r="AK434" i="38"/>
  <c r="AF434" i="38"/>
  <c r="E434" i="38"/>
  <c r="AN433" i="38"/>
  <c r="AH433" i="38"/>
  <c r="AC433" i="38"/>
  <c r="AP432" i="38"/>
  <c r="AK432" i="38"/>
  <c r="AF432" i="38"/>
  <c r="E432" i="38"/>
  <c r="AN431" i="38"/>
  <c r="AH431" i="38"/>
  <c r="AC431" i="38"/>
  <c r="AP430" i="38"/>
  <c r="AK430" i="38"/>
  <c r="AF430" i="38"/>
  <c r="E430" i="38"/>
  <c r="AN429" i="38"/>
  <c r="AH429" i="38"/>
  <c r="AC429" i="38"/>
  <c r="AP452" i="38"/>
  <c r="AK452" i="38"/>
  <c r="AF452" i="38"/>
  <c r="E452" i="38"/>
  <c r="AN451" i="38"/>
  <c r="AH451" i="38"/>
  <c r="AC451" i="38"/>
  <c r="AP450" i="38"/>
  <c r="AK450" i="38"/>
  <c r="AF450" i="38"/>
  <c r="E450" i="38"/>
  <c r="AN449" i="38"/>
  <c r="AH449" i="38"/>
  <c r="AC449" i="38"/>
  <c r="AP448" i="38"/>
  <c r="AK448" i="38"/>
  <c r="AF448" i="38"/>
  <c r="E448" i="38"/>
  <c r="AN447" i="38"/>
  <c r="AH447" i="38"/>
  <c r="AC447" i="38"/>
  <c r="AP446" i="38"/>
  <c r="AK446" i="38"/>
  <c r="AF446" i="38"/>
  <c r="E446" i="38"/>
  <c r="AN445" i="38"/>
  <c r="AH445" i="38"/>
  <c r="AC445" i="38"/>
  <c r="AP455" i="38"/>
  <c r="AK455" i="38"/>
  <c r="AF455" i="38"/>
  <c r="E455" i="38"/>
  <c r="AN454" i="38"/>
  <c r="AH454" i="38"/>
  <c r="AC454" i="38"/>
  <c r="AP396" i="38"/>
  <c r="AK396" i="38"/>
  <c r="AF396" i="38"/>
  <c r="E396" i="38"/>
  <c r="AN394" i="38"/>
  <c r="AH394" i="38"/>
  <c r="AC394" i="38"/>
  <c r="AP393" i="38"/>
  <c r="AK393" i="38"/>
  <c r="AF393" i="38"/>
  <c r="E393" i="38"/>
  <c r="AN392" i="38"/>
  <c r="AH392" i="38"/>
  <c r="AC392" i="38"/>
  <c r="AP391" i="38"/>
  <c r="AK391" i="38"/>
  <c r="AP497" i="38"/>
  <c r="AC487" i="38"/>
  <c r="AK473" i="38"/>
  <c r="E471" i="38"/>
  <c r="AJ481" i="38"/>
  <c r="AC480" i="38"/>
  <c r="E479" i="38"/>
  <c r="AP483" i="38"/>
  <c r="AN482" i="38"/>
  <c r="AK484" i="38"/>
  <c r="E468" i="38"/>
  <c r="AK462" i="38"/>
  <c r="AH461" i="38"/>
  <c r="AF460" i="38"/>
  <c r="AC464" i="38"/>
  <c r="E463" i="38"/>
  <c r="AP456" i="38"/>
  <c r="AN453" i="38"/>
  <c r="AK402" i="38"/>
  <c r="AH401" i="38"/>
  <c r="AF400" i="38"/>
  <c r="AC428" i="38"/>
  <c r="E427" i="38"/>
  <c r="AP425" i="38"/>
  <c r="AN424" i="38"/>
  <c r="AJ423" i="38"/>
  <c r="AF422" i="38"/>
  <c r="E421" i="38"/>
  <c r="AO419" i="38"/>
  <c r="AK418" i="38"/>
  <c r="AG417" i="38"/>
  <c r="AB416" i="38"/>
  <c r="AP414" i="38"/>
  <c r="AL413" i="38"/>
  <c r="AH412" i="38"/>
  <c r="AD411" i="38"/>
  <c r="D410" i="38"/>
  <c r="AN408" i="38"/>
  <c r="AJ407" i="38"/>
  <c r="AF406" i="38"/>
  <c r="AJ405" i="38"/>
  <c r="AP404" i="38"/>
  <c r="AF404" i="38"/>
  <c r="AO444" i="38"/>
  <c r="AJ444" i="38"/>
  <c r="AD444" i="38"/>
  <c r="D444" i="38"/>
  <c r="AL443" i="38"/>
  <c r="AG443" i="38"/>
  <c r="AB443" i="38"/>
  <c r="AO442" i="38"/>
  <c r="AJ442" i="38"/>
  <c r="AD442" i="38"/>
  <c r="D442" i="38"/>
  <c r="AL441" i="38"/>
  <c r="AG441" i="38"/>
  <c r="AB441" i="38"/>
  <c r="AO440" i="38"/>
  <c r="AJ440" i="38"/>
  <c r="AD440" i="38"/>
  <c r="D440" i="38"/>
  <c r="AL439" i="38"/>
  <c r="AG439" i="38"/>
  <c r="AB439" i="38"/>
  <c r="AO438" i="38"/>
  <c r="AJ438" i="38"/>
  <c r="AD438" i="38"/>
  <c r="D438" i="38"/>
  <c r="AL437" i="38"/>
  <c r="AG437" i="38"/>
  <c r="AB437" i="38"/>
  <c r="AO436" i="38"/>
  <c r="AJ436" i="38"/>
  <c r="AD436" i="38"/>
  <c r="D436" i="38"/>
  <c r="AL435" i="38"/>
  <c r="AG435" i="38"/>
  <c r="AB435" i="38"/>
  <c r="AO434" i="38"/>
  <c r="AJ434" i="38"/>
  <c r="AD434" i="38"/>
  <c r="D434" i="38"/>
  <c r="AL433" i="38"/>
  <c r="AG433" i="38"/>
  <c r="AB433" i="38"/>
  <c r="AO432" i="38"/>
  <c r="AJ432" i="38"/>
  <c r="AD432" i="38"/>
  <c r="D432" i="38"/>
  <c r="AL431" i="38"/>
  <c r="AG431" i="38"/>
  <c r="AB431" i="38"/>
  <c r="AO430" i="38"/>
  <c r="AJ430" i="38"/>
  <c r="AD430" i="38"/>
  <c r="D430" i="38"/>
  <c r="AL429" i="38"/>
  <c r="AG429" i="38"/>
  <c r="AB429" i="38"/>
  <c r="AO452" i="38"/>
  <c r="AJ452" i="38"/>
  <c r="AD452" i="38"/>
  <c r="D452" i="38"/>
  <c r="AL451" i="38"/>
  <c r="AG451" i="38"/>
  <c r="AB451" i="38"/>
  <c r="AO450" i="38"/>
  <c r="AJ450" i="38"/>
  <c r="AD450" i="38"/>
  <c r="D450" i="38"/>
  <c r="AL449" i="38"/>
  <c r="AG449" i="38"/>
  <c r="AB449" i="38"/>
  <c r="AO448" i="38"/>
  <c r="AJ448" i="38"/>
  <c r="AD448" i="38"/>
  <c r="D448" i="38"/>
  <c r="AL447" i="38"/>
  <c r="AG447" i="38"/>
  <c r="AB447" i="38"/>
  <c r="AO446" i="38"/>
  <c r="AJ446" i="38"/>
  <c r="AD446" i="38"/>
  <c r="D446" i="38"/>
  <c r="AL445" i="38"/>
  <c r="AG445" i="38"/>
  <c r="AB445" i="38"/>
  <c r="AO455" i="38"/>
  <c r="AJ455" i="38"/>
  <c r="AD455" i="38"/>
  <c r="D455" i="38"/>
  <c r="AL454" i="38"/>
  <c r="AG454" i="38"/>
  <c r="AB454" i="38"/>
  <c r="AO396" i="38"/>
  <c r="AJ396" i="38"/>
  <c r="AD396" i="38"/>
  <c r="D396" i="38"/>
  <c r="AL394" i="38"/>
  <c r="AG394" i="38"/>
  <c r="AB394" i="38"/>
  <c r="AO393" i="38"/>
  <c r="AJ393" i="38"/>
  <c r="AD393" i="38"/>
  <c r="D393" i="38"/>
  <c r="AL392" i="38"/>
  <c r="AG392" i="38"/>
  <c r="AB392" i="38"/>
  <c r="AO391" i="38"/>
  <c r="AJ391" i="38"/>
  <c r="AD391" i="38"/>
  <c r="D391" i="38"/>
  <c r="AO385" i="38"/>
  <c r="AH385" i="38"/>
  <c r="AC385" i="38"/>
  <c r="AP386" i="38"/>
  <c r="AK386" i="38"/>
  <c r="AF386" i="38"/>
  <c r="E386" i="38"/>
  <c r="AN384" i="38"/>
  <c r="AH384" i="38"/>
  <c r="AC384" i="38"/>
  <c r="D387" i="38"/>
  <c r="AD387" i="38"/>
  <c r="AJ387" i="38"/>
  <c r="AO387" i="38"/>
  <c r="AB388" i="38"/>
  <c r="AG388" i="38"/>
  <c r="AL388" i="38"/>
  <c r="AP362" i="38"/>
  <c r="E477" i="38"/>
  <c r="AL472" i="38"/>
  <c r="AL470" i="38"/>
  <c r="AC481" i="38"/>
  <c r="AP479" i="38"/>
  <c r="AN478" i="38"/>
  <c r="AK483" i="38"/>
  <c r="AH482" i="38"/>
  <c r="AF484" i="38"/>
  <c r="AP468" i="38"/>
  <c r="AF462" i="38"/>
  <c r="AC461" i="38"/>
  <c r="E460" i="38"/>
  <c r="AP463" i="38"/>
  <c r="AN465" i="38"/>
  <c r="AK456" i="38"/>
  <c r="AH453" i="38"/>
  <c r="AF402" i="38"/>
  <c r="AC401" i="38"/>
  <c r="E400" i="38"/>
  <c r="AP427" i="38"/>
  <c r="AN426" i="38"/>
  <c r="AK425" i="38"/>
  <c r="AH424" i="38"/>
  <c r="AD423" i="38"/>
  <c r="D422" i="38"/>
  <c r="AN420" i="38"/>
  <c r="AJ419" i="38"/>
  <c r="AF418" i="38"/>
  <c r="E417" i="38"/>
  <c r="AO415" i="38"/>
  <c r="AK414" i="38"/>
  <c r="AG413" i="38"/>
  <c r="AB412" i="38"/>
  <c r="AP410" i="38"/>
  <c r="AK409" i="38"/>
  <c r="AH408" i="38"/>
  <c r="AD407" i="38"/>
  <c r="D406" i="38"/>
  <c r="F406" i="38" s="1"/>
  <c r="AG405" i="38"/>
  <c r="AN404" i="38"/>
  <c r="AC404" i="38"/>
  <c r="AN444" i="38"/>
  <c r="AH444" i="38"/>
  <c r="AC444" i="38"/>
  <c r="AP443" i="38"/>
  <c r="AK443" i="38"/>
  <c r="AF443" i="38"/>
  <c r="E443" i="38"/>
  <c r="AN442" i="38"/>
  <c r="AH442" i="38"/>
  <c r="AF441" i="38"/>
  <c r="AC440" i="38"/>
  <c r="E439" i="38"/>
  <c r="AP437" i="38"/>
  <c r="AN436" i="38"/>
  <c r="AK435" i="38"/>
  <c r="AH434" i="38"/>
  <c r="AF433" i="38"/>
  <c r="AC432" i="38"/>
  <c r="E431" i="38"/>
  <c r="AP429" i="38"/>
  <c r="AN452" i="38"/>
  <c r="AK451" i="38"/>
  <c r="AH450" i="38"/>
  <c r="AF449" i="38"/>
  <c r="AC448" i="38"/>
  <c r="E447" i="38"/>
  <c r="AP445" i="38"/>
  <c r="AN455" i="38"/>
  <c r="AK454" i="38"/>
  <c r="AH396" i="38"/>
  <c r="AF394" i="38"/>
  <c r="AC393" i="38"/>
  <c r="E392" i="38"/>
  <c r="AC391" i="38"/>
  <c r="AP385" i="38"/>
  <c r="AD385" i="38"/>
  <c r="AL386" i="38"/>
  <c r="AB386" i="38"/>
  <c r="AJ384" i="38"/>
  <c r="D384" i="38"/>
  <c r="AH387" i="38"/>
  <c r="E388" i="38"/>
  <c r="AK388" i="38"/>
  <c r="AL362" i="38"/>
  <c r="AF362" i="38"/>
  <c r="D362" i="38"/>
  <c r="AJ361" i="38"/>
  <c r="AC361" i="38"/>
  <c r="AO360" i="38"/>
  <c r="AG360" i="38"/>
  <c r="E360" i="38"/>
  <c r="AL359" i="38"/>
  <c r="AD359" i="38"/>
  <c r="AP358" i="38"/>
  <c r="AJ358" i="38"/>
  <c r="AB358" i="38"/>
  <c r="AL357" i="38"/>
  <c r="AF357" i="38"/>
  <c r="AO356" i="38"/>
  <c r="AJ356" i="38"/>
  <c r="AD356" i="38"/>
  <c r="D356" i="38"/>
  <c r="AL355" i="38"/>
  <c r="AG355" i="38"/>
  <c r="AB355" i="38"/>
  <c r="AO354" i="38"/>
  <c r="AJ354" i="38"/>
  <c r="AD354" i="38"/>
  <c r="D354" i="38"/>
  <c r="AL353" i="38"/>
  <c r="AG353" i="38"/>
  <c r="AB353" i="38"/>
  <c r="AO352" i="38"/>
  <c r="AJ352" i="38"/>
  <c r="AD352" i="38"/>
  <c r="D352" i="38"/>
  <c r="AL351" i="38"/>
  <c r="AG351" i="38"/>
  <c r="AB351" i="38"/>
  <c r="AN350" i="38"/>
  <c r="AG350" i="38"/>
  <c r="D350" i="38"/>
  <c r="AL349" i="38"/>
  <c r="AG349" i="38"/>
  <c r="E349" i="38"/>
  <c r="AL348" i="38"/>
  <c r="AG348" i="38"/>
  <c r="AP347" i="38"/>
  <c r="AK347" i="38"/>
  <c r="AF347" i="38"/>
  <c r="E347" i="38"/>
  <c r="AN378" i="38"/>
  <c r="AH378" i="38"/>
  <c r="AC378" i="38"/>
  <c r="AP377" i="38"/>
  <c r="AK377" i="38"/>
  <c r="AF377" i="38"/>
  <c r="E377" i="38"/>
  <c r="AN376" i="38"/>
  <c r="AH376" i="38"/>
  <c r="AC376" i="38"/>
  <c r="AP375" i="38"/>
  <c r="AK375" i="38"/>
  <c r="AF375" i="38"/>
  <c r="E375" i="38"/>
  <c r="AN374" i="38"/>
  <c r="AH374" i="38"/>
  <c r="AC374" i="38"/>
  <c r="AP373" i="38"/>
  <c r="AK373" i="38"/>
  <c r="AF373" i="38"/>
  <c r="E373" i="38"/>
  <c r="AN372" i="38"/>
  <c r="AH372" i="38"/>
  <c r="AC372" i="38"/>
  <c r="AP371" i="38"/>
  <c r="AK371" i="38"/>
  <c r="AF371" i="38"/>
  <c r="E371" i="38"/>
  <c r="AN370" i="38"/>
  <c r="AH370" i="38"/>
  <c r="AC370" i="38"/>
  <c r="AP369" i="38"/>
  <c r="AK369" i="38"/>
  <c r="AF369" i="38"/>
  <c r="E369" i="38"/>
  <c r="AN368" i="38"/>
  <c r="AH368" i="38"/>
  <c r="AC368" i="38"/>
  <c r="AP367" i="38"/>
  <c r="AK367" i="38"/>
  <c r="AF367" i="38"/>
  <c r="E367" i="38"/>
  <c r="AN366" i="38"/>
  <c r="AH366" i="38"/>
  <c r="AP365" i="38"/>
  <c r="AK365" i="38"/>
  <c r="AF365" i="38"/>
  <c r="E365" i="38"/>
  <c r="AN364" i="38"/>
  <c r="AH364" i="38"/>
  <c r="AC364" i="38"/>
  <c r="AP363" i="38"/>
  <c r="AK363" i="38"/>
  <c r="AF363" i="38"/>
  <c r="E363" i="38"/>
  <c r="AN382" i="38"/>
  <c r="AH382" i="38"/>
  <c r="AC382" i="38"/>
  <c r="AP381" i="38"/>
  <c r="AK381" i="38"/>
  <c r="AF381" i="38"/>
  <c r="E381" i="38"/>
  <c r="AN380" i="38"/>
  <c r="AH380" i="38"/>
  <c r="AC380" i="38"/>
  <c r="AP379" i="38"/>
  <c r="AK379" i="38"/>
  <c r="AF379" i="38"/>
  <c r="E379" i="38"/>
  <c r="AN342" i="38"/>
  <c r="AH342" i="38"/>
  <c r="AC342" i="38"/>
  <c r="AP343" i="38"/>
  <c r="AK343" i="38"/>
  <c r="AF343" i="38"/>
  <c r="E343" i="38"/>
  <c r="AN340" i="38"/>
  <c r="AH340" i="38"/>
  <c r="AC340" i="38"/>
  <c r="AP337" i="38"/>
  <c r="AK337" i="38"/>
  <c r="AF337" i="38"/>
  <c r="E337" i="38"/>
  <c r="AN336" i="38"/>
  <c r="AC442" i="38"/>
  <c r="E441" i="38"/>
  <c r="AP439" i="38"/>
  <c r="AN438" i="38"/>
  <c r="AK437" i="38"/>
  <c r="AH436" i="38"/>
  <c r="AF435" i="38"/>
  <c r="AC434" i="38"/>
  <c r="E433" i="38"/>
  <c r="AP431" i="38"/>
  <c r="AN430" i="38"/>
  <c r="AK429" i="38"/>
  <c r="AH452" i="38"/>
  <c r="AF451" i="38"/>
  <c r="AC450" i="38"/>
  <c r="E449" i="38"/>
  <c r="AP447" i="38"/>
  <c r="AN446" i="38"/>
  <c r="AK445" i="38"/>
  <c r="AH455" i="38"/>
  <c r="AF454" i="38"/>
  <c r="AC396" i="38"/>
  <c r="E394" i="38"/>
  <c r="AP392" i="38"/>
  <c r="AN391" i="38"/>
  <c r="E391" i="38"/>
  <c r="AN385" i="38"/>
  <c r="AB385" i="38"/>
  <c r="AJ386" i="38"/>
  <c r="D386" i="38"/>
  <c r="AG384" i="38"/>
  <c r="E387" i="38"/>
  <c r="AK387" i="38"/>
  <c r="AC388" i="38"/>
  <c r="AN388" i="38"/>
  <c r="AK362" i="38"/>
  <c r="AD362" i="38"/>
  <c r="AO361" i="38"/>
  <c r="AH361" i="38"/>
  <c r="AB361" i="38"/>
  <c r="AL360" i="38"/>
  <c r="AF360" i="38"/>
  <c r="D360" i="38"/>
  <c r="AJ359" i="38"/>
  <c r="AC359" i="38"/>
  <c r="AO358" i="38"/>
  <c r="AG358" i="38"/>
  <c r="E358" i="38"/>
  <c r="AK357" i="38"/>
  <c r="AB357" i="38"/>
  <c r="AN356" i="38"/>
  <c r="AH356" i="38"/>
  <c r="AC356" i="38"/>
  <c r="AP355" i="38"/>
  <c r="AK355" i="38"/>
  <c r="AF355" i="38"/>
  <c r="E355" i="38"/>
  <c r="AN354" i="38"/>
  <c r="AH354" i="38"/>
  <c r="AC354" i="38"/>
  <c r="AP353" i="38"/>
  <c r="AK353" i="38"/>
  <c r="AF353" i="38"/>
  <c r="E353" i="38"/>
  <c r="AN352" i="38"/>
  <c r="AH352" i="38"/>
  <c r="AC352" i="38"/>
  <c r="AP351" i="38"/>
  <c r="AK351" i="38"/>
  <c r="AF351" i="38"/>
  <c r="E351" i="38"/>
  <c r="AL350" i="38"/>
  <c r="AF350" i="38"/>
  <c r="AP349" i="38"/>
  <c r="AK349" i="38"/>
  <c r="AF349" i="38"/>
  <c r="D349" i="38"/>
  <c r="AK348" i="38"/>
  <c r="AF348" i="38"/>
  <c r="AO347" i="38"/>
  <c r="AJ347" i="38"/>
  <c r="AD347" i="38"/>
  <c r="D347" i="38"/>
  <c r="AL378" i="38"/>
  <c r="AG378" i="38"/>
  <c r="AB378" i="38"/>
  <c r="AO377" i="38"/>
  <c r="AJ377" i="38"/>
  <c r="AD377" i="38"/>
  <c r="D377" i="38"/>
  <c r="AL376" i="38"/>
  <c r="AG376" i="38"/>
  <c r="AB376" i="38"/>
  <c r="AO375" i="38"/>
  <c r="AJ375" i="38"/>
  <c r="AD375" i="38"/>
  <c r="D375" i="38"/>
  <c r="AL374" i="38"/>
  <c r="AG374" i="38"/>
  <c r="AB374" i="38"/>
  <c r="AO373" i="38"/>
  <c r="AJ373" i="38"/>
  <c r="AD373" i="38"/>
  <c r="D373" i="38"/>
  <c r="AL372" i="38"/>
  <c r="AG372" i="38"/>
  <c r="AB372" i="38"/>
  <c r="AO371" i="38"/>
  <c r="AJ371" i="38"/>
  <c r="AD371" i="38"/>
  <c r="D371" i="38"/>
  <c r="AL370" i="38"/>
  <c r="AG370" i="38"/>
  <c r="AB370" i="38"/>
  <c r="AO369" i="38"/>
  <c r="AJ369" i="38"/>
  <c r="AD369" i="38"/>
  <c r="D369" i="38"/>
  <c r="AL368" i="38"/>
  <c r="AG368" i="38"/>
  <c r="AB368" i="38"/>
  <c r="AO367" i="38"/>
  <c r="AJ367" i="38"/>
  <c r="AD367" i="38"/>
  <c r="D367" i="38"/>
  <c r="AL366" i="38"/>
  <c r="AG366" i="38"/>
  <c r="AO365" i="38"/>
  <c r="AJ365" i="38"/>
  <c r="AD365" i="38"/>
  <c r="D365" i="38"/>
  <c r="AL364" i="38"/>
  <c r="AG364" i="38"/>
  <c r="AB364" i="38"/>
  <c r="AO363" i="38"/>
  <c r="AJ363" i="38"/>
  <c r="AD363" i="38"/>
  <c r="D363" i="38"/>
  <c r="AL382" i="38"/>
  <c r="AG382" i="38"/>
  <c r="AB382" i="38"/>
  <c r="AO381" i="38"/>
  <c r="AJ381" i="38"/>
  <c r="AD381" i="38"/>
  <c r="D381" i="38"/>
  <c r="AL380" i="38"/>
  <c r="AG380" i="38"/>
  <c r="AB380" i="38"/>
  <c r="AO379" i="38"/>
  <c r="AJ379" i="38"/>
  <c r="AD379" i="38"/>
  <c r="D379" i="38"/>
  <c r="AL342" i="38"/>
  <c r="AG342" i="38"/>
  <c r="AB342" i="38"/>
  <c r="AO343" i="38"/>
  <c r="AJ343" i="38"/>
  <c r="AD343" i="38"/>
  <c r="D343" i="38"/>
  <c r="AL340" i="38"/>
  <c r="AG340" i="38"/>
  <c r="AB340" i="38"/>
  <c r="AO337" i="38"/>
  <c r="AJ337" i="38"/>
  <c r="AD337" i="38"/>
  <c r="D337" i="38"/>
  <c r="AL336" i="38"/>
  <c r="AG336" i="38"/>
  <c r="AB336" i="38"/>
  <c r="AO334" i="38"/>
  <c r="AP441" i="38"/>
  <c r="AN440" i="38"/>
  <c r="AK439" i="38"/>
  <c r="AH438" i="38"/>
  <c r="AF437" i="38"/>
  <c r="AC436" i="38"/>
  <c r="E435" i="38"/>
  <c r="AP433" i="38"/>
  <c r="AN432" i="38"/>
  <c r="AK431" i="38"/>
  <c r="AH430" i="38"/>
  <c r="AF429" i="38"/>
  <c r="AC452" i="38"/>
  <c r="E451" i="38"/>
  <c r="AP449" i="38"/>
  <c r="AN448" i="38"/>
  <c r="AK447" i="38"/>
  <c r="AH446" i="38"/>
  <c r="AF445" i="38"/>
  <c r="AC455" i="38"/>
  <c r="E454" i="38"/>
  <c r="AP394" i="38"/>
  <c r="AN393" i="38"/>
  <c r="AK392" i="38"/>
  <c r="AH391" i="38"/>
  <c r="AK385" i="38"/>
  <c r="D385" i="38"/>
  <c r="F385" i="38" s="1"/>
  <c r="AG386" i="38"/>
  <c r="AO384" i="38"/>
  <c r="AD384" i="38"/>
  <c r="AC387" i="38"/>
  <c r="AN387" i="38"/>
  <c r="AF388" i="38"/>
  <c r="AP388" i="38"/>
  <c r="AJ362" i="38"/>
  <c r="AB362" i="38"/>
  <c r="AN361" i="38"/>
  <c r="AG361" i="38"/>
  <c r="D361" i="38"/>
  <c r="AK360" i="38"/>
  <c r="AD360" i="38"/>
  <c r="AO359" i="38"/>
  <c r="AH359" i="38"/>
  <c r="AB359" i="38"/>
  <c r="AL358" i="38"/>
  <c r="AF358" i="38"/>
  <c r="D358" i="38"/>
  <c r="AH357" i="38"/>
  <c r="E357" i="38"/>
  <c r="AL356" i="38"/>
  <c r="AG356" i="38"/>
  <c r="AB356" i="38"/>
  <c r="AO355" i="38"/>
  <c r="AJ355" i="38"/>
  <c r="AD355" i="38"/>
  <c r="D355" i="38"/>
  <c r="AL354" i="38"/>
  <c r="AG354" i="38"/>
  <c r="AB354" i="38"/>
  <c r="AO353" i="38"/>
  <c r="AJ353" i="38"/>
  <c r="AD353" i="38"/>
  <c r="D353" i="38"/>
  <c r="AL352" i="38"/>
  <c r="AG352" i="38"/>
  <c r="AB352" i="38"/>
  <c r="AO351" i="38"/>
  <c r="AJ351" i="38"/>
  <c r="AD351" i="38"/>
  <c r="D351" i="38"/>
  <c r="AK350" i="38"/>
  <c r="AC350" i="38"/>
  <c r="AO349" i="38"/>
  <c r="AJ349" i="38"/>
  <c r="AC349" i="38"/>
  <c r="AO348" i="38"/>
  <c r="AJ348" i="38"/>
  <c r="AB348" i="38"/>
  <c r="AN347" i="38"/>
  <c r="AH347" i="38"/>
  <c r="AC347" i="38"/>
  <c r="AP378" i="38"/>
  <c r="AK441" i="38"/>
  <c r="AH440" i="38"/>
  <c r="AF439" i="38"/>
  <c r="AC438" i="38"/>
  <c r="E437" i="38"/>
  <c r="AP435" i="38"/>
  <c r="AN434" i="38"/>
  <c r="AK433" i="38"/>
  <c r="AH432" i="38"/>
  <c r="AF431" i="38"/>
  <c r="AC430" i="38"/>
  <c r="E429" i="38"/>
  <c r="AP451" i="38"/>
  <c r="AN450" i="38"/>
  <c r="AK449" i="38"/>
  <c r="AH448" i="38"/>
  <c r="AF447" i="38"/>
  <c r="AC446" i="38"/>
  <c r="E445" i="38"/>
  <c r="AP454" i="38"/>
  <c r="AN396" i="38"/>
  <c r="AK394" i="38"/>
  <c r="AH393" i="38"/>
  <c r="AF392" i="38"/>
  <c r="AF391" i="38"/>
  <c r="AG385" i="38"/>
  <c r="AO386" i="38"/>
  <c r="AD386" i="38"/>
  <c r="AL384" i="38"/>
  <c r="AB384" i="38"/>
  <c r="AF387" i="38"/>
  <c r="AP387" i="38"/>
  <c r="AH388" i="38"/>
  <c r="AO362" i="38"/>
  <c r="AG362" i="38"/>
  <c r="E362" i="38"/>
  <c r="AL361" i="38"/>
  <c r="AD361" i="38"/>
  <c r="AP360" i="38"/>
  <c r="AJ360" i="38"/>
  <c r="AB360" i="38"/>
  <c r="AN359" i="38"/>
  <c r="AG359" i="38"/>
  <c r="D359" i="38"/>
  <c r="AK358" i="38"/>
  <c r="AD358" i="38"/>
  <c r="AN357" i="38"/>
  <c r="AG357" i="38"/>
  <c r="D357" i="38"/>
  <c r="AK356" i="38"/>
  <c r="AF356" i="38"/>
  <c r="E356" i="38"/>
  <c r="AN355" i="38"/>
  <c r="AH355" i="38"/>
  <c r="AC355" i="38"/>
  <c r="AP354" i="38"/>
  <c r="AK354" i="38"/>
  <c r="AF354" i="38"/>
  <c r="E354" i="38"/>
  <c r="AN353" i="38"/>
  <c r="AH353" i="38"/>
  <c r="AC353" i="38"/>
  <c r="AP352" i="38"/>
  <c r="AK352" i="38"/>
  <c r="AF352" i="38"/>
  <c r="E352" i="38"/>
  <c r="AN351" i="38"/>
  <c r="AH351" i="38"/>
  <c r="AC351" i="38"/>
  <c r="AP350" i="38"/>
  <c r="AH350" i="38"/>
  <c r="E350" i="38"/>
  <c r="AN349" i="38"/>
  <c r="AH349" i="38"/>
  <c r="AB349" i="38"/>
  <c r="AN348" i="38"/>
  <c r="AH348" i="38"/>
  <c r="D348" i="38"/>
  <c r="AL347" i="38"/>
  <c r="AG347" i="38"/>
  <c r="AB347" i="38"/>
  <c r="AO378" i="38"/>
  <c r="AJ378" i="38"/>
  <c r="AD378" i="38"/>
  <c r="D378" i="38"/>
  <c r="AL377" i="38"/>
  <c r="AG377" i="38"/>
  <c r="AB377" i="38"/>
  <c r="AO376" i="38"/>
  <c r="AJ376" i="38"/>
  <c r="AD376" i="38"/>
  <c r="D376" i="38"/>
  <c r="AL375" i="38"/>
  <c r="AG375" i="38"/>
  <c r="AB375" i="38"/>
  <c r="AO374" i="38"/>
  <c r="AJ374" i="38"/>
  <c r="AD374" i="38"/>
  <c r="D374" i="38"/>
  <c r="AL373" i="38"/>
  <c r="AG373" i="38"/>
  <c r="AB373" i="38"/>
  <c r="AO372" i="38"/>
  <c r="AJ372" i="38"/>
  <c r="AD372" i="38"/>
  <c r="D372" i="38"/>
  <c r="AL371" i="38"/>
  <c r="AG371" i="38"/>
  <c r="AB371" i="38"/>
  <c r="AO370" i="38"/>
  <c r="AJ370" i="38"/>
  <c r="AD370" i="38"/>
  <c r="D370" i="38"/>
  <c r="AL369" i="38"/>
  <c r="AG369" i="38"/>
  <c r="AB369" i="38"/>
  <c r="AO368" i="38"/>
  <c r="AJ368" i="38"/>
  <c r="E378" i="38"/>
  <c r="AP376" i="38"/>
  <c r="AN375" i="38"/>
  <c r="AK374" i="38"/>
  <c r="AH373" i="38"/>
  <c r="AF372" i="38"/>
  <c r="AC371" i="38"/>
  <c r="E370" i="38"/>
  <c r="AP368" i="38"/>
  <c r="E368" i="38"/>
  <c r="AH367" i="38"/>
  <c r="AP366" i="38"/>
  <c r="AF366" i="38"/>
  <c r="AH365" i="38"/>
  <c r="AP364" i="38"/>
  <c r="AF364" i="38"/>
  <c r="AN363" i="38"/>
  <c r="AC363" i="38"/>
  <c r="AK382" i="38"/>
  <c r="E382" i="38"/>
  <c r="AH381" i="38"/>
  <c r="AP380" i="38"/>
  <c r="AF380" i="38"/>
  <c r="AN379" i="38"/>
  <c r="AC379" i="38"/>
  <c r="AK342" i="38"/>
  <c r="E342" i="38"/>
  <c r="AH343" i="38"/>
  <c r="AP340" i="38"/>
  <c r="AF340" i="38"/>
  <c r="AN337" i="38"/>
  <c r="AC337" i="38"/>
  <c r="AK336" i="38"/>
  <c r="AD336" i="38"/>
  <c r="AP334" i="38"/>
  <c r="AJ334" i="38"/>
  <c r="AD334" i="38"/>
  <c r="D334" i="38"/>
  <c r="AL331" i="38"/>
  <c r="AG331" i="38"/>
  <c r="AB331" i="38"/>
  <c r="AO333" i="38"/>
  <c r="AJ333" i="38"/>
  <c r="AD333" i="38"/>
  <c r="D333" i="38"/>
  <c r="AL332" i="38"/>
  <c r="AG332" i="38"/>
  <c r="AB332" i="38"/>
  <c r="AO319" i="38"/>
  <c r="AJ319" i="38"/>
  <c r="AD319" i="38"/>
  <c r="D319" i="38"/>
  <c r="AL318" i="38"/>
  <c r="AG318" i="38"/>
  <c r="AB318" i="38"/>
  <c r="AO317" i="38"/>
  <c r="AJ317" i="38"/>
  <c r="AC317" i="38"/>
  <c r="AP316" i="38"/>
  <c r="AK316" i="38"/>
  <c r="AF316" i="38"/>
  <c r="E316" i="38"/>
  <c r="AN315" i="38"/>
  <c r="AH315" i="38"/>
  <c r="AB315" i="38"/>
  <c r="AO314" i="38"/>
  <c r="AJ314" i="38"/>
  <c r="AD314" i="38"/>
  <c r="D314" i="38"/>
  <c r="AL323" i="38"/>
  <c r="AG323" i="38"/>
  <c r="AB323" i="38"/>
  <c r="AO322" i="38"/>
  <c r="AJ322" i="38"/>
  <c r="AC322" i="38"/>
  <c r="AO321" i="38"/>
  <c r="AJ321" i="38"/>
  <c r="AD321" i="38"/>
  <c r="D321" i="38"/>
  <c r="AL320" i="38"/>
  <c r="AG320" i="38"/>
  <c r="AB320" i="38"/>
  <c r="AO325" i="38"/>
  <c r="AJ325" i="38"/>
  <c r="AD325" i="38"/>
  <c r="D325" i="38"/>
  <c r="AL324" i="38"/>
  <c r="AG324" i="38"/>
  <c r="AB324" i="38"/>
  <c r="AO326" i="38"/>
  <c r="AJ326" i="38"/>
  <c r="AD326" i="38"/>
  <c r="D326" i="38"/>
  <c r="AL300" i="38"/>
  <c r="AG300" i="38"/>
  <c r="AB300" i="38"/>
  <c r="AO299" i="38"/>
  <c r="AJ299" i="38"/>
  <c r="AD299" i="38"/>
  <c r="D299" i="38"/>
  <c r="AL298" i="38"/>
  <c r="AG298" i="38"/>
  <c r="AB298" i="38"/>
  <c r="AO297" i="38"/>
  <c r="AJ297" i="38"/>
  <c r="AD297" i="38"/>
  <c r="D297" i="38"/>
  <c r="AL296" i="38"/>
  <c r="AG296" i="38"/>
  <c r="AB296" i="38"/>
  <c r="AO295" i="38"/>
  <c r="AJ295" i="38"/>
  <c r="AD295" i="38"/>
  <c r="D295" i="38"/>
  <c r="AL294" i="38"/>
  <c r="AG294" i="38"/>
  <c r="AB294" i="38"/>
  <c r="AO293" i="38"/>
  <c r="AJ293" i="38"/>
  <c r="AD293" i="38"/>
  <c r="D293" i="38"/>
  <c r="AL292" i="38"/>
  <c r="AG292" i="38"/>
  <c r="AB292" i="38"/>
  <c r="AO291" i="38"/>
  <c r="AJ291" i="38"/>
  <c r="AD291" i="38"/>
  <c r="D291" i="38"/>
  <c r="AL290" i="38"/>
  <c r="AG290" i="38"/>
  <c r="AB290" i="38"/>
  <c r="AO289" i="38"/>
  <c r="AJ289" i="38"/>
  <c r="AD289" i="38"/>
  <c r="D289" i="38"/>
  <c r="AL288" i="38"/>
  <c r="AG288" i="38"/>
  <c r="AB288" i="38"/>
  <c r="AO287" i="38"/>
  <c r="AJ287" i="38"/>
  <c r="AD287" i="38"/>
  <c r="D287" i="38"/>
  <c r="AL286" i="38"/>
  <c r="AG286" i="38"/>
  <c r="AB286" i="38"/>
  <c r="AO285" i="38"/>
  <c r="AJ285" i="38"/>
  <c r="AD285" i="38"/>
  <c r="D285" i="38"/>
  <c r="AL284" i="38"/>
  <c r="AG284" i="38"/>
  <c r="AB284" i="38"/>
  <c r="AO283" i="38"/>
  <c r="AJ283" i="38"/>
  <c r="AD283" i="38"/>
  <c r="D283" i="38"/>
  <c r="AL282" i="38"/>
  <c r="AG282" i="38"/>
  <c r="AB282" i="38"/>
  <c r="AO281" i="38"/>
  <c r="AJ281" i="38"/>
  <c r="AD281" i="38"/>
  <c r="D281" i="38"/>
  <c r="AL280" i="38"/>
  <c r="AG280" i="38"/>
  <c r="AB280" i="38"/>
  <c r="AO279" i="38"/>
  <c r="AJ279" i="38"/>
  <c r="AD279" i="38"/>
  <c r="D279" i="38"/>
  <c r="AL278" i="38"/>
  <c r="AG278" i="38"/>
  <c r="AB278" i="38"/>
  <c r="AO277" i="38"/>
  <c r="AJ277" i="38"/>
  <c r="AD277" i="38"/>
  <c r="D277" i="38"/>
  <c r="AL276" i="38"/>
  <c r="AG276" i="38"/>
  <c r="AB276" i="38"/>
  <c r="AO275" i="38"/>
  <c r="AJ275" i="38"/>
  <c r="AD275" i="38"/>
  <c r="D275" i="38"/>
  <c r="AL274" i="38"/>
  <c r="AG274" i="38"/>
  <c r="AB274" i="38"/>
  <c r="AO273" i="38"/>
  <c r="AJ273" i="38"/>
  <c r="AD273" i="38"/>
  <c r="D273" i="38"/>
  <c r="AL272" i="38"/>
  <c r="AG272" i="38"/>
  <c r="AB272" i="38"/>
  <c r="AO271" i="38"/>
  <c r="AJ271" i="38"/>
  <c r="AD271" i="38"/>
  <c r="D271" i="38"/>
  <c r="AL270" i="38"/>
  <c r="AG270" i="38"/>
  <c r="AB270" i="38"/>
  <c r="AO269" i="38"/>
  <c r="AJ269" i="38"/>
  <c r="AD269" i="38"/>
  <c r="D269" i="38"/>
  <c r="AL311" i="38"/>
  <c r="AG311" i="38"/>
  <c r="AB311" i="38"/>
  <c r="AO310" i="38"/>
  <c r="AJ310" i="38"/>
  <c r="AD310" i="38"/>
  <c r="D310" i="38"/>
  <c r="AL309" i="38"/>
  <c r="AG309" i="38"/>
  <c r="AN377" i="38"/>
  <c r="AK376" i="38"/>
  <c r="AH375" i="38"/>
  <c r="AF374" i="38"/>
  <c r="AC373" i="38"/>
  <c r="E372" i="38"/>
  <c r="AP370" i="38"/>
  <c r="AN369" i="38"/>
  <c r="AK368" i="38"/>
  <c r="D368" i="38"/>
  <c r="AG367" i="38"/>
  <c r="AO366" i="38"/>
  <c r="D366" i="38"/>
  <c r="F366" i="38" s="1"/>
  <c r="AG365" i="38"/>
  <c r="AO364" i="38"/>
  <c r="AD364" i="38"/>
  <c r="AL363" i="38"/>
  <c r="AB363" i="38"/>
  <c r="AJ382" i="38"/>
  <c r="D382" i="38"/>
  <c r="AG381" i="38"/>
  <c r="AO380" i="38"/>
  <c r="AD380" i="38"/>
  <c r="AL379" i="38"/>
  <c r="AB379" i="38"/>
  <c r="AJ342" i="38"/>
  <c r="D342" i="38"/>
  <c r="AG343" i="38"/>
  <c r="AO340" i="38"/>
  <c r="AD340" i="38"/>
  <c r="AL337" i="38"/>
  <c r="AB337" i="38"/>
  <c r="AJ336" i="38"/>
  <c r="AC336" i="38"/>
  <c r="AN334" i="38"/>
  <c r="AH334" i="38"/>
  <c r="AC334" i="38"/>
  <c r="AP331" i="38"/>
  <c r="AK331" i="38"/>
  <c r="AF331" i="38"/>
  <c r="E331" i="38"/>
  <c r="AN333" i="38"/>
  <c r="AH333" i="38"/>
  <c r="AC333" i="38"/>
  <c r="AP332" i="38"/>
  <c r="AK332" i="38"/>
  <c r="AF332" i="38"/>
  <c r="E332" i="38"/>
  <c r="AN319" i="38"/>
  <c r="AH319" i="38"/>
  <c r="AC319" i="38"/>
  <c r="AP318" i="38"/>
  <c r="AK318" i="38"/>
  <c r="AF318" i="38"/>
  <c r="E318" i="38"/>
  <c r="AN317" i="38"/>
  <c r="AH317" i="38"/>
  <c r="AB317" i="38"/>
  <c r="AO316" i="38"/>
  <c r="AJ316" i="38"/>
  <c r="AD316" i="38"/>
  <c r="D316" i="38"/>
  <c r="AL315" i="38"/>
  <c r="AG315" i="38"/>
  <c r="E315" i="38"/>
  <c r="AN314" i="38"/>
  <c r="AH314" i="38"/>
  <c r="AC314" i="38"/>
  <c r="AP323" i="38"/>
  <c r="AK323" i="38"/>
  <c r="AF323" i="38"/>
  <c r="E323" i="38"/>
  <c r="AN322" i="38"/>
  <c r="AH322" i="38"/>
  <c r="E322" i="38"/>
  <c r="AN321" i="38"/>
  <c r="AH321" i="38"/>
  <c r="AC321" i="38"/>
  <c r="AP320" i="38"/>
  <c r="AK320" i="38"/>
  <c r="AF320" i="38"/>
  <c r="E320" i="38"/>
  <c r="AN325" i="38"/>
  <c r="AH325" i="38"/>
  <c r="AC325" i="38"/>
  <c r="AP324" i="38"/>
  <c r="AK324" i="38"/>
  <c r="AF324" i="38"/>
  <c r="E324" i="38"/>
  <c r="AN326" i="38"/>
  <c r="AH326" i="38"/>
  <c r="AC326" i="38"/>
  <c r="AP300" i="38"/>
  <c r="AK300" i="38"/>
  <c r="AF300" i="38"/>
  <c r="E300" i="38"/>
  <c r="AN299" i="38"/>
  <c r="AH299" i="38"/>
  <c r="AC299" i="38"/>
  <c r="AP298" i="38"/>
  <c r="AK298" i="38"/>
  <c r="AF298" i="38"/>
  <c r="E298" i="38"/>
  <c r="AN297" i="38"/>
  <c r="AH297" i="38"/>
  <c r="AC297" i="38"/>
  <c r="AP296" i="38"/>
  <c r="AK296" i="38"/>
  <c r="AF296" i="38"/>
  <c r="E296" i="38"/>
  <c r="AN295" i="38"/>
  <c r="AH295" i="38"/>
  <c r="AC295" i="38"/>
  <c r="AP294" i="38"/>
  <c r="AK294" i="38"/>
  <c r="AF294" i="38"/>
  <c r="E294" i="38"/>
  <c r="AN293" i="38"/>
  <c r="AH293" i="38"/>
  <c r="AC293" i="38"/>
  <c r="AP292" i="38"/>
  <c r="AK292" i="38"/>
  <c r="AF292" i="38"/>
  <c r="E292" i="38"/>
  <c r="AN291" i="38"/>
  <c r="AH291" i="38"/>
  <c r="AC291" i="38"/>
  <c r="AP290" i="38"/>
  <c r="AK290" i="38"/>
  <c r="AF290" i="38"/>
  <c r="E290" i="38"/>
  <c r="AN289" i="38"/>
  <c r="AH289" i="38"/>
  <c r="AC289" i="38"/>
  <c r="AP288" i="38"/>
  <c r="AK288" i="38"/>
  <c r="AF288" i="38"/>
  <c r="E288" i="38"/>
  <c r="AN287" i="38"/>
  <c r="AH287" i="38"/>
  <c r="AC287" i="38"/>
  <c r="AP286" i="38"/>
  <c r="AK286" i="38"/>
  <c r="AF286" i="38"/>
  <c r="E286" i="38"/>
  <c r="AN285" i="38"/>
  <c r="AH285" i="38"/>
  <c r="AC285" i="38"/>
  <c r="AP284" i="38"/>
  <c r="AK284" i="38"/>
  <c r="AF284" i="38"/>
  <c r="E284" i="38"/>
  <c r="AN283" i="38"/>
  <c r="AH283" i="38"/>
  <c r="AC283" i="38"/>
  <c r="AP282" i="38"/>
  <c r="AK282" i="38"/>
  <c r="AF282" i="38"/>
  <c r="E282" i="38"/>
  <c r="AN281" i="38"/>
  <c r="AH281" i="38"/>
  <c r="AC281" i="38"/>
  <c r="AP280" i="38"/>
  <c r="AK280" i="38"/>
  <c r="AF280" i="38"/>
  <c r="E280" i="38"/>
  <c r="AN279" i="38"/>
  <c r="AH279" i="38"/>
  <c r="AC279" i="38"/>
  <c r="AP278" i="38"/>
  <c r="AK278" i="38"/>
  <c r="AF278" i="38"/>
  <c r="E278" i="38"/>
  <c r="AN277" i="38"/>
  <c r="AH277" i="38"/>
  <c r="AC277" i="38"/>
  <c r="AP276" i="38"/>
  <c r="AK276" i="38"/>
  <c r="AF276" i="38"/>
  <c r="E276" i="38"/>
  <c r="AN275" i="38"/>
  <c r="AH275" i="38"/>
  <c r="AC275" i="38"/>
  <c r="AP274" i="38"/>
  <c r="AK274" i="38"/>
  <c r="AF274" i="38"/>
  <c r="E274" i="38"/>
  <c r="AN273" i="38"/>
  <c r="AH273" i="38"/>
  <c r="AC273" i="38"/>
  <c r="AP272" i="38"/>
  <c r="AK272" i="38"/>
  <c r="AF272" i="38"/>
  <c r="E272" i="38"/>
  <c r="AN271" i="38"/>
  <c r="AH271" i="38"/>
  <c r="AC271" i="38"/>
  <c r="AP270" i="38"/>
  <c r="AK270" i="38"/>
  <c r="AF270" i="38"/>
  <c r="E270" i="38"/>
  <c r="AN269" i="38"/>
  <c r="AH269" i="38"/>
  <c r="AC269" i="38"/>
  <c r="AP311" i="38"/>
  <c r="AK311" i="38"/>
  <c r="AK378" i="38"/>
  <c r="AH377" i="38"/>
  <c r="AF376" i="38"/>
  <c r="AC375" i="38"/>
  <c r="E374" i="38"/>
  <c r="AP372" i="38"/>
  <c r="AN371" i="38"/>
  <c r="AK370" i="38"/>
  <c r="AH369" i="38"/>
  <c r="AF368" i="38"/>
  <c r="AN367" i="38"/>
  <c r="AC367" i="38"/>
  <c r="AK366" i="38"/>
  <c r="AN365" i="38"/>
  <c r="AC365" i="38"/>
  <c r="AK364" i="38"/>
  <c r="E364" i="38"/>
  <c r="AH363" i="38"/>
  <c r="AP382" i="38"/>
  <c r="AF382" i="38"/>
  <c r="AN381" i="38"/>
  <c r="AC381" i="38"/>
  <c r="AK380" i="38"/>
  <c r="E380" i="38"/>
  <c r="AH379" i="38"/>
  <c r="AP342" i="38"/>
  <c r="AF342" i="38"/>
  <c r="AN343" i="38"/>
  <c r="AC343" i="38"/>
  <c r="AK340" i="38"/>
  <c r="E340" i="38"/>
  <c r="AH337" i="38"/>
  <c r="AP336" i="38"/>
  <c r="AH336" i="38"/>
  <c r="E336" i="38"/>
  <c r="AL334" i="38"/>
  <c r="AG334" i="38"/>
  <c r="AB334" i="38"/>
  <c r="AO331" i="38"/>
  <c r="AJ331" i="38"/>
  <c r="AD331" i="38"/>
  <c r="D331" i="38"/>
  <c r="AL333" i="38"/>
  <c r="AG333" i="38"/>
  <c r="AB333" i="38"/>
  <c r="AO332" i="38"/>
  <c r="AJ332" i="38"/>
  <c r="AD332" i="38"/>
  <c r="D332" i="38"/>
  <c r="AF378" i="38"/>
  <c r="AC377" i="38"/>
  <c r="E376" i="38"/>
  <c r="AP374" i="38"/>
  <c r="AN373" i="38"/>
  <c r="AK372" i="38"/>
  <c r="AH371" i="38"/>
  <c r="AF370" i="38"/>
  <c r="AC369" i="38"/>
  <c r="AD368" i="38"/>
  <c r="AL367" i="38"/>
  <c r="AB367" i="38"/>
  <c r="AJ366" i="38"/>
  <c r="AL365" i="38"/>
  <c r="AB365" i="38"/>
  <c r="AJ364" i="38"/>
  <c r="D364" i="38"/>
  <c r="AG363" i="38"/>
  <c r="AO382" i="38"/>
  <c r="AD382" i="38"/>
  <c r="AL381" i="38"/>
  <c r="AB381" i="38"/>
  <c r="AJ380" i="38"/>
  <c r="D380" i="38"/>
  <c r="AG379" i="38"/>
  <c r="AO342" i="38"/>
  <c r="AD342" i="38"/>
  <c r="AL343" i="38"/>
  <c r="AB343" i="38"/>
  <c r="AJ340" i="38"/>
  <c r="D340" i="38"/>
  <c r="AG337" i="38"/>
  <c r="AO336" i="38"/>
  <c r="AF336" i="38"/>
  <c r="D336" i="38"/>
  <c r="AK334" i="38"/>
  <c r="AF334" i="38"/>
  <c r="E334" i="38"/>
  <c r="AN331" i="38"/>
  <c r="AH331" i="38"/>
  <c r="AC331" i="38"/>
  <c r="AP333" i="38"/>
  <c r="AK333" i="38"/>
  <c r="AF333" i="38"/>
  <c r="E333" i="38"/>
  <c r="AN332" i="38"/>
  <c r="AH332" i="38"/>
  <c r="AC332" i="38"/>
  <c r="AP319" i="38"/>
  <c r="AK319" i="38"/>
  <c r="AF319" i="38"/>
  <c r="E319" i="38"/>
  <c r="AN318" i="38"/>
  <c r="AH318" i="38"/>
  <c r="AC318" i="38"/>
  <c r="AP317" i="38"/>
  <c r="AK317" i="38"/>
  <c r="AF317" i="38"/>
  <c r="D317" i="38"/>
  <c r="AL316" i="38"/>
  <c r="AG316" i="38"/>
  <c r="AB316" i="38"/>
  <c r="AO315" i="38"/>
  <c r="AJ315" i="38"/>
  <c r="AD315" i="38"/>
  <c r="AP314" i="38"/>
  <c r="AK314" i="38"/>
  <c r="AF314" i="38"/>
  <c r="E314" i="38"/>
  <c r="AN323" i="38"/>
  <c r="AH323" i="38"/>
  <c r="AC323" i="38"/>
  <c r="AP322" i="38"/>
  <c r="AK322" i="38"/>
  <c r="AF322" i="38"/>
  <c r="AP321" i="38"/>
  <c r="AK321" i="38"/>
  <c r="AF321" i="38"/>
  <c r="E321" i="38"/>
  <c r="AN320" i="38"/>
  <c r="AH320" i="38"/>
  <c r="AC320" i="38"/>
  <c r="AP325" i="38"/>
  <c r="AK325" i="38"/>
  <c r="AF325" i="38"/>
  <c r="E325" i="38"/>
  <c r="AN324" i="38"/>
  <c r="AH324" i="38"/>
  <c r="AC324" i="38"/>
  <c r="AP326" i="38"/>
  <c r="AK326" i="38"/>
  <c r="AF326" i="38"/>
  <c r="E326" i="38"/>
  <c r="AN300" i="38"/>
  <c r="AH300" i="38"/>
  <c r="AC300" i="38"/>
  <c r="AP299" i="38"/>
  <c r="AK299" i="38"/>
  <c r="AF299" i="38"/>
  <c r="E299" i="38"/>
  <c r="AN298" i="38"/>
  <c r="AH298" i="38"/>
  <c r="AC298" i="38"/>
  <c r="AP297" i="38"/>
  <c r="AK297" i="38"/>
  <c r="AF297" i="38"/>
  <c r="E297" i="38"/>
  <c r="AN296" i="38"/>
  <c r="AH296" i="38"/>
  <c r="AC296" i="38"/>
  <c r="AP295" i="38"/>
  <c r="AK295" i="38"/>
  <c r="AF295" i="38"/>
  <c r="E295" i="38"/>
  <c r="AN294" i="38"/>
  <c r="AH294" i="38"/>
  <c r="AC294" i="38"/>
  <c r="AP293" i="38"/>
  <c r="AK293" i="38"/>
  <c r="AF293" i="38"/>
  <c r="E293" i="38"/>
  <c r="AN292" i="38"/>
  <c r="AH292" i="38"/>
  <c r="AC292" i="38"/>
  <c r="AP291" i="38"/>
  <c r="AK291" i="38"/>
  <c r="AF291" i="38"/>
  <c r="E291" i="38"/>
  <c r="AN290" i="38"/>
  <c r="AH290" i="38"/>
  <c r="AC290" i="38"/>
  <c r="AP289" i="38"/>
  <c r="AK289" i="38"/>
  <c r="AF289" i="38"/>
  <c r="E289" i="38"/>
  <c r="AN288" i="38"/>
  <c r="AH288" i="38"/>
  <c r="AC288" i="38"/>
  <c r="AP287" i="38"/>
  <c r="AK287" i="38"/>
  <c r="AF287" i="38"/>
  <c r="E287" i="38"/>
  <c r="AN286" i="38"/>
  <c r="AH286" i="38"/>
  <c r="AC286" i="38"/>
  <c r="AP285" i="38"/>
  <c r="AK285" i="38"/>
  <c r="AF285" i="38"/>
  <c r="E285" i="38"/>
  <c r="AN284" i="38"/>
  <c r="AH284" i="38"/>
  <c r="AC284" i="38"/>
  <c r="AP283" i="38"/>
  <c r="AK283" i="38"/>
  <c r="AF283" i="38"/>
  <c r="E283" i="38"/>
  <c r="AN282" i="38"/>
  <c r="AH282" i="38"/>
  <c r="AC282" i="38"/>
  <c r="AP281" i="38"/>
  <c r="AK281" i="38"/>
  <c r="AF281" i="38"/>
  <c r="E281" i="38"/>
  <c r="AN280" i="38"/>
  <c r="AH280" i="38"/>
  <c r="AC280" i="38"/>
  <c r="AP279" i="38"/>
  <c r="AK279" i="38"/>
  <c r="AF279" i="38"/>
  <c r="E279" i="38"/>
  <c r="AB319" i="38"/>
  <c r="D318" i="38"/>
  <c r="F318" i="38" s="1"/>
  <c r="AN316" i="38"/>
  <c r="AK315" i="38"/>
  <c r="AG314" i="38"/>
  <c r="AD323" i="38"/>
  <c r="D322" i="38"/>
  <c r="AO320" i="38"/>
  <c r="AL325" i="38"/>
  <c r="AJ324" i="38"/>
  <c r="AG326" i="38"/>
  <c r="AD300" i="38"/>
  <c r="AB299" i="38"/>
  <c r="D298" i="38"/>
  <c r="F298" i="38" s="1"/>
  <c r="AO296" i="38"/>
  <c r="AL295" i="38"/>
  <c r="AJ294" i="38"/>
  <c r="AG293" i="38"/>
  <c r="AD292" i="38"/>
  <c r="AB291" i="38"/>
  <c r="D290" i="38"/>
  <c r="AO288" i="38"/>
  <c r="AL287" i="38"/>
  <c r="AJ286" i="38"/>
  <c r="AG285" i="38"/>
  <c r="AD284" i="38"/>
  <c r="AB283" i="38"/>
  <c r="D282" i="38"/>
  <c r="AO280" i="38"/>
  <c r="AL279" i="38"/>
  <c r="AN278" i="38"/>
  <c r="AC278" i="38"/>
  <c r="AK277" i="38"/>
  <c r="E277" i="38"/>
  <c r="AH276" i="38"/>
  <c r="AP275" i="38"/>
  <c r="AF275" i="38"/>
  <c r="AN274" i="38"/>
  <c r="AC274" i="38"/>
  <c r="AK273" i="38"/>
  <c r="E273" i="38"/>
  <c r="AH272" i="38"/>
  <c r="AP271" i="38"/>
  <c r="AF271" i="38"/>
  <c r="AN270" i="38"/>
  <c r="AC270" i="38"/>
  <c r="AK269" i="38"/>
  <c r="E269" i="38"/>
  <c r="AH311" i="38"/>
  <c r="E311" i="38"/>
  <c r="AL310" i="38"/>
  <c r="AF310" i="38"/>
  <c r="AP309" i="38"/>
  <c r="AJ309" i="38"/>
  <c r="AC309" i="38"/>
  <c r="AP308" i="38"/>
  <c r="AK308" i="38"/>
  <c r="AF308" i="38"/>
  <c r="E308" i="38"/>
  <c r="AN307" i="38"/>
  <c r="AH307" i="38"/>
  <c r="AC307" i="38"/>
  <c r="AP306" i="38"/>
  <c r="AK306" i="38"/>
  <c r="AF306" i="38"/>
  <c r="E306" i="38"/>
  <c r="AN305" i="38"/>
  <c r="AH305" i="38"/>
  <c r="AC305" i="38"/>
  <c r="AP304" i="38"/>
  <c r="AK304" i="38"/>
  <c r="AF304" i="38"/>
  <c r="E304" i="38"/>
  <c r="AN303" i="38"/>
  <c r="AH303" i="38"/>
  <c r="AC303" i="38"/>
  <c r="AP302" i="38"/>
  <c r="AK302" i="38"/>
  <c r="AF302" i="38"/>
  <c r="E302" i="38"/>
  <c r="AN301" i="38"/>
  <c r="AH301" i="38"/>
  <c r="AC301" i="38"/>
  <c r="AN263" i="38"/>
  <c r="AH263" i="38"/>
  <c r="AC263" i="38"/>
  <c r="AP262" i="38"/>
  <c r="AK262" i="38"/>
  <c r="AF262" i="38"/>
  <c r="E262" i="38"/>
  <c r="AN261" i="38"/>
  <c r="AH261" i="38"/>
  <c r="AC261" i="38"/>
  <c r="AP266" i="38"/>
  <c r="AK266" i="38"/>
  <c r="AF266" i="38"/>
  <c r="E266" i="38"/>
  <c r="AN265" i="38"/>
  <c r="AH265" i="38"/>
  <c r="AC265" i="38"/>
  <c r="AP264" i="38"/>
  <c r="AK264" i="38"/>
  <c r="AF264" i="38"/>
  <c r="E264" i="38"/>
  <c r="AN232" i="38"/>
  <c r="AH232" i="38"/>
  <c r="AC232" i="38"/>
  <c r="AN231" i="38"/>
  <c r="AH231" i="38"/>
  <c r="AC231" i="38"/>
  <c r="AN233" i="38"/>
  <c r="AH233" i="38"/>
  <c r="AC233" i="38"/>
  <c r="AN253" i="38"/>
  <c r="AH253" i="38"/>
  <c r="AC253" i="38"/>
  <c r="AP252" i="38"/>
  <c r="AK252" i="38"/>
  <c r="AF252" i="38"/>
  <c r="E252" i="38"/>
  <c r="AN251" i="38"/>
  <c r="AH251" i="38"/>
  <c r="AC251" i="38"/>
  <c r="AP250" i="38"/>
  <c r="AK250" i="38"/>
  <c r="AF250" i="38"/>
  <c r="E250" i="38"/>
  <c r="AN249" i="38"/>
  <c r="AH249" i="38"/>
  <c r="AC249" i="38"/>
  <c r="AP248" i="38"/>
  <c r="AK248" i="38"/>
  <c r="AF248" i="38"/>
  <c r="AP247" i="38"/>
  <c r="AK247" i="38"/>
  <c r="AF247" i="38"/>
  <c r="E247" i="38"/>
  <c r="AN246" i="38"/>
  <c r="AH246" i="38"/>
  <c r="AC246" i="38"/>
  <c r="AP245" i="38"/>
  <c r="AK245" i="38"/>
  <c r="AF245" i="38"/>
  <c r="E245" i="38"/>
  <c r="AN259" i="38"/>
  <c r="AH259" i="38"/>
  <c r="AC259" i="38"/>
  <c r="AP258" i="38"/>
  <c r="AK258" i="38"/>
  <c r="AF258" i="38"/>
  <c r="E258" i="38"/>
  <c r="AN257" i="38"/>
  <c r="AH257" i="38"/>
  <c r="AC257" i="38"/>
  <c r="AP256" i="38"/>
  <c r="AK256" i="38"/>
  <c r="AF256" i="38"/>
  <c r="E256" i="38"/>
  <c r="AN255" i="38"/>
  <c r="AH255" i="38"/>
  <c r="AC255" i="38"/>
  <c r="AP254" i="38"/>
  <c r="AK254" i="38"/>
  <c r="AF254" i="38"/>
  <c r="E254" i="38"/>
  <c r="AP239" i="38"/>
  <c r="AK239" i="38"/>
  <c r="AF239" i="38"/>
  <c r="E239" i="38"/>
  <c r="AN238" i="38"/>
  <c r="AH238" i="38"/>
  <c r="AC238" i="38"/>
  <c r="AP237" i="38"/>
  <c r="AK237" i="38"/>
  <c r="AF237" i="38"/>
  <c r="E237" i="38"/>
  <c r="AN236" i="38"/>
  <c r="AH236" i="38"/>
  <c r="AC236" i="38"/>
  <c r="AP241" i="38"/>
  <c r="AK241" i="38"/>
  <c r="AF241" i="38"/>
  <c r="E241" i="38"/>
  <c r="AN240" i="38"/>
  <c r="AH240" i="38"/>
  <c r="AC240" i="38"/>
  <c r="AP242" i="38"/>
  <c r="AK242" i="38"/>
  <c r="AF242" i="38"/>
  <c r="E242" i="38"/>
  <c r="AN226" i="38"/>
  <c r="AH226" i="38"/>
  <c r="AC226" i="38"/>
  <c r="AN225" i="38"/>
  <c r="AH225" i="38"/>
  <c r="AB225" i="38"/>
  <c r="AL230" i="38"/>
  <c r="AG230" i="38"/>
  <c r="AB230" i="38"/>
  <c r="AL229" i="38"/>
  <c r="AG229" i="38"/>
  <c r="AB229" i="38"/>
  <c r="AL228" i="38"/>
  <c r="AG228" i="38"/>
  <c r="AB228" i="38"/>
  <c r="AL227" i="38"/>
  <c r="AG227" i="38"/>
  <c r="AB227" i="38"/>
  <c r="AO217" i="38"/>
  <c r="AJ217" i="38"/>
  <c r="AD217" i="38"/>
  <c r="AO216" i="38"/>
  <c r="AJ216" i="38"/>
  <c r="AD216" i="38"/>
  <c r="AO215" i="38"/>
  <c r="AJ215" i="38"/>
  <c r="AD215" i="38"/>
  <c r="D215" i="38"/>
  <c r="AL219" i="38"/>
  <c r="AG219" i="38"/>
  <c r="AB219" i="38"/>
  <c r="AL218" i="38"/>
  <c r="AG218" i="38"/>
  <c r="AB218" i="38"/>
  <c r="AL220" i="38"/>
  <c r="AG220" i="38"/>
  <c r="AB220" i="38"/>
  <c r="AO209" i="38"/>
  <c r="AJ209" i="38"/>
  <c r="AD209" i="38"/>
  <c r="AC210" i="38"/>
  <c r="AH210" i="38"/>
  <c r="AN210" i="38"/>
  <c r="AO211" i="38"/>
  <c r="AJ211" i="38"/>
  <c r="AD211" i="38"/>
  <c r="AO208" i="38"/>
  <c r="AJ208" i="38"/>
  <c r="AD208" i="38"/>
  <c r="D208" i="38"/>
  <c r="AL212" i="38"/>
  <c r="AG212" i="38"/>
  <c r="AB212" i="38"/>
  <c r="AL204" i="38"/>
  <c r="AG204" i="38"/>
  <c r="AB204" i="38"/>
  <c r="AL203" i="38"/>
  <c r="AG203" i="38"/>
  <c r="AB203" i="38"/>
  <c r="AL202" i="38"/>
  <c r="AG202" i="38"/>
  <c r="AB202" i="38"/>
  <c r="AL201" i="38"/>
  <c r="AG201" i="38"/>
  <c r="AP205" i="38"/>
  <c r="AK205" i="38"/>
  <c r="AF205" i="38"/>
  <c r="AN193" i="38"/>
  <c r="AH193" i="38"/>
  <c r="AC193" i="38"/>
  <c r="AN194" i="38"/>
  <c r="AH194" i="38"/>
  <c r="AC194" i="38"/>
  <c r="AN192" i="38"/>
  <c r="AH192" i="38"/>
  <c r="AC192" i="38"/>
  <c r="AP196" i="38"/>
  <c r="AK196" i="38"/>
  <c r="AF196" i="38"/>
  <c r="AP195" i="38"/>
  <c r="AK195" i="38"/>
  <c r="AF195" i="38"/>
  <c r="AP197" i="38"/>
  <c r="AK197" i="38"/>
  <c r="AF197" i="38"/>
  <c r="AP185" i="38"/>
  <c r="AK185" i="38"/>
  <c r="AF185" i="38"/>
  <c r="AP184" i="38"/>
  <c r="AK184" i="38"/>
  <c r="AF184" i="38"/>
  <c r="AP183" i="38"/>
  <c r="AK183" i="38"/>
  <c r="AF183" i="38"/>
  <c r="AP182" i="38"/>
  <c r="AK182" i="38"/>
  <c r="AF182" i="38"/>
  <c r="AP181" i="38"/>
  <c r="AK181" i="38"/>
  <c r="AF181" i="38"/>
  <c r="AP180" i="38"/>
  <c r="AK180" i="38"/>
  <c r="AF180" i="38"/>
  <c r="AP179" i="38"/>
  <c r="AK179" i="38"/>
  <c r="AF179" i="38"/>
  <c r="AP178" i="38"/>
  <c r="AK178" i="38"/>
  <c r="AF178" i="38"/>
  <c r="AP177" i="38"/>
  <c r="AK177" i="38"/>
  <c r="AF177" i="38"/>
  <c r="AP176" i="38"/>
  <c r="AK176" i="38"/>
  <c r="AF176" i="38"/>
  <c r="AP175" i="38"/>
  <c r="AK175" i="38"/>
  <c r="AF175" i="38"/>
  <c r="AP174" i="38"/>
  <c r="AK174" i="38"/>
  <c r="AF174" i="38"/>
  <c r="AP173" i="38"/>
  <c r="AK173" i="38"/>
  <c r="AF173" i="38"/>
  <c r="AP172" i="38"/>
  <c r="AK172" i="38"/>
  <c r="AF172" i="38"/>
  <c r="AP171" i="38"/>
  <c r="AK171" i="38"/>
  <c r="AF171" i="38"/>
  <c r="AO170" i="38"/>
  <c r="AJ170" i="38"/>
  <c r="AD170" i="38"/>
  <c r="AO189" i="38"/>
  <c r="AJ189" i="38"/>
  <c r="AD189" i="38"/>
  <c r="AO188" i="38"/>
  <c r="AJ188" i="38"/>
  <c r="AD188" i="38"/>
  <c r="AO187" i="38"/>
  <c r="AJ187" i="38"/>
  <c r="AO318" i="38"/>
  <c r="AL317" i="38"/>
  <c r="AH316" i="38"/>
  <c r="AF315" i="38"/>
  <c r="AB314" i="38"/>
  <c r="D323" i="38"/>
  <c r="AL321" i="38"/>
  <c r="AJ320" i="38"/>
  <c r="AG325" i="38"/>
  <c r="AD324" i="38"/>
  <c r="AB326" i="38"/>
  <c r="D300" i="38"/>
  <c r="F300" i="38" s="1"/>
  <c r="AO298" i="38"/>
  <c r="AL297" i="38"/>
  <c r="AJ296" i="38"/>
  <c r="AG295" i="38"/>
  <c r="AD294" i="38"/>
  <c r="AB293" i="38"/>
  <c r="D292" i="38"/>
  <c r="AO290" i="38"/>
  <c r="AL289" i="38"/>
  <c r="AJ288" i="38"/>
  <c r="AG287" i="38"/>
  <c r="AD286" i="38"/>
  <c r="AB285" i="38"/>
  <c r="D284" i="38"/>
  <c r="AO282" i="38"/>
  <c r="AL281" i="38"/>
  <c r="AJ280" i="38"/>
  <c r="AG279" i="38"/>
  <c r="AJ278" i="38"/>
  <c r="D278" i="38"/>
  <c r="AG277" i="38"/>
  <c r="AO276" i="38"/>
  <c r="AD276" i="38"/>
  <c r="AL275" i="38"/>
  <c r="AB275" i="38"/>
  <c r="AJ274" i="38"/>
  <c r="D274" i="38"/>
  <c r="F274" i="38" s="1"/>
  <c r="AG273" i="38"/>
  <c r="AO272" i="38"/>
  <c r="AD272" i="38"/>
  <c r="AL271" i="38"/>
  <c r="AB271" i="38"/>
  <c r="AJ270" i="38"/>
  <c r="D270" i="38"/>
  <c r="AG269" i="38"/>
  <c r="AO311" i="38"/>
  <c r="AF311" i="38"/>
  <c r="D311" i="38"/>
  <c r="AK310" i="38"/>
  <c r="AC310" i="38"/>
  <c r="AO309" i="38"/>
  <c r="AH309" i="38"/>
  <c r="AB309" i="38"/>
  <c r="AO308" i="38"/>
  <c r="AJ308" i="38"/>
  <c r="AD308" i="38"/>
  <c r="D308" i="38"/>
  <c r="AL307" i="38"/>
  <c r="AG307" i="38"/>
  <c r="AB307" i="38"/>
  <c r="AO306" i="38"/>
  <c r="AJ306" i="38"/>
  <c r="AD306" i="38"/>
  <c r="D306" i="38"/>
  <c r="AL305" i="38"/>
  <c r="AG305" i="38"/>
  <c r="AB305" i="38"/>
  <c r="AO304" i="38"/>
  <c r="AJ304" i="38"/>
  <c r="AD304" i="38"/>
  <c r="D304" i="38"/>
  <c r="AL303" i="38"/>
  <c r="AG303" i="38"/>
  <c r="AB303" i="38"/>
  <c r="AO302" i="38"/>
  <c r="AJ302" i="38"/>
  <c r="AD302" i="38"/>
  <c r="D302" i="38"/>
  <c r="AL301" i="38"/>
  <c r="AG301" i="38"/>
  <c r="AB301" i="38"/>
  <c r="AL263" i="38"/>
  <c r="AG263" i="38"/>
  <c r="AB263" i="38"/>
  <c r="AO262" i="38"/>
  <c r="AJ262" i="38"/>
  <c r="AD262" i="38"/>
  <c r="D262" i="38"/>
  <c r="AL261" i="38"/>
  <c r="AG261" i="38"/>
  <c r="AB261" i="38"/>
  <c r="AO266" i="38"/>
  <c r="AJ266" i="38"/>
  <c r="AD266" i="38"/>
  <c r="D266" i="38"/>
  <c r="AL265" i="38"/>
  <c r="AG265" i="38"/>
  <c r="AB265" i="38"/>
  <c r="AO264" i="38"/>
  <c r="AJ264" i="38"/>
  <c r="AD264" i="38"/>
  <c r="D264" i="38"/>
  <c r="AL232" i="38"/>
  <c r="AG232" i="38"/>
  <c r="AB232" i="38"/>
  <c r="AL231" i="38"/>
  <c r="AG231" i="38"/>
  <c r="AB231" i="38"/>
  <c r="AL233" i="38"/>
  <c r="AG233" i="38"/>
  <c r="AB233" i="38"/>
  <c r="AL253" i="38"/>
  <c r="AG253" i="38"/>
  <c r="AB253" i="38"/>
  <c r="AO252" i="38"/>
  <c r="AJ252" i="38"/>
  <c r="AD252" i="38"/>
  <c r="AL251" i="38"/>
  <c r="AG251" i="38"/>
  <c r="AB251" i="38"/>
  <c r="AO250" i="38"/>
  <c r="AJ250" i="38"/>
  <c r="AD250" i="38"/>
  <c r="AL249" i="38"/>
  <c r="AG249" i="38"/>
  <c r="AB249" i="38"/>
  <c r="AO248" i="38"/>
  <c r="AJ248" i="38"/>
  <c r="AD248" i="38"/>
  <c r="AO247" i="38"/>
  <c r="AJ247" i="38"/>
  <c r="AD247" i="38"/>
  <c r="D247" i="38"/>
  <c r="AL246" i="38"/>
  <c r="AG246" i="38"/>
  <c r="AB246" i="38"/>
  <c r="AO245" i="38"/>
  <c r="AJ245" i="38"/>
  <c r="AD245" i="38"/>
  <c r="AL259" i="38"/>
  <c r="AG259" i="38"/>
  <c r="AB259" i="38"/>
  <c r="AO258" i="38"/>
  <c r="AJ258" i="38"/>
  <c r="AD258" i="38"/>
  <c r="D258" i="38"/>
  <c r="AL257" i="38"/>
  <c r="AG257" i="38"/>
  <c r="AB257" i="38"/>
  <c r="AO256" i="38"/>
  <c r="AJ256" i="38"/>
  <c r="AD256" i="38"/>
  <c r="D256" i="38"/>
  <c r="AL255" i="38"/>
  <c r="AG255" i="38"/>
  <c r="AB255" i="38"/>
  <c r="AO254" i="38"/>
  <c r="AJ254" i="38"/>
  <c r="AD254" i="38"/>
  <c r="AO239" i="38"/>
  <c r="AJ239" i="38"/>
  <c r="AD239" i="38"/>
  <c r="D239" i="38"/>
  <c r="AL238" i="38"/>
  <c r="AG238" i="38"/>
  <c r="AB238" i="38"/>
  <c r="AO237" i="38"/>
  <c r="AJ237" i="38"/>
  <c r="AD237" i="38"/>
  <c r="D237" i="38"/>
  <c r="AL236" i="38"/>
  <c r="AG236" i="38"/>
  <c r="AB236" i="38"/>
  <c r="AO241" i="38"/>
  <c r="AJ241" i="38"/>
  <c r="AD241" i="38"/>
  <c r="D241" i="38"/>
  <c r="AL240" i="38"/>
  <c r="AG240" i="38"/>
  <c r="AB240" i="38"/>
  <c r="AO242" i="38"/>
  <c r="AJ242" i="38"/>
  <c r="AD242" i="38"/>
  <c r="D242" i="38"/>
  <c r="AL226" i="38"/>
  <c r="AG226" i="38"/>
  <c r="AB226" i="38"/>
  <c r="AL225" i="38"/>
  <c r="AG225" i="38"/>
  <c r="AP230" i="38"/>
  <c r="AK230" i="38"/>
  <c r="AF230" i="38"/>
  <c r="AP229" i="38"/>
  <c r="AK229" i="38"/>
  <c r="AF229" i="38"/>
  <c r="AP228" i="38"/>
  <c r="AK228" i="38"/>
  <c r="AF228" i="38"/>
  <c r="AP227" i="38"/>
  <c r="AK227" i="38"/>
  <c r="AF227" i="38"/>
  <c r="AN217" i="38"/>
  <c r="AH217" i="38"/>
  <c r="AC217" i="38"/>
  <c r="AN216" i="38"/>
  <c r="AH216" i="38"/>
  <c r="AC216" i="38"/>
  <c r="AN215" i="38"/>
  <c r="AH215" i="38"/>
  <c r="AC215" i="38"/>
  <c r="AP219" i="38"/>
  <c r="AK219" i="38"/>
  <c r="AF219" i="38"/>
  <c r="AP218" i="38"/>
  <c r="AK218" i="38"/>
  <c r="AF218" i="38"/>
  <c r="AP220" i="38"/>
  <c r="AK220" i="38"/>
  <c r="AF220" i="38"/>
  <c r="AN209" i="38"/>
  <c r="AH209" i="38"/>
  <c r="AC209" i="38"/>
  <c r="AD210" i="38"/>
  <c r="AJ210" i="38"/>
  <c r="AO210" i="38"/>
  <c r="AN211" i="38"/>
  <c r="AH211" i="38"/>
  <c r="AC211" i="38"/>
  <c r="AN208" i="38"/>
  <c r="AH208" i="38"/>
  <c r="AC208" i="38"/>
  <c r="AP212" i="38"/>
  <c r="AK212" i="38"/>
  <c r="AF212" i="38"/>
  <c r="AP204" i="38"/>
  <c r="AK204" i="38"/>
  <c r="AF204" i="38"/>
  <c r="AP203" i="38"/>
  <c r="AK203" i="38"/>
  <c r="AF203" i="38"/>
  <c r="AP202" i="38"/>
  <c r="AK202" i="38"/>
  <c r="AF202" i="38"/>
  <c r="AP201" i="38"/>
  <c r="AK201" i="38"/>
  <c r="AF201" i="38"/>
  <c r="AO205" i="38"/>
  <c r="AJ205" i="38"/>
  <c r="AD205" i="38"/>
  <c r="AL193" i="38"/>
  <c r="AG193" i="38"/>
  <c r="AB193" i="38"/>
  <c r="AL194" i="38"/>
  <c r="AG194" i="38"/>
  <c r="AB194" i="38"/>
  <c r="AL192" i="38"/>
  <c r="AG192" i="38"/>
  <c r="AB192" i="38"/>
  <c r="AO196" i="38"/>
  <c r="AJ196" i="38"/>
  <c r="AD196" i="38"/>
  <c r="AO195" i="38"/>
  <c r="AJ195" i="38"/>
  <c r="AD195" i="38"/>
  <c r="AO197" i="38"/>
  <c r="AJ197" i="38"/>
  <c r="AD197" i="38"/>
  <c r="AO185" i="38"/>
  <c r="AJ185" i="38"/>
  <c r="AD185" i="38"/>
  <c r="AO184" i="38"/>
  <c r="AJ184" i="38"/>
  <c r="AD184" i="38"/>
  <c r="AO183" i="38"/>
  <c r="AJ183" i="38"/>
  <c r="AD183" i="38"/>
  <c r="AO182" i="38"/>
  <c r="AJ182" i="38"/>
  <c r="AD182" i="38"/>
  <c r="AO181" i="38"/>
  <c r="AJ181" i="38"/>
  <c r="AD181" i="38"/>
  <c r="AO180" i="38"/>
  <c r="AJ180" i="38"/>
  <c r="AD180" i="38"/>
  <c r="AO179" i="38"/>
  <c r="AJ179" i="38"/>
  <c r="AD179" i="38"/>
  <c r="AO178" i="38"/>
  <c r="AJ178" i="38"/>
  <c r="AD178" i="38"/>
  <c r="AO177" i="38"/>
  <c r="AJ177" i="38"/>
  <c r="AD177" i="38"/>
  <c r="AO176" i="38"/>
  <c r="AJ176" i="38"/>
  <c r="AD176" i="38"/>
  <c r="AO175" i="38"/>
  <c r="AJ175" i="38"/>
  <c r="AD175" i="38"/>
  <c r="AO174" i="38"/>
  <c r="AJ174" i="38"/>
  <c r="AD174" i="38"/>
  <c r="AO173" i="38"/>
  <c r="AJ173" i="38"/>
  <c r="AD173" i="38"/>
  <c r="AO172" i="38"/>
  <c r="AJ172" i="38"/>
  <c r="AD172" i="38"/>
  <c r="AO171" i="38"/>
  <c r="AJ171" i="38"/>
  <c r="AD171" i="38"/>
  <c r="AN170" i="38"/>
  <c r="AH170" i="38"/>
  <c r="AC170" i="38"/>
  <c r="AN189" i="38"/>
  <c r="AH189" i="38"/>
  <c r="AC189" i="38"/>
  <c r="AN188" i="38"/>
  <c r="AH188" i="38"/>
  <c r="AC188" i="38"/>
  <c r="AN187" i="38"/>
  <c r="AH187" i="38"/>
  <c r="AC187" i="38"/>
  <c r="AN186" i="38"/>
  <c r="AH186" i="38"/>
  <c r="AC186" i="38"/>
  <c r="AN166" i="38"/>
  <c r="AH166" i="38"/>
  <c r="AC166" i="38"/>
  <c r="AN167" i="38"/>
  <c r="AH167" i="38"/>
  <c r="AC167" i="38"/>
  <c r="AN168" i="38"/>
  <c r="AH168" i="38"/>
  <c r="AL319" i="38"/>
  <c r="AJ318" i="38"/>
  <c r="AG317" i="38"/>
  <c r="AC316" i="38"/>
  <c r="D315" i="38"/>
  <c r="AO323" i="38"/>
  <c r="AL322" i="38"/>
  <c r="AG321" i="38"/>
  <c r="AD320" i="38"/>
  <c r="AB325" i="38"/>
  <c r="D324" i="38"/>
  <c r="AO300" i="38"/>
  <c r="AL299" i="38"/>
  <c r="AJ298" i="38"/>
  <c r="AG297" i="38"/>
  <c r="AD296" i="38"/>
  <c r="AB295" i="38"/>
  <c r="D294" i="38"/>
  <c r="AO292" i="38"/>
  <c r="AL291" i="38"/>
  <c r="AJ290" i="38"/>
  <c r="AG289" i="38"/>
  <c r="AD288" i="38"/>
  <c r="AB287" i="38"/>
  <c r="D286" i="38"/>
  <c r="AO284" i="38"/>
  <c r="AL283" i="38"/>
  <c r="AJ282" i="38"/>
  <c r="AG281" i="38"/>
  <c r="AD280" i="38"/>
  <c r="AB279" i="38"/>
  <c r="AH278" i="38"/>
  <c r="AP277" i="38"/>
  <c r="AF277" i="38"/>
  <c r="AN276" i="38"/>
  <c r="AC276" i="38"/>
  <c r="AK275" i="38"/>
  <c r="E275" i="38"/>
  <c r="AH274" i="38"/>
  <c r="AP273" i="38"/>
  <c r="AF273" i="38"/>
  <c r="AN272" i="38"/>
  <c r="AC272" i="38"/>
  <c r="AK271" i="38"/>
  <c r="E271" i="38"/>
  <c r="AH270" i="38"/>
  <c r="AP269" i="38"/>
  <c r="AF269" i="38"/>
  <c r="AN311" i="38"/>
  <c r="AD311" i="38"/>
  <c r="AP310" i="38"/>
  <c r="AH310" i="38"/>
  <c r="AB310" i="38"/>
  <c r="AN309" i="38"/>
  <c r="AF309" i="38"/>
  <c r="E309" i="38"/>
  <c r="AN308" i="38"/>
  <c r="AH308" i="38"/>
  <c r="AC308" i="38"/>
  <c r="AP307" i="38"/>
  <c r="AK307" i="38"/>
  <c r="AF307" i="38"/>
  <c r="E307" i="38"/>
  <c r="AN306" i="38"/>
  <c r="AH306" i="38"/>
  <c r="AC306" i="38"/>
  <c r="AP305" i="38"/>
  <c r="AK305" i="38"/>
  <c r="AF305" i="38"/>
  <c r="E305" i="38"/>
  <c r="AN304" i="38"/>
  <c r="AH304" i="38"/>
  <c r="AC304" i="38"/>
  <c r="AP303" i="38"/>
  <c r="AK303" i="38"/>
  <c r="AF303" i="38"/>
  <c r="E303" i="38"/>
  <c r="AN302" i="38"/>
  <c r="AH302" i="38"/>
  <c r="AC302" i="38"/>
  <c r="AP301" i="38"/>
  <c r="AK301" i="38"/>
  <c r="AF301" i="38"/>
  <c r="E301" i="38"/>
  <c r="AP263" i="38"/>
  <c r="AK263" i="38"/>
  <c r="AF263" i="38"/>
  <c r="E263" i="38"/>
  <c r="AN262" i="38"/>
  <c r="AH262" i="38"/>
  <c r="AC262" i="38"/>
  <c r="AP261" i="38"/>
  <c r="AK261" i="38"/>
  <c r="AF261" i="38"/>
  <c r="E261" i="38"/>
  <c r="AN266" i="38"/>
  <c r="AH266" i="38"/>
  <c r="AC266" i="38"/>
  <c r="AP265" i="38"/>
  <c r="AK265" i="38"/>
  <c r="AF265" i="38"/>
  <c r="E265" i="38"/>
  <c r="AN264" i="38"/>
  <c r="AH264" i="38"/>
  <c r="AC264" i="38"/>
  <c r="AP232" i="38"/>
  <c r="AK232" i="38"/>
  <c r="AF232" i="38"/>
  <c r="AP231" i="38"/>
  <c r="AK231" i="38"/>
  <c r="AF231" i="38"/>
  <c r="AP233" i="38"/>
  <c r="AK233" i="38"/>
  <c r="AF233" i="38"/>
  <c r="AP253" i="38"/>
  <c r="AK253" i="38"/>
  <c r="AF253" i="38"/>
  <c r="E253" i="38"/>
  <c r="AN252" i="38"/>
  <c r="AH252" i="38"/>
  <c r="AC252" i="38"/>
  <c r="AP251" i="38"/>
  <c r="AK251" i="38"/>
  <c r="AF251" i="38"/>
  <c r="E251" i="38"/>
  <c r="AN250" i="38"/>
  <c r="AH250" i="38"/>
  <c r="AC250" i="38"/>
  <c r="AP249" i="38"/>
  <c r="AK249" i="38"/>
  <c r="AF249" i="38"/>
  <c r="E249" i="38"/>
  <c r="AN248" i="38"/>
  <c r="AH248" i="38"/>
  <c r="AB248" i="38"/>
  <c r="AN247" i="38"/>
  <c r="AH247" i="38"/>
  <c r="AC247" i="38"/>
  <c r="AP246" i="38"/>
  <c r="AK246" i="38"/>
  <c r="AF246" i="38"/>
  <c r="E246" i="38"/>
  <c r="AN245" i="38"/>
  <c r="AH245" i="38"/>
  <c r="AC245" i="38"/>
  <c r="AP259" i="38"/>
  <c r="AK259" i="38"/>
  <c r="AF259" i="38"/>
  <c r="E259" i="38"/>
  <c r="AN258" i="38"/>
  <c r="AH258" i="38"/>
  <c r="AC258" i="38"/>
  <c r="AP257" i="38"/>
  <c r="AK257" i="38"/>
  <c r="AF257" i="38"/>
  <c r="E257" i="38"/>
  <c r="AN256" i="38"/>
  <c r="AH256" i="38"/>
  <c r="AC256" i="38"/>
  <c r="AP255" i="38"/>
  <c r="AK255" i="38"/>
  <c r="AF255" i="38"/>
  <c r="E255" i="38"/>
  <c r="AN254" i="38"/>
  <c r="AH254" i="38"/>
  <c r="AC254" i="38"/>
  <c r="AN239" i="38"/>
  <c r="AH239" i="38"/>
  <c r="AC239" i="38"/>
  <c r="AP238" i="38"/>
  <c r="AK238" i="38"/>
  <c r="AF238" i="38"/>
  <c r="E238" i="38"/>
  <c r="AN237" i="38"/>
  <c r="AH237" i="38"/>
  <c r="AC237" i="38"/>
  <c r="AP236" i="38"/>
  <c r="AK236" i="38"/>
  <c r="AF236" i="38"/>
  <c r="E236" i="38"/>
  <c r="AN241" i="38"/>
  <c r="AH241" i="38"/>
  <c r="AC241" i="38"/>
  <c r="AP240" i="38"/>
  <c r="AK240" i="38"/>
  <c r="AF240" i="38"/>
  <c r="E240" i="38"/>
  <c r="AN242" i="38"/>
  <c r="AH242" i="38"/>
  <c r="AC242" i="38"/>
  <c r="AP226" i="38"/>
  <c r="AK226" i="38"/>
  <c r="AF226" i="38"/>
  <c r="AP225" i="38"/>
  <c r="AK225" i="38"/>
  <c r="AD225" i="38"/>
  <c r="AO230" i="38"/>
  <c r="AJ230" i="38"/>
  <c r="AD230" i="38"/>
  <c r="AO229" i="38"/>
  <c r="AJ229" i="38"/>
  <c r="AD229" i="38"/>
  <c r="AO228" i="38"/>
  <c r="AJ228" i="38"/>
  <c r="AD228" i="38"/>
  <c r="AO227" i="38"/>
  <c r="AJ227" i="38"/>
  <c r="AD227" i="38"/>
  <c r="AL217" i="38"/>
  <c r="AG217" i="38"/>
  <c r="AB217" i="38"/>
  <c r="AL216" i="38"/>
  <c r="AG216" i="38"/>
  <c r="AB216" i="38"/>
  <c r="AL215" i="38"/>
  <c r="AG215" i="38"/>
  <c r="AB215" i="38"/>
  <c r="AO219" i="38"/>
  <c r="AJ219" i="38"/>
  <c r="AD219" i="38"/>
  <c r="AO218" i="38"/>
  <c r="AJ218" i="38"/>
  <c r="AD218" i="38"/>
  <c r="AO220" i="38"/>
  <c r="AJ220" i="38"/>
  <c r="AD220" i="38"/>
  <c r="AL209" i="38"/>
  <c r="AG209" i="38"/>
  <c r="AB209" i="38"/>
  <c r="AF210" i="38"/>
  <c r="AK210" i="38"/>
  <c r="AP210" i="38"/>
  <c r="AL211" i="38"/>
  <c r="AG211" i="38"/>
  <c r="AB211" i="38"/>
  <c r="AL208" i="38"/>
  <c r="AG208" i="38"/>
  <c r="AB208" i="38"/>
  <c r="AO212" i="38"/>
  <c r="AJ212" i="38"/>
  <c r="AD212" i="38"/>
  <c r="AO204" i="38"/>
  <c r="AJ204" i="38"/>
  <c r="AD204" i="38"/>
  <c r="AO203" i="38"/>
  <c r="AJ203" i="38"/>
  <c r="AD203" i="38"/>
  <c r="AO202" i="38"/>
  <c r="AJ202" i="38"/>
  <c r="AD202" i="38"/>
  <c r="AO201" i="38"/>
  <c r="AJ201" i="38"/>
  <c r="AD201" i="38"/>
  <c r="AN205" i="38"/>
  <c r="AH205" i="38"/>
  <c r="AC205" i="38"/>
  <c r="AP193" i="38"/>
  <c r="AK193" i="38"/>
  <c r="AF193" i="38"/>
  <c r="AP194" i="38"/>
  <c r="AK194" i="38"/>
  <c r="AF194" i="38"/>
  <c r="AP192" i="38"/>
  <c r="AK192" i="38"/>
  <c r="AF192" i="38"/>
  <c r="E192" i="38"/>
  <c r="AN196" i="38"/>
  <c r="AH196" i="38"/>
  <c r="AC196" i="38"/>
  <c r="AN195" i="38"/>
  <c r="AH195" i="38"/>
  <c r="AC195" i="38"/>
  <c r="AN197" i="38"/>
  <c r="AH197" i="38"/>
  <c r="AC197" i="38"/>
  <c r="AN185" i="38"/>
  <c r="AH185" i="38"/>
  <c r="AC185" i="38"/>
  <c r="AN184" i="38"/>
  <c r="AH184" i="38"/>
  <c r="AC184" i="38"/>
  <c r="AN183" i="38"/>
  <c r="AH183" i="38"/>
  <c r="AC183" i="38"/>
  <c r="AN182" i="38"/>
  <c r="AH182" i="38"/>
  <c r="AC182" i="38"/>
  <c r="AN181" i="38"/>
  <c r="AH181" i="38"/>
  <c r="AC181" i="38"/>
  <c r="AN180" i="38"/>
  <c r="AH180" i="38"/>
  <c r="AC180" i="38"/>
  <c r="AN179" i="38"/>
  <c r="AH179" i="38"/>
  <c r="AC179" i="38"/>
  <c r="AN178" i="38"/>
  <c r="AH178" i="38"/>
  <c r="AC178" i="38"/>
  <c r="AN177" i="38"/>
  <c r="AH177" i="38"/>
  <c r="AC177" i="38"/>
  <c r="AN176" i="38"/>
  <c r="AH176" i="38"/>
  <c r="AC176" i="38"/>
  <c r="AN175" i="38"/>
  <c r="AH175" i="38"/>
  <c r="AC175" i="38"/>
  <c r="AN174" i="38"/>
  <c r="AH174" i="38"/>
  <c r="AC174" i="38"/>
  <c r="AN173" i="38"/>
  <c r="AH173" i="38"/>
  <c r="AC173" i="38"/>
  <c r="AN172" i="38"/>
  <c r="AH172" i="38"/>
  <c r="AC172" i="38"/>
  <c r="AN171" i="38"/>
  <c r="AH171" i="38"/>
  <c r="AB171" i="38"/>
  <c r="AL170" i="38"/>
  <c r="AG170" i="38"/>
  <c r="AB170" i="38"/>
  <c r="AL189" i="38"/>
  <c r="AG189" i="38"/>
  <c r="AB189" i="38"/>
  <c r="AL188" i="38"/>
  <c r="AG188" i="38"/>
  <c r="AB188" i="38"/>
  <c r="AL187" i="38"/>
  <c r="AG187" i="38"/>
  <c r="AB187" i="38"/>
  <c r="AL186" i="38"/>
  <c r="AG186" i="38"/>
  <c r="AB186" i="38"/>
  <c r="AL166" i="38"/>
  <c r="AG166" i="38"/>
  <c r="AB166" i="38"/>
  <c r="E317" i="38"/>
  <c r="AG322" i="38"/>
  <c r="AL326" i="38"/>
  <c r="AB297" i="38"/>
  <c r="AJ292" i="38"/>
  <c r="D288" i="38"/>
  <c r="AG283" i="38"/>
  <c r="AO278" i="38"/>
  <c r="AJ276" i="38"/>
  <c r="AD274" i="38"/>
  <c r="D272" i="38"/>
  <c r="AL269" i="38"/>
  <c r="AN310" i="38"/>
  <c r="AD309" i="38"/>
  <c r="AB308" i="38"/>
  <c r="D307" i="38"/>
  <c r="AO305" i="38"/>
  <c r="AL304" i="38"/>
  <c r="AJ303" i="38"/>
  <c r="AG302" i="38"/>
  <c r="AD301" i="38"/>
  <c r="AO263" i="38"/>
  <c r="AL262" i="38"/>
  <c r="AJ261" i="38"/>
  <c r="AG266" i="38"/>
  <c r="AD265" i="38"/>
  <c r="AB264" i="38"/>
  <c r="AO231" i="38"/>
  <c r="AJ233" i="38"/>
  <c r="AD253" i="38"/>
  <c r="AB252" i="38"/>
  <c r="AO249" i="38"/>
  <c r="AL248" i="38"/>
  <c r="AG247" i="38"/>
  <c r="AD246" i="38"/>
  <c r="AB245" i="38"/>
  <c r="D259" i="38"/>
  <c r="AO257" i="38"/>
  <c r="AL256" i="38"/>
  <c r="AJ255" i="38"/>
  <c r="AG254" i="38"/>
  <c r="AL239" i="38"/>
  <c r="AJ238" i="38"/>
  <c r="AG237" i="38"/>
  <c r="AD236" i="38"/>
  <c r="AB241" i="38"/>
  <c r="D240" i="38"/>
  <c r="AO226" i="38"/>
  <c r="AJ225" i="38"/>
  <c r="AC230" i="38"/>
  <c r="AN228" i="38"/>
  <c r="AH227" i="38"/>
  <c r="AP217" i="38"/>
  <c r="AK216" i="38"/>
  <c r="AF215" i="38"/>
  <c r="AC219" i="38"/>
  <c r="AN220" i="38"/>
  <c r="AB210" i="38"/>
  <c r="AK211" i="38"/>
  <c r="AF208" i="38"/>
  <c r="AC212" i="38"/>
  <c r="AN203" i="38"/>
  <c r="AH202" i="38"/>
  <c r="AB201" i="38"/>
  <c r="AD193" i="38"/>
  <c r="AO192" i="38"/>
  <c r="AL196" i="38"/>
  <c r="AG195" i="38"/>
  <c r="AB197" i="38"/>
  <c r="AL184" i="38"/>
  <c r="AG183" i="38"/>
  <c r="AB182" i="38"/>
  <c r="AL180" i="38"/>
  <c r="AG179" i="38"/>
  <c r="AB178" i="38"/>
  <c r="AL176" i="38"/>
  <c r="AG175" i="38"/>
  <c r="AB174" i="38"/>
  <c r="AL172" i="38"/>
  <c r="AG171" i="38"/>
  <c r="AP189" i="38"/>
  <c r="AK188" i="38"/>
  <c r="AF187" i="38"/>
  <c r="AK186" i="38"/>
  <c r="AP166" i="38"/>
  <c r="AF166" i="38"/>
  <c r="AL167" i="38"/>
  <c r="AF167" i="38"/>
  <c r="AO168" i="38"/>
  <c r="AG168" i="38"/>
  <c r="AB168" i="38"/>
  <c r="AL169" i="38"/>
  <c r="AG169" i="38"/>
  <c r="AB169" i="38"/>
  <c r="AL158" i="38"/>
  <c r="AG158" i="38"/>
  <c r="AP157" i="38"/>
  <c r="AK157" i="38"/>
  <c r="AF157" i="38"/>
  <c r="AP156" i="38"/>
  <c r="AK156" i="38"/>
  <c r="AF156" i="38"/>
  <c r="AP155" i="38"/>
  <c r="AK155" i="38"/>
  <c r="AF155" i="38"/>
  <c r="AP154" i="38"/>
  <c r="AK154" i="38"/>
  <c r="AF154" i="38"/>
  <c r="AP153" i="38"/>
  <c r="AK153" i="38"/>
  <c r="AF153" i="38"/>
  <c r="AP152" i="38"/>
  <c r="AK152" i="38"/>
  <c r="AF152" i="38"/>
  <c r="AP151" i="38"/>
  <c r="AK151" i="38"/>
  <c r="AF151" i="38"/>
  <c r="AP161" i="38"/>
  <c r="AK161" i="38"/>
  <c r="AF161" i="38"/>
  <c r="AP160" i="38"/>
  <c r="AK160" i="38"/>
  <c r="AF160" i="38"/>
  <c r="AP159" i="38"/>
  <c r="AK159" i="38"/>
  <c r="AF159" i="38"/>
  <c r="AP140" i="38"/>
  <c r="AK140" i="38"/>
  <c r="AF140" i="38"/>
  <c r="AP139" i="38"/>
  <c r="AK139" i="38"/>
  <c r="AF139" i="38"/>
  <c r="AB141" i="38"/>
  <c r="AG141" i="38"/>
  <c r="AL141" i="38"/>
  <c r="AB142" i="38"/>
  <c r="AG142" i="38"/>
  <c r="AL142" i="38"/>
  <c r="AP143" i="38"/>
  <c r="AK143" i="38"/>
  <c r="AF143" i="38"/>
  <c r="AP138" i="38"/>
  <c r="AK138" i="38"/>
  <c r="AF138" i="38"/>
  <c r="AP145" i="38"/>
  <c r="AK145" i="38"/>
  <c r="AF145" i="38"/>
  <c r="AP144" i="38"/>
  <c r="AK144" i="38"/>
  <c r="AF144" i="38"/>
  <c r="AP146" i="38"/>
  <c r="AK146" i="38"/>
  <c r="AF146" i="38"/>
  <c r="AP137" i="38"/>
  <c r="AK137" i="38"/>
  <c r="AF137" i="38"/>
  <c r="AP136" i="38"/>
  <c r="AK136" i="38"/>
  <c r="AF136" i="38"/>
  <c r="AP135" i="38"/>
  <c r="AK135" i="38"/>
  <c r="AF135" i="38"/>
  <c r="AP147" i="38"/>
  <c r="AK147" i="38"/>
  <c r="AF147" i="38"/>
  <c r="AP125" i="38"/>
  <c r="AK125" i="38"/>
  <c r="AF125" i="38"/>
  <c r="AP124" i="38"/>
  <c r="AK124" i="38"/>
  <c r="AF124" i="38"/>
  <c r="AP123" i="38"/>
  <c r="AK123" i="38"/>
  <c r="AF123" i="38"/>
  <c r="AP122" i="38"/>
  <c r="AK122" i="38"/>
  <c r="AF122" i="38"/>
  <c r="AP121" i="38"/>
  <c r="AK121" i="38"/>
  <c r="AF121" i="38"/>
  <c r="AP120" i="38"/>
  <c r="AK120" i="38"/>
  <c r="AF120" i="38"/>
  <c r="AP128" i="38"/>
  <c r="AK128" i="38"/>
  <c r="AF128" i="38"/>
  <c r="AP127" i="38"/>
  <c r="AK127" i="38"/>
  <c r="AF127" i="38"/>
  <c r="AP126" i="38"/>
  <c r="AK126" i="38"/>
  <c r="AF126" i="38"/>
  <c r="AP130" i="38"/>
  <c r="AK130" i="38"/>
  <c r="AF130" i="38"/>
  <c r="AP129" i="38"/>
  <c r="AK129" i="38"/>
  <c r="AF129" i="38"/>
  <c r="AP112" i="38"/>
  <c r="AK112" i="38"/>
  <c r="AF112" i="38"/>
  <c r="AP111" i="38"/>
  <c r="AK111" i="38"/>
  <c r="AF111" i="38"/>
  <c r="AP110" i="38"/>
  <c r="AK110" i="38"/>
  <c r="AF110" i="38"/>
  <c r="AP109" i="38"/>
  <c r="AK109" i="38"/>
  <c r="AF109" i="38"/>
  <c r="AP114" i="38"/>
  <c r="AK114" i="38"/>
  <c r="AF114" i="38"/>
  <c r="AP113" i="38"/>
  <c r="AK113" i="38"/>
  <c r="AF113" i="38"/>
  <c r="AN115" i="38"/>
  <c r="AH115" i="38"/>
  <c r="AC115" i="38"/>
  <c r="AN108" i="38"/>
  <c r="AH108" i="38"/>
  <c r="AC108" i="38"/>
  <c r="AP116" i="38"/>
  <c r="AK116" i="38"/>
  <c r="AF116" i="38"/>
  <c r="AP98" i="38"/>
  <c r="AK98" i="38"/>
  <c r="AF98" i="38"/>
  <c r="AP97" i="38"/>
  <c r="AK97" i="38"/>
  <c r="AF97" i="38"/>
  <c r="E97" i="38"/>
  <c r="AN99" i="38"/>
  <c r="AH99" i="38"/>
  <c r="AC99" i="38"/>
  <c r="AN104" i="38"/>
  <c r="AH104" i="38"/>
  <c r="AC104" i="38"/>
  <c r="AD105" i="38"/>
  <c r="AJ105" i="38"/>
  <c r="AO105" i="38"/>
  <c r="AN102" i="38"/>
  <c r="AH102" i="38"/>
  <c r="AC102" i="38"/>
  <c r="AN100" i="38"/>
  <c r="AH100" i="38"/>
  <c r="AC100" i="38"/>
  <c r="AN101" i="38"/>
  <c r="AH101" i="38"/>
  <c r="AC101" i="38"/>
  <c r="AN93" i="38"/>
  <c r="AH93" i="38"/>
  <c r="AC93" i="38"/>
  <c r="AD94" i="38"/>
  <c r="AJ94" i="38"/>
  <c r="AO94" i="38"/>
  <c r="AN92" i="38"/>
  <c r="AH92" i="38"/>
  <c r="AC92" i="38"/>
  <c r="AN91" i="38"/>
  <c r="AH91" i="38"/>
  <c r="AC91" i="38"/>
  <c r="AD95" i="38"/>
  <c r="AJ95" i="38"/>
  <c r="AO95" i="38"/>
  <c r="AP86" i="38"/>
  <c r="AK86" i="38"/>
  <c r="AF86" i="38"/>
  <c r="AP87" i="38"/>
  <c r="AK87" i="38"/>
  <c r="AF87" i="38"/>
  <c r="AP84" i="38"/>
  <c r="AK84" i="38"/>
  <c r="AF84" i="38"/>
  <c r="E84" i="38"/>
  <c r="AN77" i="38"/>
  <c r="AH77" i="38"/>
  <c r="AC77" i="38"/>
  <c r="AN76" i="38"/>
  <c r="AH76" i="38"/>
  <c r="AC76" i="38"/>
  <c r="AN75" i="38"/>
  <c r="AH75" i="38"/>
  <c r="AC75" i="38"/>
  <c r="AN74" i="38"/>
  <c r="AH74" i="38"/>
  <c r="AC74" i="38"/>
  <c r="AN73" i="38"/>
  <c r="AH73" i="38"/>
  <c r="AC73" i="38"/>
  <c r="AN78" i="38"/>
  <c r="AH78" i="38"/>
  <c r="AC78" i="38"/>
  <c r="AN79" i="38"/>
  <c r="AH79" i="38"/>
  <c r="AC79" i="38"/>
  <c r="AN80" i="38"/>
  <c r="AH80" i="38"/>
  <c r="AC80" i="38"/>
  <c r="AN81" i="38"/>
  <c r="AH81" i="38"/>
  <c r="AC81" i="38"/>
  <c r="AP82" i="38"/>
  <c r="AK82" i="38"/>
  <c r="AF82" i="38"/>
  <c r="AP72" i="38"/>
  <c r="AK72" i="38"/>
  <c r="AF72" i="38"/>
  <c r="AP63" i="38"/>
  <c r="AK63" i="38"/>
  <c r="AF63" i="38"/>
  <c r="AP64" i="38"/>
  <c r="AK64" i="38"/>
  <c r="AC64" i="38"/>
  <c r="AL65" i="38"/>
  <c r="AG65" i="38"/>
  <c r="AB65" i="38"/>
  <c r="AL66" i="38"/>
  <c r="AG66" i="38"/>
  <c r="AB66" i="38"/>
  <c r="AL67" i="38"/>
  <c r="AG67" i="38"/>
  <c r="AB67" i="38"/>
  <c r="AL68" i="38"/>
  <c r="AG68" i="38"/>
  <c r="AB68" i="38"/>
  <c r="AL69" i="38"/>
  <c r="AG69" i="38"/>
  <c r="AP70" i="38"/>
  <c r="AK70" i="38"/>
  <c r="AF70" i="38"/>
  <c r="AB71" i="38"/>
  <c r="AG71" i="38"/>
  <c r="AL71" i="38"/>
  <c r="AP55" i="38"/>
  <c r="AK55" i="38"/>
  <c r="AF55" i="38"/>
  <c r="AP56" i="38"/>
  <c r="AK56" i="38"/>
  <c r="AF56" i="38"/>
  <c r="AP315" i="38"/>
  <c r="AB321" i="38"/>
  <c r="AJ300" i="38"/>
  <c r="D296" i="38"/>
  <c r="AG291" i="38"/>
  <c r="AO286" i="38"/>
  <c r="AD282" i="38"/>
  <c r="AD278" i="38"/>
  <c r="D276" i="38"/>
  <c r="AL273" i="38"/>
  <c r="AG271" i="38"/>
  <c r="AB269" i="38"/>
  <c r="AG310" i="38"/>
  <c r="D309" i="38"/>
  <c r="AO307" i="38"/>
  <c r="AL306" i="38"/>
  <c r="AJ305" i="38"/>
  <c r="AG304" i="38"/>
  <c r="AD303" i="38"/>
  <c r="AB302" i="38"/>
  <c r="D301" i="38"/>
  <c r="AJ263" i="38"/>
  <c r="AG262" i="38"/>
  <c r="AD261" i="38"/>
  <c r="AB266" i="38"/>
  <c r="D265" i="38"/>
  <c r="AO232" i="38"/>
  <c r="AJ231" i="38"/>
  <c r="AD233" i="38"/>
  <c r="AO251" i="38"/>
  <c r="AL250" i="38"/>
  <c r="AJ249" i="38"/>
  <c r="AG248" i="38"/>
  <c r="AB247" i="38"/>
  <c r="D246" i="38"/>
  <c r="AO259" i="38"/>
  <c r="AL258" i="38"/>
  <c r="AJ257" i="38"/>
  <c r="AG256" i="38"/>
  <c r="AD255" i="38"/>
  <c r="AB254" i="38"/>
  <c r="AG239" i="38"/>
  <c r="AD238" i="38"/>
  <c r="AB237" i="38"/>
  <c r="D236" i="38"/>
  <c r="AO240" i="38"/>
  <c r="AL242" i="38"/>
  <c r="AJ226" i="38"/>
  <c r="AC225" i="38"/>
  <c r="AN229" i="38"/>
  <c r="AH228" i="38"/>
  <c r="AC227" i="38"/>
  <c r="AK217" i="38"/>
  <c r="AF216" i="38"/>
  <c r="E215" i="38"/>
  <c r="AN218" i="38"/>
  <c r="AH220" i="38"/>
  <c r="AP209" i="38"/>
  <c r="AG210" i="38"/>
  <c r="AF211" i="38"/>
  <c r="E208" i="38"/>
  <c r="AN204" i="38"/>
  <c r="AH203" i="38"/>
  <c r="AC202" i="38"/>
  <c r="AL205" i="38"/>
  <c r="AO194" i="38"/>
  <c r="AJ192" i="38"/>
  <c r="AG196" i="38"/>
  <c r="AB195" i="38"/>
  <c r="AL185" i="38"/>
  <c r="AG184" i="38"/>
  <c r="AB183" i="38"/>
  <c r="AL181" i="38"/>
  <c r="AG180" i="38"/>
  <c r="AB179" i="38"/>
  <c r="AL177" i="38"/>
  <c r="AG176" i="38"/>
  <c r="AB175" i="38"/>
  <c r="AL173" i="38"/>
  <c r="AG172" i="38"/>
  <c r="AP170" i="38"/>
  <c r="AK189" i="38"/>
  <c r="AF188" i="38"/>
  <c r="AD187" i="38"/>
  <c r="AJ186" i="38"/>
  <c r="AO166" i="38"/>
  <c r="AD166" i="38"/>
  <c r="AK167" i="38"/>
  <c r="AD167" i="38"/>
  <c r="AL168" i="38"/>
  <c r="AF168" i="38"/>
  <c r="AP169" i="38"/>
  <c r="AK169" i="38"/>
  <c r="AF169" i="38"/>
  <c r="AP158" i="38"/>
  <c r="AK158" i="38"/>
  <c r="AF158" i="38"/>
  <c r="AO157" i="38"/>
  <c r="AJ157" i="38"/>
  <c r="AD157" i="38"/>
  <c r="AO156" i="38"/>
  <c r="AJ156" i="38"/>
  <c r="AD156" i="38"/>
  <c r="AO155" i="38"/>
  <c r="AJ155" i="38"/>
  <c r="AD155" i="38"/>
  <c r="AO154" i="38"/>
  <c r="AJ154" i="38"/>
  <c r="AD154" i="38"/>
  <c r="AO153" i="38"/>
  <c r="AJ153" i="38"/>
  <c r="AD153" i="38"/>
  <c r="AO152" i="38"/>
  <c r="AJ152" i="38"/>
  <c r="AD152" i="38"/>
  <c r="AO151" i="38"/>
  <c r="AJ151" i="38"/>
  <c r="AD151" i="38"/>
  <c r="AO161" i="38"/>
  <c r="AJ161" i="38"/>
  <c r="AD161" i="38"/>
  <c r="AO160" i="38"/>
  <c r="AJ160" i="38"/>
  <c r="AD160" i="38"/>
  <c r="AO159" i="38"/>
  <c r="AJ159" i="38"/>
  <c r="AD159" i="38"/>
  <c r="AO140" i="38"/>
  <c r="AJ140" i="38"/>
  <c r="AD140" i="38"/>
  <c r="AO139" i="38"/>
  <c r="AJ139" i="38"/>
  <c r="AD139" i="38"/>
  <c r="AC141" i="38"/>
  <c r="AH141" i="38"/>
  <c r="AN141" i="38"/>
  <c r="AC142" i="38"/>
  <c r="AH142" i="38"/>
  <c r="AN142" i="38"/>
  <c r="AO143" i="38"/>
  <c r="AJ143" i="38"/>
  <c r="AD143" i="38"/>
  <c r="AO138" i="38"/>
  <c r="AJ138" i="38"/>
  <c r="AD138" i="38"/>
  <c r="AO145" i="38"/>
  <c r="AJ145" i="38"/>
  <c r="AD145" i="38"/>
  <c r="AO144" i="38"/>
  <c r="AJ144" i="38"/>
  <c r="AD144" i="38"/>
  <c r="AO146" i="38"/>
  <c r="AJ146" i="38"/>
  <c r="AD146" i="38"/>
  <c r="AO137" i="38"/>
  <c r="AJ137" i="38"/>
  <c r="AD137" i="38"/>
  <c r="AO136" i="38"/>
  <c r="AJ136" i="38"/>
  <c r="AD136" i="38"/>
  <c r="AO135" i="38"/>
  <c r="AJ135" i="38"/>
  <c r="AD135" i="38"/>
  <c r="AO147" i="38"/>
  <c r="AJ147" i="38"/>
  <c r="AD147" i="38"/>
  <c r="AO125" i="38"/>
  <c r="AJ125" i="38"/>
  <c r="AD125" i="38"/>
  <c r="AO124" i="38"/>
  <c r="AJ124" i="38"/>
  <c r="AD124" i="38"/>
  <c r="AO123" i="38"/>
  <c r="AJ123" i="38"/>
  <c r="AD123" i="38"/>
  <c r="AO122" i="38"/>
  <c r="AJ122" i="38"/>
  <c r="AD122" i="38"/>
  <c r="AO121" i="38"/>
  <c r="AJ121" i="38"/>
  <c r="AD121" i="38"/>
  <c r="AO120" i="38"/>
  <c r="AJ120" i="38"/>
  <c r="AD120" i="38"/>
  <c r="AO128" i="38"/>
  <c r="AJ128" i="38"/>
  <c r="AD128" i="38"/>
  <c r="AO127" i="38"/>
  <c r="AJ127" i="38"/>
  <c r="AD127" i="38"/>
  <c r="AO126" i="38"/>
  <c r="AJ126" i="38"/>
  <c r="AD126" i="38"/>
  <c r="AO130" i="38"/>
  <c r="AJ130" i="38"/>
  <c r="AD130" i="38"/>
  <c r="AO129" i="38"/>
  <c r="AJ129" i="38"/>
  <c r="AD129" i="38"/>
  <c r="AO112" i="38"/>
  <c r="AJ112" i="38"/>
  <c r="AD112" i="38"/>
  <c r="AO111" i="38"/>
  <c r="AJ111" i="38"/>
  <c r="AD111" i="38"/>
  <c r="AO110" i="38"/>
  <c r="AJ110" i="38"/>
  <c r="AD110" i="38"/>
  <c r="AO109" i="38"/>
  <c r="AJ109" i="38"/>
  <c r="AD109" i="38"/>
  <c r="AO114" i="38"/>
  <c r="AJ114" i="38"/>
  <c r="AD114" i="38"/>
  <c r="AO113" i="38"/>
  <c r="AJ113" i="38"/>
  <c r="AD113" i="38"/>
  <c r="AL115" i="38"/>
  <c r="AG115" i="38"/>
  <c r="AB115" i="38"/>
  <c r="AL108" i="38"/>
  <c r="AG108" i="38"/>
  <c r="AB108" i="38"/>
  <c r="AO116" i="38"/>
  <c r="AJ116" i="38"/>
  <c r="AD116" i="38"/>
  <c r="AO98" i="38"/>
  <c r="AJ98" i="38"/>
  <c r="AD98" i="38"/>
  <c r="AO97" i="38"/>
  <c r="AJ97" i="38"/>
  <c r="AD97" i="38"/>
  <c r="D97" i="38"/>
  <c r="AL99" i="38"/>
  <c r="AG99" i="38"/>
  <c r="AB99" i="38"/>
  <c r="AL104" i="38"/>
  <c r="AG104" i="38"/>
  <c r="AB104" i="38"/>
  <c r="AF105" i="38"/>
  <c r="AK105" i="38"/>
  <c r="AP105" i="38"/>
  <c r="AL102" i="38"/>
  <c r="AG102" i="38"/>
  <c r="AB102" i="38"/>
  <c r="AL100" i="38"/>
  <c r="AG100" i="38"/>
  <c r="AB100" i="38"/>
  <c r="AL101" i="38"/>
  <c r="AG101" i="38"/>
  <c r="AB101" i="38"/>
  <c r="AL93" i="38"/>
  <c r="AG93" i="38"/>
  <c r="AB93" i="38"/>
  <c r="AF94" i="38"/>
  <c r="AK94" i="38"/>
  <c r="AP94" i="38"/>
  <c r="AL92" i="38"/>
  <c r="AG92" i="38"/>
  <c r="AB92" i="38"/>
  <c r="AL91" i="38"/>
  <c r="AG91" i="38"/>
  <c r="AB91" i="38"/>
  <c r="AF95" i="38"/>
  <c r="AK95" i="38"/>
  <c r="AP95" i="38"/>
  <c r="AO86" i="38"/>
  <c r="AJ86" i="38"/>
  <c r="AD86" i="38"/>
  <c r="AO87" i="38"/>
  <c r="AJ87" i="38"/>
  <c r="AD87" i="38"/>
  <c r="AO84" i="38"/>
  <c r="AJ84" i="38"/>
  <c r="AD84" i="38"/>
  <c r="D84" i="38"/>
  <c r="AL77" i="38"/>
  <c r="AG77" i="38"/>
  <c r="AB77" i="38"/>
  <c r="AL76" i="38"/>
  <c r="AG76" i="38"/>
  <c r="AB76" i="38"/>
  <c r="AL75" i="38"/>
  <c r="AG75" i="38"/>
  <c r="AB75" i="38"/>
  <c r="AL74" i="38"/>
  <c r="AG74" i="38"/>
  <c r="AB74" i="38"/>
  <c r="AL73" i="38"/>
  <c r="AG73" i="38"/>
  <c r="AB73" i="38"/>
  <c r="AL78" i="38"/>
  <c r="AG78" i="38"/>
  <c r="AB78" i="38"/>
  <c r="AL79" i="38"/>
  <c r="AG79" i="38"/>
  <c r="AB79" i="38"/>
  <c r="AL80" i="38"/>
  <c r="AG80" i="38"/>
  <c r="AB80" i="38"/>
  <c r="AL81" i="38"/>
  <c r="AG81" i="38"/>
  <c r="AB81" i="38"/>
  <c r="AO82" i="38"/>
  <c r="AJ82" i="38"/>
  <c r="AD82" i="38"/>
  <c r="AO72" i="38"/>
  <c r="AJ72" i="38"/>
  <c r="AD72" i="38"/>
  <c r="AO63" i="38"/>
  <c r="AJ63" i="38"/>
  <c r="AD63" i="38"/>
  <c r="AO64" i="38"/>
  <c r="AH64" i="38"/>
  <c r="AP65" i="38"/>
  <c r="AK65" i="38"/>
  <c r="AF65" i="38"/>
  <c r="AP66" i="38"/>
  <c r="AK66" i="38"/>
  <c r="AF66" i="38"/>
  <c r="AP67" i="38"/>
  <c r="AK67" i="38"/>
  <c r="AF67" i="38"/>
  <c r="AP68" i="38"/>
  <c r="AK68" i="38"/>
  <c r="AF68" i="38"/>
  <c r="AP69" i="38"/>
  <c r="AK69" i="38"/>
  <c r="AF69" i="38"/>
  <c r="AO70" i="38"/>
  <c r="AJ70" i="38"/>
  <c r="AD70" i="38"/>
  <c r="AC71" i="38"/>
  <c r="AH71" i="38"/>
  <c r="AN71" i="38"/>
  <c r="AO55" i="38"/>
  <c r="AJ55" i="38"/>
  <c r="AD55" i="38"/>
  <c r="AO56" i="38"/>
  <c r="AJ56" i="38"/>
  <c r="AD56" i="38"/>
  <c r="AG319" i="38"/>
  <c r="AL314" i="38"/>
  <c r="D320" i="38"/>
  <c r="AG299" i="38"/>
  <c r="AO294" i="38"/>
  <c r="AD290" i="38"/>
  <c r="AL285" i="38"/>
  <c r="AB281" i="38"/>
  <c r="AL277" i="38"/>
  <c r="AG275" i="38"/>
  <c r="AB273" i="38"/>
  <c r="AO270" i="38"/>
  <c r="AJ311" i="38"/>
  <c r="E310" i="38"/>
  <c r="AL308" i="38"/>
  <c r="AJ307" i="38"/>
  <c r="AG306" i="38"/>
  <c r="AD305" i="38"/>
  <c r="AB304" i="38"/>
  <c r="D303" i="38"/>
  <c r="AO301" i="38"/>
  <c r="AD263" i="38"/>
  <c r="AB262" i="38"/>
  <c r="D261" i="38"/>
  <c r="AO265" i="38"/>
  <c r="AL264" i="38"/>
  <c r="AJ232" i="38"/>
  <c r="AD231" i="38"/>
  <c r="AO253" i="38"/>
  <c r="AL252" i="38"/>
  <c r="AJ251" i="38"/>
  <c r="AG250" i="38"/>
  <c r="AD249" i="38"/>
  <c r="E248" i="38"/>
  <c r="AO246" i="38"/>
  <c r="AL245" i="38"/>
  <c r="AJ259" i="38"/>
  <c r="AG258" i="38"/>
  <c r="AD257" i="38"/>
  <c r="AB256" i="38"/>
  <c r="D255" i="38"/>
  <c r="AB239" i="38"/>
  <c r="D238" i="38"/>
  <c r="AO236" i="38"/>
  <c r="AL241" i="38"/>
  <c r="AJ240" i="38"/>
  <c r="AG242" i="38"/>
  <c r="AD226" i="38"/>
  <c r="AN230" i="38"/>
  <c r="AH229" i="38"/>
  <c r="AC228" i="38"/>
  <c r="AF217" i="38"/>
  <c r="AP215" i="38"/>
  <c r="AN219" i="38"/>
  <c r="AH218" i="38"/>
  <c r="AC220" i="38"/>
  <c r="AK209" i="38"/>
  <c r="AL210" i="38"/>
  <c r="AP208" i="38"/>
  <c r="AN212" i="38"/>
  <c r="AH204" i="38"/>
  <c r="AC203" i="38"/>
  <c r="AN201" i="38"/>
  <c r="AG205" i="38"/>
  <c r="AO193" i="38"/>
  <c r="AJ194" i="38"/>
  <c r="AD192" i="38"/>
  <c r="AB196" i="38"/>
  <c r="AL197" i="38"/>
  <c r="AG185" i="38"/>
  <c r="AB184" i="38"/>
  <c r="AL182" i="38"/>
  <c r="AG181" i="38"/>
  <c r="AB180" i="38"/>
  <c r="AL178" i="38"/>
  <c r="AG177" i="38"/>
  <c r="AB176" i="38"/>
  <c r="AL174" i="38"/>
  <c r="AG173" i="38"/>
  <c r="AB172" i="38"/>
  <c r="AK170" i="38"/>
  <c r="AF189" i="38"/>
  <c r="AP187" i="38"/>
  <c r="AP186" i="38"/>
  <c r="AF186" i="38"/>
  <c r="AK166" i="38"/>
  <c r="AP167" i="38"/>
  <c r="AJ167" i="38"/>
  <c r="AB167" i="38"/>
  <c r="AK168" i="38"/>
  <c r="AD168" i="38"/>
  <c r="AO169" i="38"/>
  <c r="AJ169" i="38"/>
  <c r="AD169" i="38"/>
  <c r="AO158" i="38"/>
  <c r="AJ158" i="38"/>
  <c r="AD158" i="38"/>
  <c r="AN157" i="38"/>
  <c r="AH157" i="38"/>
  <c r="AC157" i="38"/>
  <c r="AN156" i="38"/>
  <c r="AH156" i="38"/>
  <c r="AC156" i="38"/>
  <c r="AN155" i="38"/>
  <c r="AH155" i="38"/>
  <c r="AC155" i="38"/>
  <c r="AN154" i="38"/>
  <c r="AH154" i="38"/>
  <c r="AC154" i="38"/>
  <c r="AN153" i="38"/>
  <c r="AH153" i="38"/>
  <c r="AC153" i="38"/>
  <c r="AN152" i="38"/>
  <c r="AH152" i="38"/>
  <c r="AC152" i="38"/>
  <c r="AN151" i="38"/>
  <c r="AH151" i="38"/>
  <c r="AC151" i="38"/>
  <c r="AN161" i="38"/>
  <c r="AH161" i="38"/>
  <c r="AC161" i="38"/>
  <c r="AN160" i="38"/>
  <c r="AH160" i="38"/>
  <c r="AC160" i="38"/>
  <c r="AN159" i="38"/>
  <c r="AH159" i="38"/>
  <c r="AC159" i="38"/>
  <c r="AN140" i="38"/>
  <c r="AH140" i="38"/>
  <c r="AC140" i="38"/>
  <c r="AN139" i="38"/>
  <c r="AH139" i="38"/>
  <c r="AC139" i="38"/>
  <c r="AD141" i="38"/>
  <c r="AJ141" i="38"/>
  <c r="AO141" i="38"/>
  <c r="AD142" i="38"/>
  <c r="AJ142" i="38"/>
  <c r="AO142" i="38"/>
  <c r="AN143" i="38"/>
  <c r="AH143" i="38"/>
  <c r="AC143" i="38"/>
  <c r="AN138" i="38"/>
  <c r="AH138" i="38"/>
  <c r="AC138" i="38"/>
  <c r="AN145" i="38"/>
  <c r="AH145" i="38"/>
  <c r="AC145" i="38"/>
  <c r="AN144" i="38"/>
  <c r="AH144" i="38"/>
  <c r="AC144" i="38"/>
  <c r="AN146" i="38"/>
  <c r="AH146" i="38"/>
  <c r="AC146" i="38"/>
  <c r="AN137" i="38"/>
  <c r="AH137" i="38"/>
  <c r="AC137" i="38"/>
  <c r="AN136" i="38"/>
  <c r="AH136" i="38"/>
  <c r="AC136" i="38"/>
  <c r="AN135" i="38"/>
  <c r="AH135" i="38"/>
  <c r="AC135" i="38"/>
  <c r="AN147" i="38"/>
  <c r="AH147" i="38"/>
  <c r="AC147" i="38"/>
  <c r="AN125" i="38"/>
  <c r="AH125" i="38"/>
  <c r="AC125" i="38"/>
  <c r="AN124" i="38"/>
  <c r="AH124" i="38"/>
  <c r="AC124" i="38"/>
  <c r="AN123" i="38"/>
  <c r="AH123" i="38"/>
  <c r="AC123" i="38"/>
  <c r="AN122" i="38"/>
  <c r="AH122" i="38"/>
  <c r="AC122" i="38"/>
  <c r="AN121" i="38"/>
  <c r="AH121" i="38"/>
  <c r="AC121" i="38"/>
  <c r="AN120" i="38"/>
  <c r="AH120" i="38"/>
  <c r="AC120" i="38"/>
  <c r="AN128" i="38"/>
  <c r="AH128" i="38"/>
  <c r="AC128" i="38"/>
  <c r="AN127" i="38"/>
  <c r="AH127" i="38"/>
  <c r="AC127" i="38"/>
  <c r="AN126" i="38"/>
  <c r="AH126" i="38"/>
  <c r="AC126" i="38"/>
  <c r="AN130" i="38"/>
  <c r="AH130" i="38"/>
  <c r="AC130" i="38"/>
  <c r="AN129" i="38"/>
  <c r="AH129" i="38"/>
  <c r="AC129" i="38"/>
  <c r="AN112" i="38"/>
  <c r="AH112" i="38"/>
  <c r="AC112" i="38"/>
  <c r="AN111" i="38"/>
  <c r="AH111" i="38"/>
  <c r="AC111" i="38"/>
  <c r="AN110" i="38"/>
  <c r="AH110" i="38"/>
  <c r="AC110" i="38"/>
  <c r="AN109" i="38"/>
  <c r="AH109" i="38"/>
  <c r="AC109" i="38"/>
  <c r="AN114" i="38"/>
  <c r="AH114" i="38"/>
  <c r="AC114" i="38"/>
  <c r="AN113" i="38"/>
  <c r="AH113" i="38"/>
  <c r="AC113" i="38"/>
  <c r="AP115" i="38"/>
  <c r="AK115" i="38"/>
  <c r="AF115" i="38"/>
  <c r="AP108" i="38"/>
  <c r="AK108" i="38"/>
  <c r="AF108" i="38"/>
  <c r="E108" i="38"/>
  <c r="AN116" i="38"/>
  <c r="AH116" i="38"/>
  <c r="AC116" i="38"/>
  <c r="AN98" i="38"/>
  <c r="AH98" i="38"/>
  <c r="AC98" i="38"/>
  <c r="AN97" i="38"/>
  <c r="AH97" i="38"/>
  <c r="AC97" i="38"/>
  <c r="AP99" i="38"/>
  <c r="AK99" i="38"/>
  <c r="AF99" i="38"/>
  <c r="AP104" i="38"/>
  <c r="AK104" i="38"/>
  <c r="AF104" i="38"/>
  <c r="AB105" i="38"/>
  <c r="AG105" i="38"/>
  <c r="AL105" i="38"/>
  <c r="AP102" i="38"/>
  <c r="AK102" i="38"/>
  <c r="AF102" i="38"/>
  <c r="AP100" i="38"/>
  <c r="AK100" i="38"/>
  <c r="AF100" i="38"/>
  <c r="AP101" i="38"/>
  <c r="AK101" i="38"/>
  <c r="AF101" i="38"/>
  <c r="AP93" i="38"/>
  <c r="AK93" i="38"/>
  <c r="AF93" i="38"/>
  <c r="AB94" i="38"/>
  <c r="AG94" i="38"/>
  <c r="AL94" i="38"/>
  <c r="AP92" i="38"/>
  <c r="AK92" i="38"/>
  <c r="AF92" i="38"/>
  <c r="AP91" i="38"/>
  <c r="AK91" i="38"/>
  <c r="AF91" i="38"/>
  <c r="AB95" i="38"/>
  <c r="AG95" i="38"/>
  <c r="AL95" i="38"/>
  <c r="AN86" i="38"/>
  <c r="AH86" i="38"/>
  <c r="AC86" i="38"/>
  <c r="AN87" i="38"/>
  <c r="AH87" i="38"/>
  <c r="AC87" i="38"/>
  <c r="AN84" i="38"/>
  <c r="AH84" i="38"/>
  <c r="AC84" i="38"/>
  <c r="AP77" i="38"/>
  <c r="AK77" i="38"/>
  <c r="AF77" i="38"/>
  <c r="AP76" i="38"/>
  <c r="AK76" i="38"/>
  <c r="AF76" i="38"/>
  <c r="AP75" i="38"/>
  <c r="AK75" i="38"/>
  <c r="AF75" i="38"/>
  <c r="AP74" i="38"/>
  <c r="AK74" i="38"/>
  <c r="AF74" i="38"/>
  <c r="AP73" i="38"/>
  <c r="AK73" i="38"/>
  <c r="AF73" i="38"/>
  <c r="AP78" i="38"/>
  <c r="AK78" i="38"/>
  <c r="AF78" i="38"/>
  <c r="AP79" i="38"/>
  <c r="AK79" i="38"/>
  <c r="AF79" i="38"/>
  <c r="AP80" i="38"/>
  <c r="AK80" i="38"/>
  <c r="AF80" i="38"/>
  <c r="AP81" i="38"/>
  <c r="AK81" i="38"/>
  <c r="AF81" i="38"/>
  <c r="AN82" i="38"/>
  <c r="AH82" i="38"/>
  <c r="AC82" i="38"/>
  <c r="AN72" i="38"/>
  <c r="AH72" i="38"/>
  <c r="AC72" i="38"/>
  <c r="AN63" i="38"/>
  <c r="AH63" i="38"/>
  <c r="AC63" i="38"/>
  <c r="AN64" i="38"/>
  <c r="AG64" i="38"/>
  <c r="AO65" i="38"/>
  <c r="AJ65" i="38"/>
  <c r="AD65" i="38"/>
  <c r="AO66" i="38"/>
  <c r="AJ66" i="38"/>
  <c r="AD66" i="38"/>
  <c r="AO67" i="38"/>
  <c r="AJ67" i="38"/>
  <c r="AD67" i="38"/>
  <c r="AO68" i="38"/>
  <c r="AJ68" i="38"/>
  <c r="AD68" i="38"/>
  <c r="AO69" i="38"/>
  <c r="AJ69" i="38"/>
  <c r="AD69" i="38"/>
  <c r="AN70" i="38"/>
  <c r="AH70" i="38"/>
  <c r="AC70" i="38"/>
  <c r="AD71" i="38"/>
  <c r="AJ71" i="38"/>
  <c r="AO71" i="38"/>
  <c r="AN55" i="38"/>
  <c r="AH55" i="38"/>
  <c r="AC55" i="38"/>
  <c r="AN56" i="38"/>
  <c r="AH56" i="38"/>
  <c r="AC56" i="38"/>
  <c r="AO324" i="38"/>
  <c r="AJ284" i="38"/>
  <c r="AJ272" i="38"/>
  <c r="AG308" i="38"/>
  <c r="AO303" i="38"/>
  <c r="AJ265" i="38"/>
  <c r="AJ253" i="38"/>
  <c r="AD259" i="38"/>
  <c r="AL254" i="38"/>
  <c r="AL237" i="38"/>
  <c r="AB242" i="38"/>
  <c r="AN227" i="38"/>
  <c r="AK215" i="38"/>
  <c r="AH212" i="38"/>
  <c r="AB205" i="38"/>
  <c r="AD194" i="38"/>
  <c r="AB185" i="38"/>
  <c r="AL179" i="38"/>
  <c r="AG174" i="38"/>
  <c r="AP188" i="38"/>
  <c r="AJ166" i="38"/>
  <c r="AJ168" i="38"/>
  <c r="AC169" i="38"/>
  <c r="AL157" i="38"/>
  <c r="AG156" i="38"/>
  <c r="AB155" i="38"/>
  <c r="AL153" i="38"/>
  <c r="AG152" i="38"/>
  <c r="AB151" i="38"/>
  <c r="AL160" i="38"/>
  <c r="AG159" i="38"/>
  <c r="AB140" i="38"/>
  <c r="AF141" i="38"/>
  <c r="AK142" i="38"/>
  <c r="AB143" i="38"/>
  <c r="AL145" i="38"/>
  <c r="AG144" i="38"/>
  <c r="AB146" i="38"/>
  <c r="AL136" i="38"/>
  <c r="AG135" i="38"/>
  <c r="AB147" i="38"/>
  <c r="AL124" i="38"/>
  <c r="AG123" i="38"/>
  <c r="AB122" i="38"/>
  <c r="AL120" i="38"/>
  <c r="AG128" i="38"/>
  <c r="AB127" i="38"/>
  <c r="AL130" i="38"/>
  <c r="AG129" i="38"/>
  <c r="AB112" i="38"/>
  <c r="AL110" i="38"/>
  <c r="AG109" i="38"/>
  <c r="AB114" i="38"/>
  <c r="AD115" i="38"/>
  <c r="D108" i="38"/>
  <c r="AL98" i="38"/>
  <c r="AG97" i="38"/>
  <c r="AD99" i="38"/>
  <c r="AC105" i="38"/>
  <c r="AJ102" i="38"/>
  <c r="AD100" i="38"/>
  <c r="AO93" i="38"/>
  <c r="AH94" i="38"/>
  <c r="AD92" i="38"/>
  <c r="AC95" i="38"/>
  <c r="AL87" i="38"/>
  <c r="AG84" i="38"/>
  <c r="AD77" i="38"/>
  <c r="AO75" i="38"/>
  <c r="AJ74" i="38"/>
  <c r="AD73" i="38"/>
  <c r="AO79" i="38"/>
  <c r="AJ80" i="38"/>
  <c r="AD81" i="38"/>
  <c r="AG82" i="38"/>
  <c r="AB72" i="38"/>
  <c r="AL64" i="38"/>
  <c r="AC65" i="38"/>
  <c r="AN67" i="38"/>
  <c r="AH68" i="38"/>
  <c r="AC69" i="38"/>
  <c r="AF71" i="38"/>
  <c r="AG55" i="38"/>
  <c r="AB56" i="38"/>
  <c r="AL57" i="38"/>
  <c r="AG57" i="38"/>
  <c r="AB57" i="38"/>
  <c r="AL58" i="38"/>
  <c r="AG58" i="38"/>
  <c r="AB58" i="38"/>
  <c r="AL59" i="38"/>
  <c r="AG59" i="38"/>
  <c r="AB59" i="38"/>
  <c r="AL60" i="38"/>
  <c r="AG60" i="38"/>
  <c r="AB60" i="38"/>
  <c r="AL61" i="38"/>
  <c r="AG61" i="38"/>
  <c r="AB61" i="38"/>
  <c r="AL52" i="38"/>
  <c r="AG52" i="38"/>
  <c r="AB52" i="38"/>
  <c r="AL53" i="38"/>
  <c r="AG53" i="38"/>
  <c r="AB53" i="38"/>
  <c r="AL50" i="38"/>
  <c r="AG50" i="38"/>
  <c r="AB50" i="38"/>
  <c r="AL48" i="38"/>
  <c r="AG48" i="38"/>
  <c r="AB48" i="38"/>
  <c r="AO49" i="38"/>
  <c r="AJ49" i="38"/>
  <c r="AD49" i="38"/>
  <c r="AN45" i="38"/>
  <c r="AH45" i="38"/>
  <c r="AC45" i="38"/>
  <c r="AN40" i="38"/>
  <c r="AH40" i="38"/>
  <c r="AC40" i="38"/>
  <c r="AN41" i="38"/>
  <c r="AH41" i="38"/>
  <c r="AC41" i="38"/>
  <c r="AN42" i="38"/>
  <c r="AH42" i="38"/>
  <c r="AC42" i="38"/>
  <c r="AN43" i="38"/>
  <c r="AH43" i="38"/>
  <c r="AC43" i="38"/>
  <c r="AN37" i="38"/>
  <c r="AH37" i="38"/>
  <c r="AC37" i="38"/>
  <c r="AN38" i="38"/>
  <c r="AH38" i="38"/>
  <c r="AC38" i="38"/>
  <c r="AD39" i="38"/>
  <c r="AJ39" i="38"/>
  <c r="AO39" i="38"/>
  <c r="AN34" i="38"/>
  <c r="AH34" i="38"/>
  <c r="AC34" i="38"/>
  <c r="AD35" i="38"/>
  <c r="AJ35" i="38"/>
  <c r="AO35" i="38"/>
  <c r="AN32" i="38"/>
  <c r="AH32" i="38"/>
  <c r="AC32" i="38"/>
  <c r="AL33" i="38"/>
  <c r="AG33" i="38"/>
  <c r="AB33" i="38"/>
  <c r="AL30" i="38"/>
  <c r="AG30" i="38"/>
  <c r="AB30" i="38"/>
  <c r="AF31" i="38"/>
  <c r="AK31" i="38"/>
  <c r="AP31" i="38"/>
  <c r="AL29" i="38"/>
  <c r="AG29" i="38"/>
  <c r="AO27" i="38"/>
  <c r="AJ27" i="38"/>
  <c r="AD27" i="38"/>
  <c r="AN26" i="38"/>
  <c r="AH26" i="38"/>
  <c r="AC26" i="38"/>
  <c r="AN25" i="38"/>
  <c r="AH25" i="38"/>
  <c r="AC25" i="38"/>
  <c r="AN24" i="38"/>
  <c r="AH24" i="38"/>
  <c r="AC24" i="38"/>
  <c r="AD22" i="38"/>
  <c r="AJ22" i="38"/>
  <c r="AO22" i="38"/>
  <c r="AN20" i="38"/>
  <c r="AH20" i="38"/>
  <c r="AC20" i="38"/>
  <c r="AD19" i="38"/>
  <c r="AJ19" i="38"/>
  <c r="AO19" i="38"/>
  <c r="AN18" i="38"/>
  <c r="AH18" i="38"/>
  <c r="AC18" i="38"/>
  <c r="AN17" i="38"/>
  <c r="AH17" i="38"/>
  <c r="AC17" i="38"/>
  <c r="AN16" i="38"/>
  <c r="AH16" i="38"/>
  <c r="AC16" i="38"/>
  <c r="AN15" i="38"/>
  <c r="AH15" i="38"/>
  <c r="AB23" i="38"/>
  <c r="AG23" i="38"/>
  <c r="AL23" i="38"/>
  <c r="AD91" i="38"/>
  <c r="AD78" i="38"/>
  <c r="AG72" i="38"/>
  <c r="AN68" i="38"/>
  <c r="AG56" i="38"/>
  <c r="AN58" i="38"/>
  <c r="AH59" i="38"/>
  <c r="AH60" i="38"/>
  <c r="AC61" i="38"/>
  <c r="AN53" i="38"/>
  <c r="AH50" i="38"/>
  <c r="AC48" i="38"/>
  <c r="AO45" i="38"/>
  <c r="AJ40" i="38"/>
  <c r="AD41" i="38"/>
  <c r="AO43" i="38"/>
  <c r="AJ37" i="38"/>
  <c r="AD38" i="38"/>
  <c r="AO34" i="38"/>
  <c r="AH35" i="38"/>
  <c r="AD32" i="38"/>
  <c r="AN30" i="38"/>
  <c r="AJ31" i="38"/>
  <c r="AP27" i="38"/>
  <c r="AJ26" i="38"/>
  <c r="AD25" i="38"/>
  <c r="AC22" i="38"/>
  <c r="AJ20" i="38"/>
  <c r="AN19" i="38"/>
  <c r="AO17" i="38"/>
  <c r="AJ16" i="38"/>
  <c r="AC15" i="38"/>
  <c r="AD298" i="38"/>
  <c r="D280" i="38"/>
  <c r="AD270" i="38"/>
  <c r="AD307" i="38"/>
  <c r="AL302" i="38"/>
  <c r="D263" i="38"/>
  <c r="AG264" i="38"/>
  <c r="AG252" i="38"/>
  <c r="AL247" i="38"/>
  <c r="AB258" i="38"/>
  <c r="AJ236" i="38"/>
  <c r="AO225" i="38"/>
  <c r="AH219" i="38"/>
  <c r="AF209" i="38"/>
  <c r="AC204" i="38"/>
  <c r="D192" i="38"/>
  <c r="AL183" i="38"/>
  <c r="AG178" i="38"/>
  <c r="AB173" i="38"/>
  <c r="AK187" i="38"/>
  <c r="AO167" i="38"/>
  <c r="AC168" i="38"/>
  <c r="AN158" i="38"/>
  <c r="AG157" i="38"/>
  <c r="AB156" i="38"/>
  <c r="AL154" i="38"/>
  <c r="AG153" i="38"/>
  <c r="AB152" i="38"/>
  <c r="AL161" i="38"/>
  <c r="AG160" i="38"/>
  <c r="AB159" i="38"/>
  <c r="AL139" i="38"/>
  <c r="AK141" i="38"/>
  <c r="AP142" i="38"/>
  <c r="AL138" i="38"/>
  <c r="AG145" i="38"/>
  <c r="AB144" i="38"/>
  <c r="AL137" i="38"/>
  <c r="AG136" i="38"/>
  <c r="AB135" i="38"/>
  <c r="AL125" i="38"/>
  <c r="AG124" i="38"/>
  <c r="AB123" i="38"/>
  <c r="AL121" i="38"/>
  <c r="AG120" i="38"/>
  <c r="AB128" i="38"/>
  <c r="AL126" i="38"/>
  <c r="AG130" i="38"/>
  <c r="AB129" i="38"/>
  <c r="AL111" i="38"/>
  <c r="AG110" i="38"/>
  <c r="AB109" i="38"/>
  <c r="AL113" i="38"/>
  <c r="AO108" i="38"/>
  <c r="AL116" i="38"/>
  <c r="AG98" i="38"/>
  <c r="AB97" i="38"/>
  <c r="AO104" i="38"/>
  <c r="AH105" i="38"/>
  <c r="AD102" i="38"/>
  <c r="AO101" i="38"/>
  <c r="AJ93" i="38"/>
  <c r="AN94" i="38"/>
  <c r="AO91" i="38"/>
  <c r="AH95" i="38"/>
  <c r="AL86" i="38"/>
  <c r="AG87" i="38"/>
  <c r="AB84" i="38"/>
  <c r="AO76" i="38"/>
  <c r="AJ75" i="38"/>
  <c r="AD74" i="38"/>
  <c r="AO78" i="38"/>
  <c r="AJ79" i="38"/>
  <c r="AD80" i="38"/>
  <c r="AB82" i="38"/>
  <c r="AL63" i="38"/>
  <c r="AF64" i="38"/>
  <c r="AN66" i="38"/>
  <c r="AH67" i="38"/>
  <c r="AC68" i="38"/>
  <c r="AL70" i="38"/>
  <c r="AK71" i="38"/>
  <c r="AB55" i="38"/>
  <c r="AP57" i="38"/>
  <c r="AK57" i="38"/>
  <c r="AF57" i="38"/>
  <c r="AP58" i="38"/>
  <c r="AK58" i="38"/>
  <c r="AF58" i="38"/>
  <c r="AP59" i="38"/>
  <c r="AK59" i="38"/>
  <c r="AF59" i="38"/>
  <c r="AP60" i="38"/>
  <c r="AK60" i="38"/>
  <c r="AF60" i="38"/>
  <c r="AP61" i="38"/>
  <c r="AK61" i="38"/>
  <c r="AF61" i="38"/>
  <c r="AP52" i="38"/>
  <c r="AK52" i="38"/>
  <c r="AF52" i="38"/>
  <c r="AP53" i="38"/>
  <c r="AK53" i="38"/>
  <c r="AF53" i="38"/>
  <c r="AP50" i="38"/>
  <c r="AK50" i="38"/>
  <c r="AF50" i="38"/>
  <c r="AP48" i="38"/>
  <c r="AK48" i="38"/>
  <c r="AF48" i="38"/>
  <c r="E48" i="38"/>
  <c r="AN49" i="38"/>
  <c r="AH49" i="38"/>
  <c r="AC49" i="38"/>
  <c r="AL45" i="38"/>
  <c r="AG45" i="38"/>
  <c r="AB45" i="38"/>
  <c r="AL40" i="38"/>
  <c r="AG40" i="38"/>
  <c r="AB40" i="38"/>
  <c r="AL41" i="38"/>
  <c r="AG41" i="38"/>
  <c r="AB41" i="38"/>
  <c r="AL42" i="38"/>
  <c r="AG42" i="38"/>
  <c r="AB42" i="38"/>
  <c r="AL43" i="38"/>
  <c r="AG43" i="38"/>
  <c r="AB43" i="38"/>
  <c r="AL37" i="38"/>
  <c r="AG37" i="38"/>
  <c r="AB37" i="38"/>
  <c r="AL38" i="38"/>
  <c r="AG38" i="38"/>
  <c r="AB38" i="38"/>
  <c r="AF39" i="38"/>
  <c r="AK39" i="38"/>
  <c r="AP39" i="38"/>
  <c r="AL34" i="38"/>
  <c r="AG34" i="38"/>
  <c r="AB34" i="38"/>
  <c r="AF35" i="38"/>
  <c r="AK35" i="38"/>
  <c r="AP35" i="38"/>
  <c r="AL32" i="38"/>
  <c r="AG32" i="38"/>
  <c r="AP33" i="38"/>
  <c r="AK33" i="38"/>
  <c r="AF33" i="38"/>
  <c r="AP30" i="38"/>
  <c r="AK30" i="38"/>
  <c r="AF30" i="38"/>
  <c r="AB31" i="38"/>
  <c r="AG31" i="38"/>
  <c r="AL31" i="38"/>
  <c r="AP29" i="38"/>
  <c r="AK29" i="38"/>
  <c r="AF29" i="38"/>
  <c r="AN27" i="38"/>
  <c r="AH27" i="38"/>
  <c r="AC27" i="38"/>
  <c r="AL26" i="38"/>
  <c r="AG26" i="38"/>
  <c r="AB26" i="38"/>
  <c r="AL25" i="38"/>
  <c r="AG25" i="38"/>
  <c r="AB25" i="38"/>
  <c r="AL24" i="38"/>
  <c r="AG24" i="38"/>
  <c r="AB24" i="38"/>
  <c r="AF22" i="38"/>
  <c r="AK22" i="38"/>
  <c r="AP22" i="38"/>
  <c r="AL20" i="38"/>
  <c r="AG20" i="38"/>
  <c r="AB20" i="38"/>
  <c r="AF19" i="38"/>
  <c r="AK19" i="38"/>
  <c r="AP19" i="38"/>
  <c r="AL18" i="38"/>
  <c r="AG18" i="38"/>
  <c r="AB18" i="38"/>
  <c r="AL17" i="38"/>
  <c r="AG17" i="38"/>
  <c r="AB17" i="38"/>
  <c r="AL16" i="38"/>
  <c r="AG16" i="38"/>
  <c r="AB16" i="38"/>
  <c r="AL15" i="38"/>
  <c r="AG15" i="38"/>
  <c r="AC23" i="38"/>
  <c r="AH23" i="38"/>
  <c r="AN23" i="38"/>
  <c r="AG140" i="38"/>
  <c r="AB138" i="38"/>
  <c r="AB137" i="38"/>
  <c r="AB125" i="38"/>
  <c r="AB121" i="38"/>
  <c r="AB126" i="38"/>
  <c r="AB111" i="38"/>
  <c r="AB113" i="38"/>
  <c r="AB116" i="38"/>
  <c r="AD104" i="38"/>
  <c r="AD101" i="38"/>
  <c r="AB86" i="38"/>
  <c r="AD76" i="38"/>
  <c r="AO80" i="38"/>
  <c r="AB63" i="38"/>
  <c r="AH69" i="38"/>
  <c r="AN57" i="38"/>
  <c r="AH58" i="38"/>
  <c r="AC59" i="38"/>
  <c r="AN61" i="38"/>
  <c r="AH52" i="38"/>
  <c r="AH53" i="38"/>
  <c r="AC50" i="38"/>
  <c r="AP49" i="38"/>
  <c r="AJ45" i="38"/>
  <c r="AD40" i="38"/>
  <c r="AJ42" i="38"/>
  <c r="AD43" i="38"/>
  <c r="AO38" i="38"/>
  <c r="AH39" i="38"/>
  <c r="AD34" i="38"/>
  <c r="AO32" i="38"/>
  <c r="AH33" i="38"/>
  <c r="AC30" i="38"/>
  <c r="AN29" i="38"/>
  <c r="AF27" i="38"/>
  <c r="AO25" i="38"/>
  <c r="AJ24" i="38"/>
  <c r="AN22" i="38"/>
  <c r="AC19" i="38"/>
  <c r="AJ18" i="38"/>
  <c r="AD17" i="38"/>
  <c r="AO15" i="38"/>
  <c r="AK23" i="38"/>
  <c r="AD318" i="38"/>
  <c r="AL293" i="38"/>
  <c r="AB277" i="38"/>
  <c r="AC311" i="38"/>
  <c r="AB306" i="38"/>
  <c r="AJ301" i="38"/>
  <c r="AO261" i="38"/>
  <c r="AD232" i="38"/>
  <c r="AD251" i="38"/>
  <c r="AJ246" i="38"/>
  <c r="D257" i="38"/>
  <c r="AG241" i="38"/>
  <c r="AH230" i="38"/>
  <c r="AC218" i="38"/>
  <c r="AP211" i="38"/>
  <c r="AN202" i="38"/>
  <c r="AL195" i="38"/>
  <c r="AG182" i="38"/>
  <c r="AB177" i="38"/>
  <c r="AL171" i="38"/>
  <c r="AO186" i="38"/>
  <c r="AG167" i="38"/>
  <c r="AN169" i="38"/>
  <c r="AH158" i="38"/>
  <c r="AB157" i="38"/>
  <c r="AL155" i="38"/>
  <c r="AG154" i="38"/>
  <c r="AB153" i="38"/>
  <c r="AL151" i="38"/>
  <c r="AG161" i="38"/>
  <c r="AB160" i="38"/>
  <c r="AL140" i="38"/>
  <c r="AG139" i="38"/>
  <c r="AP141" i="38"/>
  <c r="AL143" i="38"/>
  <c r="AG138" i="38"/>
  <c r="AB145" i="38"/>
  <c r="AL146" i="38"/>
  <c r="AG137" i="38"/>
  <c r="AB136" i="38"/>
  <c r="AL147" i="38"/>
  <c r="AG125" i="38"/>
  <c r="AB124" i="38"/>
  <c r="AL122" i="38"/>
  <c r="AG121" i="38"/>
  <c r="AB120" i="38"/>
  <c r="AL127" i="38"/>
  <c r="AG126" i="38"/>
  <c r="AB130" i="38"/>
  <c r="AL112" i="38"/>
  <c r="AG111" i="38"/>
  <c r="AB110" i="38"/>
  <c r="AL114" i="38"/>
  <c r="AG113" i="38"/>
  <c r="AO115" i="38"/>
  <c r="AJ108" i="38"/>
  <c r="AG116" i="38"/>
  <c r="AB98" i="38"/>
  <c r="AO99" i="38"/>
  <c r="AJ104" i="38"/>
  <c r="AN105" i="38"/>
  <c r="AO100" i="38"/>
  <c r="AJ101" i="38"/>
  <c r="AD93" i="38"/>
  <c r="AO92" i="38"/>
  <c r="AJ91" i="38"/>
  <c r="AN95" i="38"/>
  <c r="AG86" i="38"/>
  <c r="AB87" i="38"/>
  <c r="AO77" i="38"/>
  <c r="AJ76" i="38"/>
  <c r="AD75" i="38"/>
  <c r="AO73" i="38"/>
  <c r="AJ78" i="38"/>
  <c r="AD79" i="38"/>
  <c r="AO81" i="38"/>
  <c r="AL72" i="38"/>
  <c r="AG63" i="38"/>
  <c r="AN65" i="38"/>
  <c r="AH66" i="38"/>
  <c r="AC67" i="38"/>
  <c r="AN69" i="38"/>
  <c r="AG70" i="38"/>
  <c r="AP71" i="38"/>
  <c r="AL56" i="38"/>
  <c r="AO57" i="38"/>
  <c r="AJ57" i="38"/>
  <c r="AD57" i="38"/>
  <c r="AO58" i="38"/>
  <c r="AJ58" i="38"/>
  <c r="AD58" i="38"/>
  <c r="AO59" i="38"/>
  <c r="AJ59" i="38"/>
  <c r="AD59" i="38"/>
  <c r="AO60" i="38"/>
  <c r="AJ60" i="38"/>
  <c r="AD60" i="38"/>
  <c r="AO61" i="38"/>
  <c r="AJ61" i="38"/>
  <c r="AD61" i="38"/>
  <c r="AO52" i="38"/>
  <c r="AJ52" i="38"/>
  <c r="AD52" i="38"/>
  <c r="AO53" i="38"/>
  <c r="AJ53" i="38"/>
  <c r="AD53" i="38"/>
  <c r="AO50" i="38"/>
  <c r="AJ50" i="38"/>
  <c r="AD50" i="38"/>
  <c r="AO48" i="38"/>
  <c r="AJ48" i="38"/>
  <c r="AD48" i="38"/>
  <c r="D48" i="38"/>
  <c r="AL49" i="38"/>
  <c r="AG49" i="38"/>
  <c r="AB49" i="38"/>
  <c r="AK45" i="38"/>
  <c r="AF45" i="38"/>
  <c r="AP40" i="38"/>
  <c r="AK40" i="38"/>
  <c r="AF40" i="38"/>
  <c r="AP41" i="38"/>
  <c r="AK41" i="38"/>
  <c r="AF41" i="38"/>
  <c r="AP42" i="38"/>
  <c r="AK42" i="38"/>
  <c r="AF42" i="38"/>
  <c r="AP43" i="38"/>
  <c r="AK43" i="38"/>
  <c r="AF43" i="38"/>
  <c r="AP37" i="38"/>
  <c r="AK37" i="38"/>
  <c r="AF37" i="38"/>
  <c r="AP38" i="38"/>
  <c r="AK38" i="38"/>
  <c r="AF38" i="38"/>
  <c r="AB39" i="38"/>
  <c r="AG39" i="38"/>
  <c r="AL39" i="38"/>
  <c r="AP34" i="38"/>
  <c r="AK34" i="38"/>
  <c r="AF34" i="38"/>
  <c r="AB35" i="38"/>
  <c r="AG35" i="38"/>
  <c r="AL35" i="38"/>
  <c r="AP32" i="38"/>
  <c r="AK32" i="38"/>
  <c r="AF32" i="38"/>
  <c r="AO33" i="38"/>
  <c r="AJ33" i="38"/>
  <c r="AD33" i="38"/>
  <c r="AO30" i="38"/>
  <c r="AJ30" i="38"/>
  <c r="AD30" i="38"/>
  <c r="AC31" i="38"/>
  <c r="AH31" i="38"/>
  <c r="AN31" i="38"/>
  <c r="AO29" i="38"/>
  <c r="AJ29" i="38"/>
  <c r="AC29" i="38"/>
  <c r="AL27" i="38"/>
  <c r="AG27" i="38"/>
  <c r="AP26" i="38"/>
  <c r="AK26" i="38"/>
  <c r="AF26" i="38"/>
  <c r="AP25" i="38"/>
  <c r="AK25" i="38"/>
  <c r="AF25" i="38"/>
  <c r="AP24" i="38"/>
  <c r="AK24" i="38"/>
  <c r="AF24" i="38"/>
  <c r="AB22" i="38"/>
  <c r="AG22" i="38"/>
  <c r="AL22" i="38"/>
  <c r="AP20" i="38"/>
  <c r="AK20" i="38"/>
  <c r="AF20" i="38"/>
  <c r="AB19" i="38"/>
  <c r="AG19" i="38"/>
  <c r="AL19" i="38"/>
  <c r="AP18" i="38"/>
  <c r="AK18" i="38"/>
  <c r="AF18" i="38"/>
  <c r="AP17" i="38"/>
  <c r="AK17" i="38"/>
  <c r="AF17" i="38"/>
  <c r="AP16" i="38"/>
  <c r="AK16" i="38"/>
  <c r="AF16" i="38"/>
  <c r="AP15" i="38"/>
  <c r="AK15" i="38"/>
  <c r="AF15" i="38"/>
  <c r="AD23" i="38"/>
  <c r="AJ23" i="38"/>
  <c r="AO23" i="38"/>
  <c r="AB139" i="38"/>
  <c r="AL144" i="38"/>
  <c r="AL135" i="38"/>
  <c r="AL123" i="38"/>
  <c r="AL128" i="38"/>
  <c r="AL129" i="38"/>
  <c r="AL109" i="38"/>
  <c r="AJ115" i="38"/>
  <c r="AL97" i="38"/>
  <c r="AO102" i="38"/>
  <c r="AC94" i="38"/>
  <c r="AL84" i="38"/>
  <c r="AO74" i="38"/>
  <c r="AJ81" i="38"/>
  <c r="AH65" i="38"/>
  <c r="AB70" i="38"/>
  <c r="AH57" i="38"/>
  <c r="AC58" i="38"/>
  <c r="AN60" i="38"/>
  <c r="AH61" i="38"/>
  <c r="AC52" i="38"/>
  <c r="AN50" i="38"/>
  <c r="AH48" i="38"/>
  <c r="AK49" i="38"/>
  <c r="AD45" i="38"/>
  <c r="AO41" i="38"/>
  <c r="AO42" i="38"/>
  <c r="AJ43" i="38"/>
  <c r="AD37" i="38"/>
  <c r="AC39" i="38"/>
  <c r="AJ34" i="38"/>
  <c r="AN35" i="38"/>
  <c r="AN33" i="38"/>
  <c r="AH30" i="38"/>
  <c r="AO31" i="38"/>
  <c r="AK27" i="38"/>
  <c r="AD26" i="38"/>
  <c r="AO24" i="38"/>
  <c r="AH22" i="38"/>
  <c r="AD20" i="38"/>
  <c r="AO18" i="38"/>
  <c r="AJ17" i="38"/>
  <c r="AD16" i="38"/>
  <c r="AF23" i="38"/>
  <c r="AJ323" i="38"/>
  <c r="AB289" i="38"/>
  <c r="AO274" i="38"/>
  <c r="AK309" i="38"/>
  <c r="D305" i="38"/>
  <c r="AL266" i="38"/>
  <c r="AO233" i="38"/>
  <c r="AB250" i="38"/>
  <c r="AG245" i="38"/>
  <c r="AO255" i="38"/>
  <c r="AO238" i="38"/>
  <c r="AD240" i="38"/>
  <c r="AC229" i="38"/>
  <c r="AP216" i="38"/>
  <c r="AK208" i="38"/>
  <c r="AH201" i="38"/>
  <c r="AJ193" i="38"/>
  <c r="AG197" i="38"/>
  <c r="AB181" i="38"/>
  <c r="AL175" i="38"/>
  <c r="AF170" i="38"/>
  <c r="AD186" i="38"/>
  <c r="AP168" i="38"/>
  <c r="AH169" i="38"/>
  <c r="AC158" i="38"/>
  <c r="AL156" i="38"/>
  <c r="AG155" i="38"/>
  <c r="AB154" i="38"/>
  <c r="AL152" i="38"/>
  <c r="AG151" i="38"/>
  <c r="AB161" i="38"/>
  <c r="AL159" i="38"/>
  <c r="AF142" i="38"/>
  <c r="AG143" i="38"/>
  <c r="AG146" i="38"/>
  <c r="AG147" i="38"/>
  <c r="AG122" i="38"/>
  <c r="AG127" i="38"/>
  <c r="AG112" i="38"/>
  <c r="AG114" i="38"/>
  <c r="AD108" i="38"/>
  <c r="AJ99" i="38"/>
  <c r="AJ100" i="38"/>
  <c r="AJ92" i="38"/>
  <c r="AJ77" i="38"/>
  <c r="AJ73" i="38"/>
  <c r="AL82" i="38"/>
  <c r="AC66" i="38"/>
  <c r="AL55" i="38"/>
  <c r="AC57" i="38"/>
  <c r="AN59" i="38"/>
  <c r="AC60" i="38"/>
  <c r="AN52" i="38"/>
  <c r="AC53" i="38"/>
  <c r="AN48" i="38"/>
  <c r="AF49" i="38"/>
  <c r="AO40" i="38"/>
  <c r="AJ41" i="38"/>
  <c r="AD42" i="38"/>
  <c r="AO37" i="38"/>
  <c r="AJ38" i="38"/>
  <c r="AN39" i="38"/>
  <c r="AC35" i="38"/>
  <c r="AJ32" i="38"/>
  <c r="AC33" i="38"/>
  <c r="AD31" i="38"/>
  <c r="AH29" i="38"/>
  <c r="AO26" i="38"/>
  <c r="AJ25" i="38"/>
  <c r="AD24" i="38"/>
  <c r="AO20" i="38"/>
  <c r="AH19" i="38"/>
  <c r="AD18" i="38"/>
  <c r="AO16" i="38"/>
  <c r="AJ15" i="38"/>
  <c r="AP23" i="38"/>
  <c r="AN542" i="38"/>
  <c r="AH542" i="38"/>
  <c r="AH541" i="38" s="1"/>
  <c r="AC542" i="38"/>
  <c r="AC541" i="38" s="1"/>
  <c r="AP528" i="38"/>
  <c r="AP527" i="38" s="1"/>
  <c r="AK528" i="38"/>
  <c r="AK527" i="38" s="1"/>
  <c r="AF528" i="38"/>
  <c r="E528" i="38"/>
  <c r="AP501" i="38"/>
  <c r="AP500" i="38" s="1"/>
  <c r="AK501" i="38"/>
  <c r="AK500" i="38" s="1"/>
  <c r="AF501" i="38"/>
  <c r="E501" i="38"/>
  <c r="AN403" i="38"/>
  <c r="AH403" i="38"/>
  <c r="AC403" i="38"/>
  <c r="AP498" i="38"/>
  <c r="AP489" i="38" s="1"/>
  <c r="AK498" i="38"/>
  <c r="AK489" i="38" s="1"/>
  <c r="AF498" i="38"/>
  <c r="E498" i="38"/>
  <c r="AN488" i="38"/>
  <c r="AH488" i="38"/>
  <c r="AH485" i="38" s="1"/>
  <c r="AC488" i="38"/>
  <c r="AC485" i="38" s="1"/>
  <c r="AP469" i="38"/>
  <c r="AP467" i="38" s="1"/>
  <c r="AK469" i="38"/>
  <c r="AK467" i="38" s="1"/>
  <c r="AF469" i="38"/>
  <c r="E469" i="38"/>
  <c r="AN466" i="38"/>
  <c r="AH466" i="38"/>
  <c r="AH459" i="38" s="1"/>
  <c r="AC466" i="38"/>
  <c r="AC459" i="38" s="1"/>
  <c r="AP458" i="38"/>
  <c r="AK458" i="38"/>
  <c r="AF458" i="38"/>
  <c r="E458" i="38"/>
  <c r="AN457" i="38"/>
  <c r="AH457" i="38"/>
  <c r="AC457" i="38"/>
  <c r="AP399" i="38"/>
  <c r="AK399" i="38"/>
  <c r="AF399" i="38"/>
  <c r="E399" i="38"/>
  <c r="AN344" i="38"/>
  <c r="AH344" i="38"/>
  <c r="AC344" i="38"/>
  <c r="AP338" i="38"/>
  <c r="AK338" i="38"/>
  <c r="AF338" i="38"/>
  <c r="E338" i="38"/>
  <c r="AN335" i="38"/>
  <c r="AH335" i="38"/>
  <c r="AC335" i="38"/>
  <c r="AP330" i="38"/>
  <c r="AK330" i="38"/>
  <c r="AF330" i="38"/>
  <c r="E330" i="38"/>
  <c r="AN395" i="38"/>
  <c r="AH395" i="38"/>
  <c r="AC395" i="38"/>
  <c r="AP390" i="38"/>
  <c r="AK390" i="38"/>
  <c r="AF390" i="38"/>
  <c r="E390" i="38"/>
  <c r="AN346" i="38"/>
  <c r="AH346" i="38"/>
  <c r="AC346" i="38"/>
  <c r="AP339" i="38"/>
  <c r="AK339" i="38"/>
  <c r="AF339" i="38"/>
  <c r="E339" i="38"/>
  <c r="AN329" i="38"/>
  <c r="AH329" i="38"/>
  <c r="AC329" i="38"/>
  <c r="AP234" i="38"/>
  <c r="AK234" i="38"/>
  <c r="AF234" i="38"/>
  <c r="AP313" i="38"/>
  <c r="AK313" i="38"/>
  <c r="AF313" i="38"/>
  <c r="E313" i="38"/>
  <c r="AN268" i="38"/>
  <c r="AH268" i="38"/>
  <c r="AC268" i="38"/>
  <c r="AP244" i="38"/>
  <c r="AK244" i="38"/>
  <c r="AF244" i="38"/>
  <c r="E244" i="38"/>
  <c r="AN224" i="38"/>
  <c r="AH224" i="38"/>
  <c r="AC224" i="38"/>
  <c r="AP206" i="38"/>
  <c r="AK206" i="38"/>
  <c r="AF206" i="38"/>
  <c r="AP200" i="38"/>
  <c r="AK200" i="38"/>
  <c r="AF200" i="38"/>
  <c r="E200" i="38"/>
  <c r="AN198" i="38"/>
  <c r="AH198" i="38"/>
  <c r="AC198" i="38"/>
  <c r="AO221" i="38"/>
  <c r="AJ221" i="38"/>
  <c r="AD221" i="38"/>
  <c r="AL213" i="38"/>
  <c r="AG213" i="38"/>
  <c r="AL542" i="38"/>
  <c r="AL541" i="38" s="1"/>
  <c r="AG542" i="38"/>
  <c r="AG541" i="38" s="1"/>
  <c r="AB542" i="38"/>
  <c r="AO528" i="38"/>
  <c r="AO527" i="38" s="1"/>
  <c r="AJ528" i="38"/>
  <c r="AD528" i="38"/>
  <c r="AD527" i="38" s="1"/>
  <c r="D528" i="38"/>
  <c r="AO501" i="38"/>
  <c r="AO500" i="38" s="1"/>
  <c r="AJ501" i="38"/>
  <c r="AD501" i="38"/>
  <c r="AD500" i="38" s="1"/>
  <c r="D501" i="38"/>
  <c r="AL403" i="38"/>
  <c r="AG403" i="38"/>
  <c r="AB403" i="38"/>
  <c r="AO498" i="38"/>
  <c r="AO489" i="38" s="1"/>
  <c r="AJ498" i="38"/>
  <c r="AD498" i="38"/>
  <c r="AD489" i="38" s="1"/>
  <c r="D498" i="38"/>
  <c r="AL488" i="38"/>
  <c r="AL485" i="38" s="1"/>
  <c r="AG488" i="38"/>
  <c r="AG485" i="38" s="1"/>
  <c r="AB488" i="38"/>
  <c r="AO469" i="38"/>
  <c r="AO467" i="38" s="1"/>
  <c r="AJ469" i="38"/>
  <c r="AD469" i="38"/>
  <c r="AD467" i="38" s="1"/>
  <c r="D469" i="38"/>
  <c r="AL466" i="38"/>
  <c r="AL459" i="38" s="1"/>
  <c r="AG466" i="38"/>
  <c r="AG459" i="38" s="1"/>
  <c r="AB466" i="38"/>
  <c r="AO458" i="38"/>
  <c r="AJ458" i="38"/>
  <c r="AD458" i="38"/>
  <c r="D458" i="38"/>
  <c r="AL457" i="38"/>
  <c r="AG457" i="38"/>
  <c r="AB457" i="38"/>
  <c r="AO399" i="38"/>
  <c r="AJ399" i="38"/>
  <c r="AD399" i="38"/>
  <c r="D399" i="38"/>
  <c r="AL344" i="38"/>
  <c r="AG344" i="38"/>
  <c r="AB344" i="38"/>
  <c r="AO338" i="38"/>
  <c r="AJ338" i="38"/>
  <c r="AD338" i="38"/>
  <c r="D338" i="38"/>
  <c r="AL335" i="38"/>
  <c r="AG335" i="38"/>
  <c r="AB335" i="38"/>
  <c r="AO330" i="38"/>
  <c r="AJ330" i="38"/>
  <c r="AD330" i="38"/>
  <c r="D330" i="38"/>
  <c r="AL395" i="38"/>
  <c r="AG395" i="38"/>
  <c r="AB395" i="38"/>
  <c r="AO390" i="38"/>
  <c r="AJ390" i="38"/>
  <c r="AD390" i="38"/>
  <c r="D390" i="38"/>
  <c r="AL346" i="38"/>
  <c r="AG346" i="38"/>
  <c r="AB346" i="38"/>
  <c r="AO339" i="38"/>
  <c r="AJ339" i="38"/>
  <c r="AD339" i="38"/>
  <c r="D339" i="38"/>
  <c r="AL329" i="38"/>
  <c r="AG329" i="38"/>
  <c r="AB329" i="38"/>
  <c r="AO234" i="38"/>
  <c r="AJ234" i="38"/>
  <c r="AD234" i="38"/>
  <c r="AO313" i="38"/>
  <c r="AJ313" i="38"/>
  <c r="AD313" i="38"/>
  <c r="D313" i="38"/>
  <c r="AL268" i="38"/>
  <c r="AG268" i="38"/>
  <c r="AB268" i="38"/>
  <c r="AO244" i="38"/>
  <c r="AJ244" i="38"/>
  <c r="AD244" i="38"/>
  <c r="AL224" i="38"/>
  <c r="AG224" i="38"/>
  <c r="AB224" i="38"/>
  <c r="AO206" i="38"/>
  <c r="AJ206" i="38"/>
  <c r="AD206" i="38"/>
  <c r="AO200" i="38"/>
  <c r="AJ200" i="38"/>
  <c r="AD200" i="38"/>
  <c r="D200" i="38"/>
  <c r="AL198" i="38"/>
  <c r="AG198" i="38"/>
  <c r="AB198" i="38"/>
  <c r="AN221" i="38"/>
  <c r="AH221" i="38"/>
  <c r="AC221" i="38"/>
  <c r="AP213" i="38"/>
  <c r="AK213" i="38"/>
  <c r="AF213" i="38"/>
  <c r="AN165" i="38"/>
  <c r="AH165" i="38"/>
  <c r="AC165" i="38"/>
  <c r="AP542" i="38"/>
  <c r="AP541" i="38" s="1"/>
  <c r="AK542" i="38"/>
  <c r="AK541" i="38" s="1"/>
  <c r="AF542" i="38"/>
  <c r="E542" i="38"/>
  <c r="AN528" i="38"/>
  <c r="AH528" i="38"/>
  <c r="AH527" i="38" s="1"/>
  <c r="AC528" i="38"/>
  <c r="AC527" i="38" s="1"/>
  <c r="AN501" i="38"/>
  <c r="AH501" i="38"/>
  <c r="AH500" i="38" s="1"/>
  <c r="AC501" i="38"/>
  <c r="AC500" i="38" s="1"/>
  <c r="AP403" i="38"/>
  <c r="AK403" i="38"/>
  <c r="AF403" i="38"/>
  <c r="E403" i="38"/>
  <c r="AN498" i="38"/>
  <c r="AH498" i="38"/>
  <c r="AH489" i="38" s="1"/>
  <c r="AC498" i="38"/>
  <c r="AC489" i="38" s="1"/>
  <c r="AP488" i="38"/>
  <c r="AP485" i="38" s="1"/>
  <c r="AK488" i="38"/>
  <c r="AK485" i="38" s="1"/>
  <c r="AF488" i="38"/>
  <c r="E488" i="38"/>
  <c r="AN469" i="38"/>
  <c r="AH469" i="38"/>
  <c r="AH467" i="38" s="1"/>
  <c r="AC469" i="38"/>
  <c r="AC467" i="38" s="1"/>
  <c r="AP466" i="38"/>
  <c r="AP459" i="38" s="1"/>
  <c r="AK466" i="38"/>
  <c r="AK459" i="38" s="1"/>
  <c r="AF466" i="38"/>
  <c r="E466" i="38"/>
  <c r="AN458" i="38"/>
  <c r="AH458" i="38"/>
  <c r="AC458" i="38"/>
  <c r="AP457" i="38"/>
  <c r="AK457" i="38"/>
  <c r="AF457" i="38"/>
  <c r="E457" i="38"/>
  <c r="AN399" i="38"/>
  <c r="AH399" i="38"/>
  <c r="AC399" i="38"/>
  <c r="AP344" i="38"/>
  <c r="AK344" i="38"/>
  <c r="AF344" i="38"/>
  <c r="E344" i="38"/>
  <c r="AN338" i="38"/>
  <c r="AH338" i="38"/>
  <c r="AC338" i="38"/>
  <c r="AP335" i="38"/>
  <c r="AK335" i="38"/>
  <c r="AF335" i="38"/>
  <c r="E335" i="38"/>
  <c r="AN330" i="38"/>
  <c r="AH330" i="38"/>
  <c r="AC330" i="38"/>
  <c r="AP395" i="38"/>
  <c r="AK395" i="38"/>
  <c r="AF395" i="38"/>
  <c r="E395" i="38"/>
  <c r="AN390" i="38"/>
  <c r="AH390" i="38"/>
  <c r="AC390" i="38"/>
  <c r="AP346" i="38"/>
  <c r="AK346" i="38"/>
  <c r="AF346" i="38"/>
  <c r="E346" i="38"/>
  <c r="AN339" i="38"/>
  <c r="AH339" i="38"/>
  <c r="AC339" i="38"/>
  <c r="AP329" i="38"/>
  <c r="AK329" i="38"/>
  <c r="AF329" i="38"/>
  <c r="E329" i="38"/>
  <c r="AN234" i="38"/>
  <c r="AH234" i="38"/>
  <c r="AC234" i="38"/>
  <c r="AN313" i="38"/>
  <c r="AH313" i="38"/>
  <c r="AC313" i="38"/>
  <c r="AP268" i="38"/>
  <c r="AK268" i="38"/>
  <c r="AF268" i="38"/>
  <c r="E268" i="38"/>
  <c r="AN244" i="38"/>
  <c r="AH244" i="38"/>
  <c r="AC244" i="38"/>
  <c r="AP224" i="38"/>
  <c r="AK224" i="38"/>
  <c r="AF224" i="38"/>
  <c r="E224" i="38"/>
  <c r="AN206" i="38"/>
  <c r="AH206" i="38"/>
  <c r="AC206" i="38"/>
  <c r="AN200" i="38"/>
  <c r="AH200" i="38"/>
  <c r="AC200" i="38"/>
  <c r="AP198" i="38"/>
  <c r="AK198" i="38"/>
  <c r="AF198" i="38"/>
  <c r="AL221" i="38"/>
  <c r="AG221" i="38"/>
  <c r="AB221" i="38"/>
  <c r="AO213" i="38"/>
  <c r="AJ213" i="38"/>
  <c r="AD213" i="38"/>
  <c r="AL165" i="38"/>
  <c r="AO542" i="38"/>
  <c r="AO541" i="38" s="1"/>
  <c r="AJ542" i="38"/>
  <c r="AD542" i="38"/>
  <c r="AD541" i="38" s="1"/>
  <c r="D542" i="38"/>
  <c r="AL528" i="38"/>
  <c r="AL527" i="38" s="1"/>
  <c r="AG528" i="38"/>
  <c r="AG527" i="38" s="1"/>
  <c r="AB528" i="38"/>
  <c r="AL501" i="38"/>
  <c r="AL500" i="38" s="1"/>
  <c r="AG501" i="38"/>
  <c r="AG500" i="38" s="1"/>
  <c r="AB501" i="38"/>
  <c r="AO403" i="38"/>
  <c r="AJ403" i="38"/>
  <c r="AD403" i="38"/>
  <c r="D403" i="38"/>
  <c r="AL498" i="38"/>
  <c r="AL489" i="38" s="1"/>
  <c r="AG498" i="38"/>
  <c r="AG489" i="38" s="1"/>
  <c r="AB498" i="38"/>
  <c r="AO488" i="38"/>
  <c r="AO485" i="38" s="1"/>
  <c r="AJ488" i="38"/>
  <c r="AD488" i="38"/>
  <c r="AD485" i="38" s="1"/>
  <c r="D488" i="38"/>
  <c r="AL469" i="38"/>
  <c r="AL467" i="38" s="1"/>
  <c r="AG469" i="38"/>
  <c r="AG467" i="38" s="1"/>
  <c r="AB469" i="38"/>
  <c r="AO466" i="38"/>
  <c r="AO459" i="38" s="1"/>
  <c r="AJ466" i="38"/>
  <c r="AD466" i="38"/>
  <c r="AD459" i="38" s="1"/>
  <c r="D466" i="38"/>
  <c r="AL458" i="38"/>
  <c r="AG458" i="38"/>
  <c r="AB458" i="38"/>
  <c r="AO457" i="38"/>
  <c r="AJ457" i="38"/>
  <c r="AD457" i="38"/>
  <c r="D457" i="38"/>
  <c r="AL399" i="38"/>
  <c r="AG399" i="38"/>
  <c r="AB399" i="38"/>
  <c r="AO344" i="38"/>
  <c r="AJ344" i="38"/>
  <c r="AD344" i="38"/>
  <c r="D344" i="38"/>
  <c r="AL338" i="38"/>
  <c r="AG338" i="38"/>
  <c r="AB338" i="38"/>
  <c r="AO335" i="38"/>
  <c r="AJ335" i="38"/>
  <c r="AD335" i="38"/>
  <c r="D335" i="38"/>
  <c r="AL330" i="38"/>
  <c r="AG330" i="38"/>
  <c r="AB330" i="38"/>
  <c r="AO395" i="38"/>
  <c r="AJ395" i="38"/>
  <c r="AD395" i="38"/>
  <c r="D395" i="38"/>
  <c r="AL390" i="38"/>
  <c r="AG390" i="38"/>
  <c r="AB390" i="38"/>
  <c r="AO346" i="38"/>
  <c r="AJ346" i="38"/>
  <c r="AD346" i="38"/>
  <c r="D346" i="38"/>
  <c r="AL339" i="38"/>
  <c r="AG339" i="38"/>
  <c r="AB339" i="38"/>
  <c r="AO329" i="38"/>
  <c r="AJ329" i="38"/>
  <c r="AD329" i="38"/>
  <c r="D329" i="38"/>
  <c r="AL234" i="38"/>
  <c r="AG234" i="38"/>
  <c r="AB234" i="38"/>
  <c r="AL313" i="38"/>
  <c r="AG313" i="38"/>
  <c r="AB313" i="38"/>
  <c r="AO268" i="38"/>
  <c r="AJ268" i="38"/>
  <c r="AD268" i="38"/>
  <c r="D268" i="38"/>
  <c r="AL244" i="38"/>
  <c r="AG244" i="38"/>
  <c r="AB244" i="38"/>
  <c r="AO224" i="38"/>
  <c r="AJ224" i="38"/>
  <c r="AD224" i="38"/>
  <c r="D224" i="38"/>
  <c r="AL206" i="38"/>
  <c r="AG206" i="38"/>
  <c r="AB206" i="38"/>
  <c r="AL200" i="38"/>
  <c r="AG200" i="38"/>
  <c r="AB200" i="38"/>
  <c r="AO198" i="38"/>
  <c r="AJ198" i="38"/>
  <c r="AD198" i="38"/>
  <c r="AP221" i="38"/>
  <c r="AK221" i="38"/>
  <c r="AF221" i="38"/>
  <c r="AN213" i="38"/>
  <c r="AH213" i="38"/>
  <c r="AC213" i="38"/>
  <c r="AP165" i="38"/>
  <c r="AK165" i="38"/>
  <c r="AF165" i="38"/>
  <c r="AJ165" i="38"/>
  <c r="E165" i="38"/>
  <c r="AN163" i="38"/>
  <c r="AH163" i="38"/>
  <c r="AC163" i="38"/>
  <c r="AN162" i="38"/>
  <c r="AH162" i="38"/>
  <c r="AC162" i="38"/>
  <c r="AL150" i="38"/>
  <c r="AG150" i="38"/>
  <c r="AB150" i="38"/>
  <c r="AO148" i="38"/>
  <c r="AJ148" i="38"/>
  <c r="AD148" i="38"/>
  <c r="AO134" i="38"/>
  <c r="AJ134" i="38"/>
  <c r="AD134" i="38"/>
  <c r="AL132" i="38"/>
  <c r="AG132" i="38"/>
  <c r="AB132" i="38"/>
  <c r="AL131" i="38"/>
  <c r="AG131" i="38"/>
  <c r="AB131" i="38"/>
  <c r="AL119" i="38"/>
  <c r="AG119" i="38"/>
  <c r="AB119" i="38"/>
  <c r="AO117" i="38"/>
  <c r="AJ117" i="38"/>
  <c r="AD117" i="38"/>
  <c r="AL44" i="38"/>
  <c r="AG44" i="38"/>
  <c r="AB44" i="38"/>
  <c r="AL36" i="38"/>
  <c r="AG36" i="38"/>
  <c r="AB36" i="38"/>
  <c r="AL103" i="38"/>
  <c r="AG103" i="38"/>
  <c r="AB103" i="38"/>
  <c r="AL90" i="38"/>
  <c r="AG90" i="38"/>
  <c r="AB90" i="38"/>
  <c r="AO88" i="38"/>
  <c r="AJ88" i="38"/>
  <c r="AD88" i="38"/>
  <c r="AO85" i="38"/>
  <c r="AJ85" i="38"/>
  <c r="AD85" i="38"/>
  <c r="AO62" i="38"/>
  <c r="AJ62" i="38"/>
  <c r="AD62" i="38"/>
  <c r="AO54" i="38"/>
  <c r="AJ54" i="38"/>
  <c r="AD54" i="38"/>
  <c r="AO51" i="38"/>
  <c r="AJ51" i="38"/>
  <c r="AD51" i="38"/>
  <c r="AO46" i="38"/>
  <c r="AJ46" i="38"/>
  <c r="AO28" i="38"/>
  <c r="AP21" i="38"/>
  <c r="AF21" i="38"/>
  <c r="AL14" i="38"/>
  <c r="AD21" i="38"/>
  <c r="AJ14" i="38"/>
  <c r="AG165" i="38"/>
  <c r="D165" i="38"/>
  <c r="AL163" i="38"/>
  <c r="AG163" i="38"/>
  <c r="AB163" i="38"/>
  <c r="AL162" i="38"/>
  <c r="AG162" i="38"/>
  <c r="AP150" i="38"/>
  <c r="AK150" i="38"/>
  <c r="AF150" i="38"/>
  <c r="E150" i="38"/>
  <c r="AN148" i="38"/>
  <c r="AH148" i="38"/>
  <c r="AC148" i="38"/>
  <c r="AN134" i="38"/>
  <c r="AH134" i="38"/>
  <c r="AC134" i="38"/>
  <c r="AP132" i="38"/>
  <c r="AK132" i="38"/>
  <c r="AF132" i="38"/>
  <c r="AP131" i="38"/>
  <c r="AK131" i="38"/>
  <c r="AF131" i="38"/>
  <c r="AP119" i="38"/>
  <c r="AK119" i="38"/>
  <c r="AF119" i="38"/>
  <c r="E119" i="38"/>
  <c r="AN117" i="38"/>
  <c r="AH117" i="38"/>
  <c r="AC117" i="38"/>
  <c r="AP44" i="38"/>
  <c r="AK44" i="38"/>
  <c r="AF44" i="38"/>
  <c r="AP36" i="38"/>
  <c r="AK36" i="38"/>
  <c r="AF36" i="38"/>
  <c r="AP103" i="38"/>
  <c r="AK103" i="38"/>
  <c r="AF103" i="38"/>
  <c r="AP90" i="38"/>
  <c r="AK90" i="38"/>
  <c r="AF90" i="38"/>
  <c r="E90" i="38"/>
  <c r="AN88" i="38"/>
  <c r="AH88" i="38"/>
  <c r="AC88" i="38"/>
  <c r="AN85" i="38"/>
  <c r="AH85" i="38"/>
  <c r="AC85" i="38"/>
  <c r="AN62" i="38"/>
  <c r="AH62" i="38"/>
  <c r="AC62" i="38"/>
  <c r="AN54" i="38"/>
  <c r="AH54" i="38"/>
  <c r="AC54" i="38"/>
  <c r="AN51" i="38"/>
  <c r="AH51" i="38"/>
  <c r="AC51" i="38"/>
  <c r="AN46" i="38"/>
  <c r="AH46" i="38"/>
  <c r="AC46" i="38"/>
  <c r="AN28" i="38"/>
  <c r="AO21" i="38"/>
  <c r="AH14" i="38"/>
  <c r="AO14" i="38"/>
  <c r="AB213" i="38"/>
  <c r="AD165" i="38"/>
  <c r="AP163" i="38"/>
  <c r="AK163" i="38"/>
  <c r="AF163" i="38"/>
  <c r="AP162" i="38"/>
  <c r="AK162" i="38"/>
  <c r="AF162" i="38"/>
  <c r="AO150" i="38"/>
  <c r="AJ150" i="38"/>
  <c r="AD150" i="38"/>
  <c r="D150" i="38"/>
  <c r="AL148" i="38"/>
  <c r="AG148" i="38"/>
  <c r="AB148" i="38"/>
  <c r="AL134" i="38"/>
  <c r="AG134" i="38"/>
  <c r="AB134" i="38"/>
  <c r="AO132" i="38"/>
  <c r="AJ132" i="38"/>
  <c r="AD132" i="38"/>
  <c r="AO131" i="38"/>
  <c r="AJ131" i="38"/>
  <c r="AD131" i="38"/>
  <c r="AO119" i="38"/>
  <c r="AJ119" i="38"/>
  <c r="AD119" i="38"/>
  <c r="D119" i="38"/>
  <c r="AL117" i="38"/>
  <c r="AG117" i="38"/>
  <c r="AB117" i="38"/>
  <c r="AO44" i="38"/>
  <c r="AJ44" i="38"/>
  <c r="AD44" i="38"/>
  <c r="AO36" i="38"/>
  <c r="AJ36" i="38"/>
  <c r="AD36" i="38"/>
  <c r="AO103" i="38"/>
  <c r="AJ103" i="38"/>
  <c r="AD103" i="38"/>
  <c r="AO90" i="38"/>
  <c r="AJ90" i="38"/>
  <c r="AD90" i="38"/>
  <c r="D90" i="38"/>
  <c r="AL88" i="38"/>
  <c r="AG88" i="38"/>
  <c r="AB88" i="38"/>
  <c r="AL85" i="38"/>
  <c r="AG85" i="38"/>
  <c r="AB85" i="38"/>
  <c r="AL62" i="38"/>
  <c r="AG62" i="38"/>
  <c r="AB62" i="38"/>
  <c r="AL54" i="38"/>
  <c r="AG54" i="38"/>
  <c r="AB54" i="38"/>
  <c r="AL51" i="38"/>
  <c r="AG51" i="38"/>
  <c r="AB51" i="38"/>
  <c r="AL46" i="38"/>
  <c r="AG46" i="38"/>
  <c r="AB46" i="38"/>
  <c r="AL28" i="38"/>
  <c r="AG28" i="38"/>
  <c r="AN21" i="38"/>
  <c r="AH21" i="38"/>
  <c r="AC14" i="38"/>
  <c r="AO165" i="38"/>
  <c r="AB165" i="38"/>
  <c r="AO163" i="38"/>
  <c r="AJ163" i="38"/>
  <c r="AD163" i="38"/>
  <c r="AO162" i="38"/>
  <c r="AJ162" i="38"/>
  <c r="AD162" i="38"/>
  <c r="AN150" i="38"/>
  <c r="AH150" i="38"/>
  <c r="AC150" i="38"/>
  <c r="AP148" i="38"/>
  <c r="AK148" i="38"/>
  <c r="AF148" i="38"/>
  <c r="AP134" i="38"/>
  <c r="AK134" i="38"/>
  <c r="AF134" i="38"/>
  <c r="E134" i="38"/>
  <c r="AN132" i="38"/>
  <c r="AH132" i="38"/>
  <c r="AC132" i="38"/>
  <c r="AN131" i="38"/>
  <c r="AH131" i="38"/>
  <c r="AC131" i="38"/>
  <c r="AN119" i="38"/>
  <c r="AH119" i="38"/>
  <c r="AC119" i="38"/>
  <c r="AP117" i="38"/>
  <c r="AK117" i="38"/>
  <c r="AF117" i="38"/>
  <c r="AN44" i="38"/>
  <c r="AH44" i="38"/>
  <c r="AC44" i="38"/>
  <c r="AN36" i="38"/>
  <c r="AH36" i="38"/>
  <c r="AC36" i="38"/>
  <c r="AN103" i="38"/>
  <c r="AH103" i="38"/>
  <c r="AC103" i="38"/>
  <c r="AN90" i="38"/>
  <c r="AH90" i="38"/>
  <c r="AC90" i="38"/>
  <c r="AP88" i="38"/>
  <c r="AK88" i="38"/>
  <c r="AF88" i="38"/>
  <c r="AP85" i="38"/>
  <c r="AK85" i="38"/>
  <c r="AF85" i="38"/>
  <c r="AP62" i="38"/>
  <c r="AK62" i="38"/>
  <c r="AF62" i="38"/>
  <c r="AP54" i="38"/>
  <c r="AK54" i="38"/>
  <c r="AF54" i="38"/>
  <c r="AP51" i="38"/>
  <c r="AK51" i="38"/>
  <c r="AF51" i="38"/>
  <c r="AP46" i="38"/>
  <c r="AK46" i="38"/>
  <c r="AF46" i="38"/>
  <c r="AP28" i="38"/>
  <c r="AK28" i="38"/>
  <c r="AF28" i="38"/>
  <c r="AL21" i="38"/>
  <c r="AG21" i="38"/>
  <c r="AF14" i="38"/>
  <c r="AK14" i="38"/>
  <c r="AP14" i="38"/>
  <c r="AD46" i="38"/>
  <c r="AJ28" i="38"/>
  <c r="AK21" i="38"/>
  <c r="AG14" i="38"/>
  <c r="AH28" i="38"/>
  <c r="AJ21" i="38"/>
  <c r="AN14" i="38"/>
  <c r="AD64" i="38"/>
  <c r="D14" i="38"/>
  <c r="E15" i="38"/>
  <c r="AB15" i="38"/>
  <c r="AD15" i="38"/>
  <c r="AB14" i="38"/>
  <c r="D404" i="38"/>
  <c r="AC416" i="38"/>
  <c r="AE416" i="38" s="1"/>
  <c r="AC423" i="38"/>
  <c r="AE423" i="38" s="1"/>
  <c r="AC420" i="38"/>
  <c r="AE420" i="38" s="1"/>
  <c r="AL409" i="38"/>
  <c r="AC410" i="38"/>
  <c r="AE410" i="38" s="1"/>
  <c r="AC415" i="38"/>
  <c r="AE415" i="38" s="1"/>
  <c r="AC406" i="38"/>
  <c r="AE406" i="38" s="1"/>
  <c r="AC424" i="38"/>
  <c r="AE424" i="38" s="1"/>
  <c r="AC408" i="38"/>
  <c r="AE408" i="38" s="1"/>
  <c r="AC407" i="38"/>
  <c r="AE407" i="38" s="1"/>
  <c r="AC418" i="38"/>
  <c r="AE418" i="38" s="1"/>
  <c r="AC422" i="38"/>
  <c r="AE422" i="38" s="1"/>
  <c r="AC413" i="38"/>
  <c r="AE413" i="38" s="1"/>
  <c r="AC414" i="38"/>
  <c r="AE414" i="38" s="1"/>
  <c r="AC419" i="38"/>
  <c r="AE419" i="38" s="1"/>
  <c r="AC412" i="38"/>
  <c r="AE412" i="38" s="1"/>
  <c r="AC405" i="38"/>
  <c r="AB32" i="38"/>
  <c r="AC417" i="38"/>
  <c r="AE417" i="38" s="1"/>
  <c r="AC421" i="38"/>
  <c r="AE421" i="38" s="1"/>
  <c r="AC411" i="38"/>
  <c r="AE411" i="38" s="1"/>
  <c r="AB404" i="38"/>
  <c r="AE404" i="38" s="1"/>
  <c r="Y322" i="38"/>
  <c r="Y171" i="38"/>
  <c r="Y130" i="38"/>
  <c r="Y17" i="38"/>
  <c r="Y63" i="38"/>
  <c r="Y542" i="38"/>
  <c r="Y80" i="38"/>
  <c r="Y99" i="38"/>
  <c r="Y279" i="38"/>
  <c r="Y123" i="38"/>
  <c r="Y113" i="38"/>
  <c r="Y435" i="38"/>
  <c r="Y481" i="38"/>
  <c r="Y478" i="38"/>
  <c r="Y76" i="38"/>
  <c r="Y152" i="38"/>
  <c r="Y60" i="38"/>
  <c r="Y135" i="38"/>
  <c r="Y230" i="38"/>
  <c r="Y59" i="38"/>
  <c r="Y20" i="38"/>
  <c r="Y306" i="38"/>
  <c r="Y172" i="38"/>
  <c r="Y24" i="38"/>
  <c r="Y43" i="38"/>
  <c r="Y58" i="38"/>
  <c r="Y210" i="38"/>
  <c r="Y46" i="38"/>
  <c r="Y42" i="38"/>
  <c r="Y119" i="38"/>
  <c r="Y14" i="38"/>
  <c r="Y273" i="38"/>
  <c r="Y33" i="38"/>
  <c r="Y94" i="38"/>
  <c r="Y337" i="38"/>
  <c r="Y44" i="38"/>
  <c r="Y85" i="38"/>
  <c r="Y136" i="38"/>
  <c r="Y108" i="38"/>
  <c r="Y359" i="38"/>
  <c r="Z27" i="38"/>
  <c r="Z45" i="38"/>
  <c r="Z62" i="38"/>
  <c r="Z79" i="38"/>
  <c r="Z98" i="38"/>
  <c r="Z116" i="38"/>
  <c r="Z134" i="38"/>
  <c r="Z151" i="38"/>
  <c r="Z170" i="38"/>
  <c r="Z187" i="38"/>
  <c r="Z206" i="38"/>
  <c r="Z227" i="38"/>
  <c r="Z245" i="38"/>
  <c r="Z263" i="38"/>
  <c r="Z280" i="38"/>
  <c r="Z296" i="38"/>
  <c r="Z313" i="38"/>
  <c r="Z332" i="38"/>
  <c r="Z349" i="38"/>
  <c r="Z365" i="38"/>
  <c r="Z381" i="38"/>
  <c r="Z30" i="38"/>
  <c r="Z46" i="38"/>
  <c r="Z63" i="38"/>
  <c r="Z80" i="38"/>
  <c r="Z99" i="38"/>
  <c r="Z117" i="38"/>
  <c r="Z135" i="38"/>
  <c r="Z152" i="38"/>
  <c r="Z172" i="38"/>
  <c r="Z188" i="38"/>
  <c r="Z208" i="38"/>
  <c r="Z228" i="38"/>
  <c r="Z246" i="38"/>
  <c r="Z264" i="38"/>
  <c r="Z281" i="38"/>
  <c r="Z297" i="38"/>
  <c r="Z314" i="38"/>
  <c r="Z333" i="38"/>
  <c r="Z350" i="38"/>
  <c r="Z366" i="38"/>
  <c r="Z382" i="38"/>
  <c r="Z40" i="38"/>
  <c r="Z74" i="38"/>
  <c r="Z111" i="38"/>
  <c r="Z145" i="38"/>
  <c r="Z182" i="38"/>
  <c r="Z219" i="38"/>
  <c r="Z257" i="38"/>
  <c r="Z291" i="38"/>
  <c r="Z325" i="38"/>
  <c r="Z360" i="38"/>
  <c r="Z391" i="38"/>
  <c r="Z409" i="38"/>
  <c r="Z425" i="38"/>
  <c r="Z441" i="38"/>
  <c r="Z457" i="38"/>
  <c r="Z475" i="38"/>
  <c r="Z493" i="38"/>
  <c r="Z512" i="38"/>
  <c r="Z530" i="38"/>
  <c r="Z547" i="38"/>
  <c r="Z17" i="38"/>
  <c r="Z52" i="38"/>
  <c r="Z86" i="38"/>
  <c r="Z123" i="38"/>
  <c r="Z157" i="38"/>
  <c r="Z195" i="38"/>
  <c r="Z233" i="38"/>
  <c r="Z270" i="38"/>
  <c r="Z302" i="38"/>
  <c r="Z338" i="38"/>
  <c r="Z371" i="38"/>
  <c r="Z396" i="38"/>
  <c r="Z414" i="38"/>
  <c r="Z430" i="38"/>
  <c r="Y201" i="38"/>
  <c r="Y294" i="38"/>
  <c r="Y25" i="38"/>
  <c r="Y40" i="38"/>
  <c r="Y103" i="38"/>
  <c r="Y451" i="38"/>
  <c r="Y45" i="38"/>
  <c r="Y68" i="38"/>
  <c r="Y428" i="38"/>
  <c r="Y219" i="38"/>
  <c r="Y175" i="38"/>
  <c r="Y252" i="38"/>
  <c r="Y203" i="38"/>
  <c r="Y176" i="38"/>
  <c r="Y73" i="38"/>
  <c r="Y205" i="38"/>
  <c r="Y92" i="38"/>
  <c r="Y109" i="38"/>
  <c r="Y56" i="38"/>
  <c r="Y224" i="38"/>
  <c r="Y156" i="38"/>
  <c r="Y470" i="38"/>
  <c r="Y343" i="38"/>
  <c r="Y261" i="38"/>
  <c r="Y54" i="38"/>
  <c r="Y271" i="38"/>
  <c r="Y105" i="38"/>
  <c r="Y232" i="38"/>
  <c r="Y301" i="38"/>
  <c r="Y185" i="38"/>
  <c r="Y187" i="38"/>
  <c r="Y95" i="38"/>
  <c r="Y310" i="38"/>
  <c r="Y55" i="38"/>
  <c r="Y523" i="38"/>
  <c r="Y518" i="38"/>
  <c r="Y505" i="38"/>
  <c r="Y259" i="38"/>
  <c r="Y432" i="38"/>
  <c r="Z14" i="38"/>
  <c r="Z33" i="38"/>
  <c r="Z50" i="38"/>
  <c r="Z67" i="38"/>
  <c r="Z84" i="38"/>
  <c r="Z102" i="38"/>
  <c r="Z121" i="38"/>
  <c r="Z138" i="38"/>
  <c r="Z155" i="38"/>
  <c r="Z175" i="38"/>
  <c r="Z193" i="38"/>
  <c r="Z211" i="38"/>
  <c r="Z231" i="38"/>
  <c r="Z250" i="38"/>
  <c r="Z268" i="38"/>
  <c r="Z284" i="38"/>
  <c r="Z300" i="38"/>
  <c r="Z318" i="38"/>
  <c r="Z336" i="38"/>
  <c r="Z353" i="38"/>
  <c r="Z369" i="38"/>
  <c r="Z16" i="38"/>
  <c r="Z34" i="38"/>
  <c r="Z51" i="38"/>
  <c r="Z68" i="38"/>
  <c r="Z85" i="38"/>
  <c r="Z103" i="38"/>
  <c r="Z122" i="38"/>
  <c r="Z139" i="38"/>
  <c r="Z156" i="38"/>
  <c r="Z176" i="38"/>
  <c r="Z194" i="38"/>
  <c r="Z212" i="38"/>
  <c r="Z232" i="38"/>
  <c r="Z251" i="38"/>
  <c r="Z269" i="38"/>
  <c r="Z285" i="38"/>
  <c r="Z301" i="38"/>
  <c r="Z319" i="38"/>
  <c r="Z337" i="38"/>
  <c r="Z354" i="38"/>
  <c r="Z370" i="38"/>
  <c r="Z387" i="38"/>
  <c r="Z49" i="38"/>
  <c r="Z82" i="38"/>
  <c r="Z120" i="38"/>
  <c r="Z154" i="38"/>
  <c r="Z192" i="38"/>
  <c r="Z230" i="38"/>
  <c r="Z266" i="38"/>
  <c r="Z299" i="38"/>
  <c r="Z335" i="38"/>
  <c r="Z368" i="38"/>
  <c r="Z395" i="38"/>
  <c r="Z413" i="38"/>
  <c r="Z429" i="38"/>
  <c r="Z445" i="38"/>
  <c r="Z462" i="38"/>
  <c r="Z479" i="38"/>
  <c r="Z497" i="38"/>
  <c r="Z516" i="38"/>
  <c r="Z534" i="38"/>
  <c r="Z551" i="38"/>
  <c r="Z25" i="38"/>
  <c r="Z60" i="38"/>
  <c r="Z95" i="38"/>
  <c r="Z131" i="38"/>
  <c r="Z168" i="38"/>
  <c r="Z204" i="38"/>
  <c r="Z242" i="38"/>
  <c r="Z278" i="38"/>
  <c r="Z310" i="38"/>
  <c r="Z347" i="38"/>
  <c r="Z379" i="38"/>
  <c r="Z402" i="38"/>
  <c r="Z418" i="38"/>
  <c r="Z434" i="38"/>
  <c r="Z450" i="38"/>
  <c r="Z468" i="38"/>
  <c r="Z484" i="38"/>
  <c r="Z504" i="38"/>
  <c r="Z521" i="38"/>
  <c r="Z539" i="38"/>
  <c r="Z556" i="38"/>
  <c r="Z36" i="38"/>
  <c r="Z105" i="38"/>
  <c r="Z178" i="38"/>
  <c r="Z253" i="38"/>
  <c r="Z321" i="38"/>
  <c r="Z388" i="38"/>
  <c r="Z423" i="38"/>
  <c r="Z455" i="38"/>
  <c r="Z491" i="38"/>
  <c r="Z528" i="38"/>
  <c r="Z562" i="38"/>
  <c r="Z78" i="38"/>
  <c r="Z226" i="38"/>
  <c r="Z364" i="38"/>
  <c r="Z443" i="38"/>
  <c r="Z514" i="38"/>
  <c r="Z48" i="38"/>
  <c r="Z173" i="38"/>
  <c r="Z316" i="38"/>
  <c r="Z420" i="38"/>
  <c r="Z487" i="38"/>
  <c r="Z39" i="38"/>
  <c r="Z110" i="38"/>
  <c r="Z181" i="38"/>
  <c r="Z256" i="38"/>
  <c r="Z324" i="38"/>
  <c r="Z390" i="38"/>
  <c r="Z424" i="38"/>
  <c r="Z456" i="38"/>
  <c r="Z492" i="38"/>
  <c r="Z529" i="38"/>
  <c r="Z61" i="38"/>
  <c r="Z205" i="38"/>
  <c r="Z348" i="38"/>
  <c r="Z435" i="38"/>
  <c r="Z505" i="38"/>
  <c r="Z31" i="38"/>
  <c r="Z189" i="38"/>
  <c r="Z334" i="38"/>
  <c r="Z428" i="38"/>
  <c r="Z496" i="38"/>
  <c r="Z523" i="38"/>
  <c r="Z248" i="38"/>
  <c r="Y484" i="38"/>
  <c r="Y417" i="38"/>
  <c r="Y424" i="38"/>
  <c r="Y67" i="38"/>
  <c r="Y154" i="38"/>
  <c r="Y469" i="38"/>
  <c r="Y497" i="38"/>
  <c r="Y206" i="38"/>
  <c r="Y410" i="38"/>
  <c r="Y326" i="38"/>
  <c r="Y93" i="38"/>
  <c r="Y87" i="38"/>
  <c r="Y339" i="38"/>
  <c r="Y539" i="38"/>
  <c r="Y466" i="38"/>
  <c r="Y529" i="38"/>
  <c r="Y121" i="38"/>
  <c r="Y213" i="38"/>
  <c r="Y48" i="38"/>
  <c r="Y551" i="38"/>
  <c r="Y263" i="38"/>
  <c r="Y458" i="38"/>
  <c r="Y437" i="38"/>
  <c r="Y165" i="38"/>
  <c r="Y158" i="38"/>
  <c r="Y511" i="38"/>
  <c r="Y447" i="38"/>
  <c r="Y140" i="38"/>
  <c r="Y444" i="38"/>
  <c r="Y278" i="38"/>
  <c r="Y386" i="38"/>
  <c r="Y129" i="38"/>
  <c r="Y124" i="38"/>
  <c r="Y18" i="38"/>
  <c r="Y311" i="38"/>
  <c r="Y30" i="38"/>
  <c r="Y520" i="38"/>
  <c r="Y231" i="38"/>
  <c r="Y174" i="38"/>
  <c r="Y286" i="38"/>
  <c r="Y131" i="38"/>
  <c r="Y396" i="38"/>
  <c r="Y313" i="38"/>
  <c r="Y513" i="38"/>
  <c r="Y387" i="38"/>
  <c r="Y253" i="38"/>
  <c r="Y246" i="38"/>
  <c r="Y276" i="38"/>
  <c r="Y62" i="38"/>
  <c r="Y57" i="38"/>
  <c r="Y550" i="38"/>
  <c r="Y557" i="38"/>
  <c r="Y488" i="38"/>
  <c r="Y504" i="38"/>
  <c r="Y433" i="38"/>
  <c r="Y456" i="38"/>
  <c r="Y84" i="38"/>
  <c r="Y173" i="38"/>
  <c r="Y522" i="38"/>
  <c r="Y516" i="38"/>
  <c r="Y227" i="38"/>
  <c r="Y426" i="38"/>
  <c r="Y369" i="38"/>
  <c r="Y116" i="38"/>
  <c r="Y111" i="38"/>
  <c r="Y372" i="38"/>
  <c r="Y363" i="38"/>
  <c r="Y69" i="38"/>
  <c r="Y368" i="38"/>
  <c r="Y143" i="38"/>
  <c r="Y304" i="38"/>
  <c r="Y79" i="38"/>
  <c r="Y74" i="38"/>
  <c r="Y91" i="38"/>
  <c r="Y256" i="38"/>
  <c r="Y37" i="38"/>
  <c r="Y126" i="38"/>
  <c r="Y161" i="38"/>
  <c r="Y34" i="38"/>
  <c r="Y384" i="38"/>
  <c r="Y139" i="38"/>
  <c r="Y41" i="38"/>
  <c r="Y376" i="38"/>
  <c r="Y115" i="38"/>
  <c r="Y90" i="38"/>
  <c r="Y61" i="38"/>
  <c r="Y151" i="38"/>
  <c r="Y35" i="38"/>
  <c r="Y145" i="38"/>
  <c r="Z463" i="38"/>
  <c r="Z498" i="38"/>
  <c r="Z552" i="38"/>
  <c r="Z159" i="38"/>
  <c r="Z372" i="38"/>
  <c r="Z481" i="38"/>
  <c r="Z44" i="38"/>
  <c r="Z427" i="38"/>
  <c r="Z136" i="38"/>
  <c r="Z470" i="38"/>
  <c r="Z163" i="38"/>
  <c r="Z375" i="38"/>
  <c r="Z482" i="38"/>
  <c r="Z169" i="38"/>
  <c r="Z486" i="38"/>
  <c r="Z298" i="38"/>
  <c r="Z550" i="38"/>
  <c r="Y556" i="38"/>
  <c r="Y138" i="38"/>
  <c r="Y358" i="38"/>
  <c r="Y471" i="38"/>
  <c r="Y202" i="38"/>
  <c r="Y250" i="38"/>
  <c r="Y153" i="38"/>
  <c r="Y531" i="38"/>
  <c r="Y275" i="38"/>
  <c r="Y78" i="38"/>
  <c r="Y559" i="38"/>
  <c r="Y379" i="38"/>
  <c r="Y382" i="38"/>
  <c r="Y388" i="38"/>
  <c r="Y395" i="38"/>
  <c r="Y400" i="38"/>
  <c r="Y159" i="38"/>
  <c r="Y283" i="38"/>
  <c r="Y329" i="38"/>
  <c r="Y155" i="38"/>
  <c r="Y378" i="38"/>
  <c r="Y524" i="38"/>
  <c r="Y240" i="38"/>
  <c r="Y515" i="38"/>
  <c r="Y178" i="38"/>
  <c r="Y394" i="38"/>
  <c r="Y486" i="38"/>
  <c r="Y472" i="38"/>
  <c r="Y81" i="38"/>
  <c r="Y399" i="38"/>
  <c r="Y248" i="38"/>
  <c r="Y452" i="38"/>
  <c r="Y506" i="38"/>
  <c r="Y473" i="38"/>
  <c r="Y532" i="38"/>
  <c r="Y70" i="38"/>
  <c r="Y86" i="38"/>
  <c r="Y242" i="38"/>
  <c r="Y198" i="38"/>
  <c r="Y229" i="38"/>
  <c r="Y127" i="38"/>
  <c r="Y406" i="38"/>
  <c r="Y421" i="38"/>
  <c r="Y357" i="38"/>
  <c r="Y183" i="38"/>
  <c r="Y558" i="38"/>
  <c r="Y98" i="38"/>
  <c r="Y144" i="38"/>
  <c r="Y163" i="38"/>
  <c r="Y157" i="38"/>
  <c r="Y330" i="38"/>
  <c r="Y255" i="38"/>
  <c r="Y351" i="38"/>
  <c r="Y218" i="38"/>
  <c r="Y53" i="38"/>
  <c r="Y422" i="38"/>
  <c r="Y225" i="38"/>
  <c r="Y335" i="38"/>
  <c r="Y193" i="38"/>
  <c r="Y196" i="38"/>
  <c r="Y194" i="38"/>
  <c r="Y431" i="38"/>
  <c r="Y238" i="38"/>
  <c r="Y477" i="38"/>
  <c r="Y299" i="38"/>
  <c r="Y220" i="38"/>
  <c r="Y285" i="38"/>
  <c r="Y97" i="38"/>
  <c r="Y16" i="38"/>
  <c r="Z19" i="38"/>
  <c r="Z37" i="38"/>
  <c r="Z54" i="38"/>
  <c r="Z71" i="38"/>
  <c r="Z88" i="38"/>
  <c r="Z108" i="38"/>
  <c r="Z125" i="38"/>
  <c r="Z142" i="38"/>
  <c r="Z160" i="38"/>
  <c r="Z179" i="38"/>
  <c r="Z197" i="38"/>
  <c r="Z216" i="38"/>
  <c r="Z236" i="38"/>
  <c r="Z254" i="38"/>
  <c r="Z272" i="38"/>
  <c r="Z288" i="38"/>
  <c r="Z304" i="38"/>
  <c r="Z322" i="38"/>
  <c r="Z340" i="38"/>
  <c r="Z357" i="38"/>
  <c r="Z373" i="38"/>
  <c r="Z20" i="38"/>
  <c r="Z38" i="38"/>
  <c r="Z55" i="38"/>
  <c r="Z72" i="38"/>
  <c r="Z90" i="38"/>
  <c r="Z109" i="38"/>
  <c r="Z126" i="38"/>
  <c r="Z143" i="38"/>
  <c r="Z161" i="38"/>
  <c r="Z180" i="38"/>
  <c r="Z198" i="38"/>
  <c r="Z217" i="38"/>
  <c r="Z237" i="38"/>
  <c r="Z255" i="38"/>
  <c r="Z273" i="38"/>
  <c r="Z289" i="38"/>
  <c r="Z305" i="38"/>
  <c r="Z323" i="38"/>
  <c r="Z341" i="38"/>
  <c r="Z358" i="38"/>
  <c r="Z374" i="38"/>
  <c r="Z22" i="38"/>
  <c r="Z57" i="38"/>
  <c r="Z92" i="38"/>
  <c r="Z128" i="38"/>
  <c r="Z165" i="38"/>
  <c r="Z201" i="38"/>
  <c r="Z239" i="38"/>
  <c r="Z275" i="38"/>
  <c r="Z307" i="38"/>
  <c r="Z343" i="38"/>
  <c r="Z376" i="38"/>
  <c r="Z401" i="38"/>
  <c r="Z417" i="38"/>
  <c r="Z433" i="38"/>
  <c r="Z449" i="38"/>
  <c r="Z466" i="38"/>
  <c r="Z483" i="38"/>
  <c r="Z503" i="38"/>
  <c r="Z520" i="38"/>
  <c r="Z538" i="38"/>
  <c r="Z555" i="38"/>
  <c r="Z35" i="38"/>
  <c r="Z69" i="38"/>
  <c r="Z104" i="38"/>
  <c r="Z140" i="38"/>
  <c r="Z177" i="38"/>
  <c r="Z213" i="38"/>
  <c r="Z252" i="38"/>
  <c r="Z286" i="38"/>
  <c r="Z320" i="38"/>
  <c r="Z355" i="38"/>
  <c r="Z386" i="38"/>
  <c r="Z406" i="38"/>
  <c r="Z422" i="38"/>
  <c r="Z438" i="38"/>
  <c r="Z454" i="38"/>
  <c r="Z472" i="38"/>
  <c r="Z490" i="38"/>
  <c r="Z508" i="38"/>
  <c r="Z525" i="38"/>
  <c r="Z544" i="38"/>
  <c r="Z561" i="38"/>
  <c r="Z53" i="38"/>
  <c r="Z124" i="38"/>
  <c r="Z196" i="38"/>
  <c r="Z271" i="38"/>
  <c r="Z339" i="38"/>
  <c r="Z399" i="38"/>
  <c r="Z431" i="38"/>
  <c r="Z464" i="38"/>
  <c r="Z501" i="38"/>
  <c r="Z536" i="38"/>
  <c r="Z546" i="38"/>
  <c r="Z115" i="38"/>
  <c r="Z262" i="38"/>
  <c r="Z393" i="38"/>
  <c r="Z460" i="38"/>
  <c r="Z532" i="38"/>
  <c r="Z81" i="38"/>
  <c r="Z209" i="38"/>
  <c r="Z351" i="38"/>
  <c r="Z436" i="38"/>
  <c r="Z506" i="38"/>
  <c r="Z56" i="38"/>
  <c r="Z127" i="38"/>
  <c r="Z200" i="38"/>
  <c r="Z274" i="38"/>
  <c r="Z342" i="38"/>
  <c r="Z400" i="38"/>
  <c r="Z432" i="38"/>
  <c r="Z465" i="38"/>
  <c r="Z502" i="38"/>
  <c r="Z537" i="38"/>
  <c r="Z97" i="38"/>
  <c r="Z244" i="38"/>
  <c r="Z380" i="38"/>
  <c r="Z451" i="38"/>
  <c r="Z522" i="38"/>
  <c r="Z65" i="38"/>
  <c r="Z229" i="38"/>
  <c r="Z367" i="38"/>
  <c r="Z444" i="38"/>
  <c r="Z515" i="38"/>
  <c r="Z558" i="38"/>
  <c r="Z171" i="38"/>
  <c r="Z162" i="38"/>
  <c r="Y418" i="38"/>
  <c r="Y340" i="38"/>
  <c r="Y309" i="38"/>
  <c r="Y455" i="38"/>
  <c r="Y82" i="38"/>
  <c r="Y498" i="38"/>
  <c r="Y429" i="38"/>
  <c r="Y448" i="38"/>
  <c r="Y547" i="38"/>
  <c r="Y537" i="38"/>
  <c r="Y464" i="38"/>
  <c r="Y507" i="38"/>
  <c r="Y209" i="38"/>
  <c r="Y468" i="38"/>
  <c r="Y401" i="38"/>
  <c r="Y390" i="38"/>
  <c r="Y562" i="38"/>
  <c r="Y137" i="38"/>
  <c r="Y552" i="38"/>
  <c r="Y479" i="38"/>
  <c r="Y554" i="38"/>
  <c r="Y392" i="38"/>
  <c r="Y288" i="38"/>
  <c r="Y71" i="38"/>
  <c r="Y508" i="38"/>
  <c r="Y303" i="38"/>
  <c r="Y297" i="38"/>
  <c r="Y540" i="38"/>
  <c r="Y319" i="38"/>
  <c r="Y27" i="38"/>
  <c r="Y236" i="38"/>
  <c r="Y536" i="38"/>
  <c r="Y26" i="38"/>
  <c r="Y514" i="38"/>
  <c r="Y188" i="38"/>
  <c r="Y521" i="38"/>
  <c r="Y449" i="38"/>
  <c r="Y492" i="38"/>
  <c r="Y102" i="38"/>
  <c r="Y189" i="38"/>
  <c r="Y21" i="38"/>
  <c r="Y534" i="38"/>
  <c r="Y245" i="38"/>
  <c r="Y442" i="38"/>
  <c r="Y405" i="38"/>
  <c r="Y142" i="38"/>
  <c r="Y132" i="38"/>
  <c r="Y440" i="38"/>
  <c r="Y407" i="38"/>
  <c r="Y110" i="38"/>
  <c r="Y412" i="38"/>
  <c r="Y204" i="38"/>
  <c r="Y344" i="38"/>
  <c r="Y434" i="38"/>
  <c r="Y365" i="38"/>
  <c r="Y334" i="38"/>
  <c r="Y491" i="38"/>
  <c r="Y101" i="38"/>
  <c r="Y517" i="38"/>
  <c r="Y445" i="38"/>
  <c r="Y482" i="38"/>
  <c r="Y564" i="38"/>
  <c r="Y216" i="38"/>
  <c r="Y510" i="38"/>
  <c r="Y370" i="38"/>
  <c r="Y247" i="38"/>
  <c r="Y233" i="38"/>
  <c r="Y411" i="38"/>
  <c r="Y274" i="38"/>
  <c r="Y51" i="38"/>
  <c r="Y502" i="38"/>
  <c r="Y439" i="38"/>
  <c r="Y409" i="38"/>
  <c r="Y375" i="38"/>
  <c r="Y15" i="38"/>
  <c r="Y324" i="38"/>
  <c r="Y420" i="38"/>
  <c r="Y314" i="38"/>
  <c r="Y393" i="38"/>
  <c r="Y148" i="38"/>
  <c r="Y419" i="38"/>
  <c r="Y160" i="38"/>
  <c r="Y166" i="38"/>
  <c r="Y125" i="38"/>
  <c r="Y52" i="38"/>
  <c r="Y258" i="38"/>
  <c r="Y272" i="38"/>
  <c r="Y325" i="38"/>
  <c r="Y75" i="38"/>
  <c r="Y39" i="38"/>
  <c r="Y373" i="38"/>
  <c r="Y72" i="38"/>
  <c r="Z480" i="38"/>
  <c r="Z535" i="38"/>
  <c r="Z87" i="38"/>
  <c r="Z303" i="38"/>
  <c r="Z415" i="38"/>
  <c r="Z518" i="38"/>
  <c r="Z186" i="38"/>
  <c r="Z495" i="38"/>
  <c r="Z282" i="38"/>
  <c r="Z21" i="38"/>
  <c r="Z238" i="38"/>
  <c r="Z416" i="38"/>
  <c r="Z519" i="38"/>
  <c r="Z311" i="38"/>
  <c r="Z557" i="38"/>
  <c r="Z412" i="38"/>
  <c r="Z225" i="38"/>
  <c r="Y483" i="38"/>
  <c r="Y239" i="38"/>
  <c r="Y280" i="38"/>
  <c r="Y186" i="38"/>
  <c r="Y501" i="38"/>
  <c r="Y192" i="38"/>
  <c r="Y414" i="38"/>
  <c r="Y454" i="38"/>
  <c r="Y308" i="38"/>
  <c r="Y179" i="38"/>
  <c r="Y234" i="38"/>
  <c r="Y487" i="38"/>
  <c r="Y300" i="38"/>
  <c r="Y49" i="38"/>
  <c r="Y380" i="38"/>
  <c r="Y371" i="38"/>
  <c r="Y150" i="38"/>
  <c r="Y561" i="38"/>
  <c r="Y211" i="38"/>
  <c r="Y104" i="38"/>
  <c r="Y494" i="38"/>
  <c r="Y208" i="38"/>
  <c r="Y36" i="38"/>
  <c r="Y453" i="38"/>
  <c r="Y141" i="38"/>
  <c r="Y474" i="38"/>
  <c r="Y496" i="38"/>
  <c r="Y244" i="38"/>
  <c r="Y305" i="38"/>
  <c r="Y315" i="38"/>
  <c r="Y22" i="38"/>
  <c r="Y289" i="38"/>
  <c r="Y546" i="38"/>
  <c r="Y290" i="38"/>
  <c r="Y293" i="38"/>
  <c r="Y331" i="38"/>
  <c r="Y100" i="38"/>
  <c r="Y427" i="38"/>
  <c r="Y543" i="38"/>
  <c r="Y436" i="38"/>
  <c r="Y195" i="38"/>
  <c r="Y347" i="38"/>
  <c r="Y317" i="38"/>
  <c r="Y281" i="38"/>
  <c r="Y341" i="38"/>
  <c r="Y332" i="38"/>
  <c r="Y354" i="38"/>
  <c r="Y292" i="38"/>
  <c r="Y360" i="38"/>
  <c r="Y180" i="38"/>
  <c r="Y495" i="38"/>
  <c r="Y38" i="38"/>
  <c r="Y533" i="38"/>
  <c r="Y257" i="38"/>
  <c r="Y114" i="38"/>
  <c r="Y385" i="38"/>
  <c r="Y169" i="38"/>
  <c r="Y403" i="38"/>
  <c r="Y475" i="38"/>
  <c r="Y404" i="38"/>
  <c r="Y441" i="38"/>
  <c r="Y461" i="38"/>
  <c r="Y212" i="38"/>
  <c r="Y31" i="38"/>
  <c r="Y50" i="38"/>
  <c r="Y217" i="38"/>
  <c r="Y320" i="38"/>
  <c r="Y251" i="38"/>
  <c r="Z23" i="38"/>
  <c r="Z41" i="38"/>
  <c r="Z58" i="38"/>
  <c r="Z75" i="38"/>
  <c r="Z93" i="38"/>
  <c r="Z112" i="38"/>
  <c r="Z129" i="38"/>
  <c r="Z146" i="38"/>
  <c r="Z166" i="38"/>
  <c r="Z183" i="38"/>
  <c r="Z202" i="38"/>
  <c r="Z220" i="38"/>
  <c r="Z240" i="38"/>
  <c r="Z258" i="38"/>
  <c r="Z276" i="38"/>
  <c r="Z292" i="38"/>
  <c r="Z308" i="38"/>
  <c r="Z326" i="38"/>
  <c r="Z344" i="38"/>
  <c r="Z361" i="38"/>
  <c r="Z377" i="38"/>
  <c r="Z24" i="38"/>
  <c r="Z42" i="38"/>
  <c r="Z59" i="38"/>
  <c r="Z76" i="38"/>
  <c r="Z94" i="38"/>
  <c r="Z113" i="38"/>
  <c r="Z130" i="38"/>
  <c r="Z147" i="38"/>
  <c r="Z167" i="38"/>
  <c r="Z184" i="38"/>
  <c r="Z203" i="38"/>
  <c r="Z221" i="38"/>
  <c r="Z241" i="38"/>
  <c r="Z259" i="38"/>
  <c r="Z277" i="38"/>
  <c r="Z293" i="38"/>
  <c r="Z309" i="38"/>
  <c r="Z329" i="38"/>
  <c r="Z346" i="38"/>
  <c r="Z362" i="38"/>
  <c r="Z378" i="38"/>
  <c r="Z32" i="38"/>
  <c r="Z66" i="38"/>
  <c r="Z101" i="38"/>
  <c r="Z137" i="38"/>
  <c r="Z174" i="38"/>
  <c r="Z210" i="38"/>
  <c r="Z249" i="38"/>
  <c r="Z283" i="38"/>
  <c r="Z317" i="38"/>
  <c r="Z352" i="38"/>
  <c r="Z385" i="38"/>
  <c r="Z405" i="38"/>
  <c r="Z421" i="38"/>
  <c r="Z437" i="38"/>
  <c r="Z453" i="38"/>
  <c r="Z471" i="38"/>
  <c r="Z488" i="38"/>
  <c r="Z507" i="38"/>
  <c r="Z524" i="38"/>
  <c r="Z543" i="38"/>
  <c r="Z559" i="38"/>
  <c r="Z43" i="38"/>
  <c r="Z77" i="38"/>
  <c r="Z114" i="38"/>
  <c r="Z148" i="38"/>
  <c r="Z185" i="38"/>
  <c r="Z224" i="38"/>
  <c r="Z261" i="38"/>
  <c r="Z294" i="38"/>
  <c r="Z330" i="38"/>
  <c r="Z363" i="38"/>
  <c r="Z392" i="38"/>
  <c r="Z410" i="38"/>
  <c r="Z426" i="38"/>
  <c r="Z442" i="38"/>
  <c r="Z458" i="38"/>
  <c r="Z476" i="38"/>
  <c r="Z494" i="38"/>
  <c r="Z513" i="38"/>
  <c r="Z531" i="38"/>
  <c r="Z548" i="38"/>
  <c r="Z565" i="38"/>
  <c r="Z70" i="38"/>
  <c r="Z141" i="38"/>
  <c r="Z215" i="38"/>
  <c r="Z287" i="38"/>
  <c r="Z356" i="38"/>
  <c r="Z407" i="38"/>
  <c r="Z439" i="38"/>
  <c r="Z473" i="38"/>
  <c r="Z510" i="38"/>
  <c r="Z545" i="38"/>
  <c r="Z563" i="38"/>
  <c r="Z150" i="38"/>
  <c r="Z295" i="38"/>
  <c r="Z411" i="38"/>
  <c r="Z477" i="38"/>
  <c r="Z549" i="38"/>
  <c r="Z119" i="38"/>
  <c r="Z247" i="38"/>
  <c r="Z384" i="38"/>
  <c r="Z452" i="38"/>
  <c r="Z542" i="38"/>
  <c r="Z73" i="38"/>
  <c r="Z144" i="38"/>
  <c r="Z218" i="38"/>
  <c r="Z290" i="38"/>
  <c r="Z359" i="38"/>
  <c r="Z408" i="38"/>
  <c r="Z440" i="38"/>
  <c r="Z474" i="38"/>
  <c r="Z511" i="38"/>
  <c r="Z554" i="38"/>
  <c r="Z132" i="38"/>
  <c r="Z279" i="38"/>
  <c r="Z403" i="38"/>
  <c r="Z469" i="38"/>
  <c r="Z540" i="38"/>
  <c r="Z100" i="38"/>
  <c r="Z265" i="38"/>
  <c r="Z394" i="38"/>
  <c r="Z461" i="38"/>
  <c r="Z533" i="38"/>
  <c r="Z158" i="38"/>
  <c r="Z315" i="38"/>
  <c r="Z64" i="38"/>
  <c r="Y555" i="38"/>
  <c r="Y268" i="38"/>
  <c r="Y215" i="38"/>
  <c r="Y333" i="38"/>
  <c r="Y184" i="38"/>
  <c r="Y430" i="38"/>
  <c r="Y361" i="38"/>
  <c r="Y548" i="38"/>
  <c r="Y525" i="38"/>
  <c r="Y316" i="38"/>
  <c r="Y302" i="38"/>
  <c r="Y353" i="38"/>
  <c r="Y112" i="38"/>
  <c r="Y402" i="38"/>
  <c r="Y318" i="38"/>
  <c r="Y287" i="38"/>
  <c r="Y423" i="38"/>
  <c r="Y66" i="38"/>
  <c r="Y480" i="38"/>
  <c r="Y413" i="38"/>
  <c r="Y416" i="38"/>
  <c r="Y530" i="38"/>
  <c r="Y465" i="38"/>
  <c r="Y415" i="38"/>
  <c r="Y457" i="38"/>
  <c r="Y182" i="38"/>
  <c r="Y177" i="38"/>
  <c r="Y323" i="38"/>
  <c r="Y226" i="38"/>
  <c r="Y147" i="38"/>
  <c r="Y364" i="38"/>
  <c r="Y350" i="38"/>
  <c r="Y408" i="38"/>
  <c r="Y266" i="38"/>
  <c r="Y367" i="38"/>
  <c r="Y450" i="38"/>
  <c r="Y381" i="38"/>
  <c r="Y356" i="38"/>
  <c r="Y528" i="38"/>
  <c r="Y120" i="38"/>
  <c r="Y535" i="38"/>
  <c r="Y462" i="38"/>
  <c r="Y519" i="38"/>
  <c r="Y374" i="38"/>
  <c r="Y254" i="38"/>
  <c r="Y553" i="38"/>
  <c r="Y438" i="38"/>
  <c r="Y277" i="38"/>
  <c r="Y270" i="38"/>
  <c r="Y460" i="38"/>
  <c r="Y295" i="38"/>
  <c r="Y122" i="38"/>
  <c r="Y197" i="38"/>
  <c r="Y362" i="38"/>
  <c r="Y284" i="38"/>
  <c r="Y241" i="38"/>
  <c r="Y355" i="38"/>
  <c r="Y32" i="38"/>
  <c r="Y446" i="38"/>
  <c r="Y377" i="38"/>
  <c r="Y565" i="38"/>
  <c r="Y493" i="38"/>
  <c r="Y346" i="38"/>
  <c r="Y338" i="38"/>
  <c r="Y391" i="38"/>
  <c r="Y134" i="38"/>
  <c r="Y128" i="38"/>
  <c r="Y249" i="38"/>
  <c r="Y167" i="38"/>
  <c r="Y490" i="38"/>
  <c r="Y298" i="38"/>
  <c r="Y291" i="38"/>
  <c r="Y146" i="38"/>
  <c r="Y170" i="38"/>
  <c r="Y366" i="38"/>
  <c r="Y549" i="38"/>
  <c r="Y237" i="38"/>
  <c r="Y321" i="38"/>
  <c r="Y262" i="38"/>
  <c r="Y269" i="38"/>
  <c r="Y352" i="38"/>
  <c r="Y348" i="38"/>
  <c r="Z446" i="38"/>
  <c r="Z517" i="38"/>
  <c r="Z18" i="38"/>
  <c r="Z234" i="38"/>
  <c r="Z447" i="38"/>
  <c r="Z553" i="38"/>
  <c r="Z331" i="38"/>
  <c r="Z564" i="38"/>
  <c r="Z404" i="38"/>
  <c r="Z91" i="38"/>
  <c r="Z306" i="38"/>
  <c r="Z448" i="38"/>
  <c r="Z26" i="38"/>
  <c r="Z419" i="38"/>
  <c r="Z153" i="38"/>
  <c r="Z478" i="38"/>
  <c r="Z15" i="38"/>
  <c r="Y563" i="38"/>
  <c r="Y77" i="38"/>
  <c r="Y476" i="38"/>
  <c r="Y181" i="38"/>
  <c r="Y538" i="38"/>
  <c r="Y307" i="38"/>
  <c r="Y336" i="38"/>
  <c r="Y282" i="38"/>
  <c r="Y88" i="38"/>
  <c r="Y65" i="38"/>
  <c r="Y228" i="38"/>
  <c r="Y19" i="38"/>
  <c r="Y265" i="38"/>
  <c r="Y463" i="38"/>
  <c r="Y512" i="38"/>
  <c r="Y425" i="38"/>
  <c r="Y200" i="38"/>
  <c r="Y503" i="38"/>
  <c r="Y264" i="38"/>
  <c r="Y296" i="38"/>
  <c r="Y221" i="38"/>
  <c r="Y545" i="38"/>
  <c r="Y443" i="38"/>
  <c r="Y168" i="38"/>
  <c r="Y349" i="38"/>
  <c r="Y544" i="38"/>
  <c r="Y23" i="38"/>
  <c r="Y117" i="38"/>
  <c r="Y342" i="38"/>
  <c r="AC201" i="38"/>
  <c r="AC315" i="38"/>
  <c r="AC171" i="38"/>
  <c r="AE171" i="38" s="1"/>
  <c r="AF565" i="38"/>
  <c r="AI565" i="38" s="1"/>
  <c r="AB561" i="38"/>
  <c r="AC565" i="38"/>
  <c r="AD28" i="38"/>
  <c r="AB158" i="38"/>
  <c r="AF225" i="38"/>
  <c r="D561" i="38"/>
  <c r="E561" i="38"/>
  <c r="AC248" i="38"/>
  <c r="AB69" i="38"/>
  <c r="Y162" i="38"/>
  <c r="AD317" i="38"/>
  <c r="AE317" i="38" s="1"/>
  <c r="D99" i="27"/>
  <c r="AP348" i="38"/>
  <c r="AQ348" i="38" s="1"/>
  <c r="E348" i="38"/>
  <c r="AB366" i="38"/>
  <c r="AD357" i="38"/>
  <c r="AE357" i="38" s="1"/>
  <c r="D102" i="27"/>
  <c r="AB322" i="38"/>
  <c r="D91" i="27"/>
  <c r="AD349" i="38"/>
  <c r="AE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D69" i="27"/>
  <c r="AP45" i="38"/>
  <c r="D72" i="27"/>
  <c r="AD14" i="38"/>
  <c r="E14" i="38"/>
  <c r="D89" i="27"/>
  <c r="AB27" i="38"/>
  <c r="AB21" i="38"/>
  <c r="D10" i="12"/>
  <c r="D10" i="9"/>
  <c r="G60" i="8"/>
  <c r="F67" i="8"/>
  <c r="G67" i="8" s="1"/>
  <c r="AB29" i="38" s="1"/>
  <c r="D10" i="10"/>
  <c r="F10" i="10" l="1"/>
  <c r="Q22" i="49"/>
  <c r="G7" i="9"/>
  <c r="Q19" i="49"/>
  <c r="O19" i="49"/>
  <c r="K19" i="49"/>
  <c r="I19" i="49"/>
  <c r="AC526" i="38"/>
  <c r="AH345" i="38"/>
  <c r="AE289" i="38"/>
  <c r="F280" i="38"/>
  <c r="H280" i="38" s="1"/>
  <c r="AQ67" i="38"/>
  <c r="AM481" i="38"/>
  <c r="AI492" i="38"/>
  <c r="AQ502" i="38"/>
  <c r="AL389" i="38"/>
  <c r="AE55" i="38"/>
  <c r="AE82" i="38"/>
  <c r="F303" i="38"/>
  <c r="J303" i="38" s="1"/>
  <c r="F301" i="38"/>
  <c r="H301" i="38" s="1"/>
  <c r="AG389" i="38"/>
  <c r="AQ65" i="38"/>
  <c r="AE196" i="38"/>
  <c r="AH526" i="38"/>
  <c r="F248" i="38"/>
  <c r="H248" i="38" s="1"/>
  <c r="AD207" i="38"/>
  <c r="AG214" i="38"/>
  <c r="AP191" i="38"/>
  <c r="AH243" i="38"/>
  <c r="AG191" i="38"/>
  <c r="AO214" i="38"/>
  <c r="AK243" i="38"/>
  <c r="AP312" i="38"/>
  <c r="AE306" i="38"/>
  <c r="AI209" i="38"/>
  <c r="AE258" i="38"/>
  <c r="AE205" i="38"/>
  <c r="AE281" i="38"/>
  <c r="AE321" i="38"/>
  <c r="AM290" i="38"/>
  <c r="AE295" i="38"/>
  <c r="AQ424" i="38"/>
  <c r="AI400" i="38"/>
  <c r="AQ482" i="38"/>
  <c r="AH89" i="38"/>
  <c r="AQ39" i="38"/>
  <c r="AE87" i="38"/>
  <c r="AE130" i="38"/>
  <c r="AE145" i="38"/>
  <c r="AE157" i="38"/>
  <c r="AE195" i="38"/>
  <c r="AM274" i="38"/>
  <c r="AI225" i="38"/>
  <c r="AG207" i="38"/>
  <c r="AM307" i="38"/>
  <c r="AO164" i="38"/>
  <c r="AE162" i="38"/>
  <c r="AE158" i="38"/>
  <c r="AM64" i="38"/>
  <c r="AK345" i="38"/>
  <c r="AM323" i="38"/>
  <c r="AE248" i="38"/>
  <c r="AE27" i="38"/>
  <c r="AM272" i="38"/>
  <c r="AE181" i="38"/>
  <c r="AE242" i="38"/>
  <c r="AE172" i="38"/>
  <c r="AI217" i="38"/>
  <c r="AI166" i="38"/>
  <c r="AE252" i="38"/>
  <c r="AE264" i="38"/>
  <c r="AE188" i="38"/>
  <c r="AQ174" i="38"/>
  <c r="AQ178" i="38"/>
  <c r="AQ182" i="38"/>
  <c r="AQ197" i="38"/>
  <c r="AI192" i="38"/>
  <c r="AE299" i="38"/>
  <c r="AE319" i="38"/>
  <c r="AQ448" i="38"/>
  <c r="AI429" i="38"/>
  <c r="AI468" i="38"/>
  <c r="AC214" i="38"/>
  <c r="AE121" i="38"/>
  <c r="AP164" i="38"/>
  <c r="AQ105" i="38"/>
  <c r="AD89" i="38"/>
  <c r="AC207" i="38"/>
  <c r="AO191" i="38"/>
  <c r="AL214" i="38"/>
  <c r="AP267" i="38"/>
  <c r="AP243" i="38"/>
  <c r="AI142" i="38"/>
  <c r="AI170" i="38"/>
  <c r="AM193" i="38"/>
  <c r="AQ202" i="38"/>
  <c r="AM253" i="38"/>
  <c r="AE273" i="38"/>
  <c r="AM282" i="38"/>
  <c r="AE287" i="38"/>
  <c r="AG312" i="38"/>
  <c r="AM73" i="38"/>
  <c r="AM99" i="38"/>
  <c r="AM81" i="38"/>
  <c r="AE116" i="38"/>
  <c r="AE69" i="38"/>
  <c r="AO207" i="38"/>
  <c r="AO312" i="38"/>
  <c r="AG345" i="38"/>
  <c r="AI23" i="38"/>
  <c r="AQ35" i="38"/>
  <c r="AE177" i="38"/>
  <c r="AE277" i="38"/>
  <c r="AM80" i="38"/>
  <c r="AE114" i="38"/>
  <c r="AE147" i="38"/>
  <c r="AE151" i="38"/>
  <c r="AE185" i="38"/>
  <c r="AM231" i="38"/>
  <c r="AQ310" i="38"/>
  <c r="AQ369" i="38"/>
  <c r="AI374" i="38"/>
  <c r="AE32" i="38"/>
  <c r="AH214" i="38"/>
  <c r="AL89" i="38"/>
  <c r="AO107" i="38"/>
  <c r="AH207" i="38"/>
  <c r="AL243" i="38"/>
  <c r="AO267" i="38"/>
  <c r="Y199" i="38"/>
  <c r="AL267" i="38"/>
  <c r="AD214" i="38"/>
  <c r="AH191" i="38"/>
  <c r="AC267" i="38"/>
  <c r="AM32" i="38"/>
  <c r="AI49" i="38"/>
  <c r="AM92" i="38"/>
  <c r="AE154" i="38"/>
  <c r="AE250" i="38"/>
  <c r="AE70" i="38"/>
  <c r="AM115" i="38"/>
  <c r="AQ95" i="38"/>
  <c r="AM101" i="38"/>
  <c r="AE160" i="38"/>
  <c r="AQ169" i="38"/>
  <c r="AO260" i="38"/>
  <c r="AE63" i="38"/>
  <c r="AE111" i="38"/>
  <c r="AE137" i="38"/>
  <c r="AE109" i="38"/>
  <c r="AE135" i="38"/>
  <c r="AE152" i="38"/>
  <c r="AI141" i="38"/>
  <c r="AM166" i="38"/>
  <c r="AM265" i="38"/>
  <c r="AM284" i="38"/>
  <c r="AQ56" i="38"/>
  <c r="AM66" i="38"/>
  <c r="AQ72" i="38"/>
  <c r="AI189" i="38"/>
  <c r="AE180" i="38"/>
  <c r="AM194" i="38"/>
  <c r="AQ219" i="38"/>
  <c r="AM240" i="38"/>
  <c r="AE239" i="38"/>
  <c r="AI188" i="38"/>
  <c r="AE179" i="38"/>
  <c r="AM192" i="38"/>
  <c r="AE302" i="38"/>
  <c r="AE269" i="38"/>
  <c r="AE182" i="38"/>
  <c r="AM276" i="38"/>
  <c r="AM292" i="38"/>
  <c r="AE170" i="38"/>
  <c r="AQ172" i="38"/>
  <c r="AQ176" i="38"/>
  <c r="AQ180" i="38"/>
  <c r="AQ184" i="38"/>
  <c r="AQ196" i="38"/>
  <c r="AI193" i="38"/>
  <c r="AI257" i="38"/>
  <c r="AQ245" i="38"/>
  <c r="AI249" i="38"/>
  <c r="AQ252" i="38"/>
  <c r="AI231" i="38"/>
  <c r="AQ264" i="38"/>
  <c r="AI263" i="38"/>
  <c r="AE279" i="38"/>
  <c r="AE271" i="38"/>
  <c r="AM320" i="38"/>
  <c r="AI315" i="38"/>
  <c r="AE283" i="38"/>
  <c r="AQ316" i="38"/>
  <c r="AQ373" i="38"/>
  <c r="AI378" i="38"/>
  <c r="AQ365" i="38"/>
  <c r="AI368" i="38"/>
  <c r="AI340" i="38"/>
  <c r="AI392" i="38"/>
  <c r="AQ440" i="38"/>
  <c r="AI418" i="38"/>
  <c r="AI484" i="38"/>
  <c r="AM407" i="38"/>
  <c r="AI422" i="38"/>
  <c r="AI410" i="38"/>
  <c r="AQ461" i="38"/>
  <c r="AQ472" i="38"/>
  <c r="AI477" i="38"/>
  <c r="AQ493" i="38"/>
  <c r="AI475" i="38"/>
  <c r="AQ490" i="38"/>
  <c r="AI473" i="38"/>
  <c r="AI519" i="38"/>
  <c r="AQ520" i="38"/>
  <c r="AE540" i="38"/>
  <c r="AD191" i="38"/>
  <c r="AK191" i="38"/>
  <c r="AH312" i="38"/>
  <c r="AL345" i="38"/>
  <c r="AH267" i="38"/>
  <c r="AK312" i="38"/>
  <c r="AM246" i="38"/>
  <c r="AM301" i="38"/>
  <c r="AQ227" i="38"/>
  <c r="AM311" i="38"/>
  <c r="Q13" i="49"/>
  <c r="F9" i="12"/>
  <c r="AG89" i="38"/>
  <c r="AC191" i="38"/>
  <c r="AE161" i="38"/>
  <c r="AE173" i="38"/>
  <c r="AM300" i="38"/>
  <c r="AQ114" i="38"/>
  <c r="AQ112" i="38"/>
  <c r="AQ127" i="38"/>
  <c r="AQ122" i="38"/>
  <c r="AQ147" i="38"/>
  <c r="AQ146" i="38"/>
  <c r="AQ143" i="38"/>
  <c r="AQ140" i="38"/>
  <c r="AQ151" i="38"/>
  <c r="AQ155" i="38"/>
  <c r="AM158" i="38"/>
  <c r="AM167" i="38"/>
  <c r="AE138" i="38"/>
  <c r="AE297" i="38"/>
  <c r="AQ343" i="38"/>
  <c r="AI382" i="38"/>
  <c r="AQ420" i="38"/>
  <c r="AQ465" i="38"/>
  <c r="AI462" i="38"/>
  <c r="AQ474" i="38"/>
  <c r="AI186" i="38"/>
  <c r="AE139" i="38"/>
  <c r="AE304" i="38"/>
  <c r="AE183" i="38"/>
  <c r="AM226" i="38"/>
  <c r="AE237" i="38"/>
  <c r="AM305" i="38"/>
  <c r="AE184" i="38"/>
  <c r="AQ450" i="38"/>
  <c r="AI431" i="38"/>
  <c r="AQ446" i="38"/>
  <c r="AI451" i="38"/>
  <c r="AI479" i="38"/>
  <c r="AI71" i="38"/>
  <c r="AQ55" i="38"/>
  <c r="AM69" i="38"/>
  <c r="AM65" i="38"/>
  <c r="AQ82" i="38"/>
  <c r="AI91" i="38"/>
  <c r="AI101" i="38"/>
  <c r="AI104" i="38"/>
  <c r="AI108" i="38"/>
  <c r="AI211" i="38"/>
  <c r="AQ220" i="38"/>
  <c r="AM201" i="38"/>
  <c r="AM212" i="38"/>
  <c r="AI269" i="38"/>
  <c r="AM270" i="38"/>
  <c r="AE275" i="38"/>
  <c r="AM286" i="38"/>
  <c r="AE291" i="38"/>
  <c r="AI342" i="38"/>
  <c r="AQ367" i="38"/>
  <c r="AQ371" i="38"/>
  <c r="AI376" i="38"/>
  <c r="AM336" i="38"/>
  <c r="AE379" i="38"/>
  <c r="AQ377" i="38"/>
  <c r="AQ375" i="38"/>
  <c r="AL383" i="38"/>
  <c r="AQ396" i="38"/>
  <c r="AI447" i="38"/>
  <c r="AQ393" i="38"/>
  <c r="AI445" i="38"/>
  <c r="AQ391" i="38"/>
  <c r="AI454" i="38"/>
  <c r="AQ455" i="38"/>
  <c r="AI449" i="38"/>
  <c r="AQ426" i="38"/>
  <c r="AI402" i="38"/>
  <c r="AQ478" i="38"/>
  <c r="AI406" i="38"/>
  <c r="AI486" i="38"/>
  <c r="AQ487" i="38"/>
  <c r="AI524" i="38"/>
  <c r="AM77" i="38"/>
  <c r="AE110" i="38"/>
  <c r="AE136" i="38"/>
  <c r="AE153" i="38"/>
  <c r="AE86" i="38"/>
  <c r="AE113" i="38"/>
  <c r="AE125" i="38"/>
  <c r="E89" i="38"/>
  <c r="E118" i="38"/>
  <c r="E214" i="38"/>
  <c r="E96" i="38"/>
  <c r="F322" i="38"/>
  <c r="J322" i="38" s="1"/>
  <c r="F45" i="38"/>
  <c r="J45" i="38" s="1"/>
  <c r="J69" i="38"/>
  <c r="E149" i="38"/>
  <c r="F18" i="38"/>
  <c r="H18" i="38" s="1"/>
  <c r="F272" i="38"/>
  <c r="H272" i="38" s="1"/>
  <c r="E485" i="38"/>
  <c r="D13" i="38"/>
  <c r="E199" i="38"/>
  <c r="E207" i="38"/>
  <c r="E560" i="38"/>
  <c r="E164" i="38"/>
  <c r="E107" i="38"/>
  <c r="F158" i="38"/>
  <c r="H158" i="38" s="1"/>
  <c r="E541" i="38"/>
  <c r="E467" i="38"/>
  <c r="E489" i="38"/>
  <c r="F15" i="38"/>
  <c r="H15" i="38" s="1"/>
  <c r="E133" i="38"/>
  <c r="E459" i="38"/>
  <c r="F404" i="38"/>
  <c r="J404" i="38" s="1"/>
  <c r="E223" i="38"/>
  <c r="E500" i="38"/>
  <c r="E527" i="38"/>
  <c r="E47" i="38"/>
  <c r="E83" i="38"/>
  <c r="E191" i="38"/>
  <c r="F348" i="38"/>
  <c r="J348" i="38" s="1"/>
  <c r="AL107" i="38"/>
  <c r="AM100" i="38"/>
  <c r="AE126" i="38"/>
  <c r="AQ70" i="38"/>
  <c r="AM67" i="38"/>
  <c r="AQ63" i="38"/>
  <c r="AQ116" i="38"/>
  <c r="AE176" i="38"/>
  <c r="AQ230" i="38"/>
  <c r="AE175" i="38"/>
  <c r="AQ204" i="38"/>
  <c r="AQ229" i="38"/>
  <c r="AM218" i="38"/>
  <c r="AE216" i="38"/>
  <c r="AM230" i="38"/>
  <c r="AI240" i="38"/>
  <c r="AQ237" i="38"/>
  <c r="AQ302" i="38"/>
  <c r="AI307" i="38"/>
  <c r="AQ309" i="38"/>
  <c r="AQ272" i="38"/>
  <c r="AI277" i="38"/>
  <c r="AM298" i="38"/>
  <c r="AE325" i="38"/>
  <c r="AM318" i="38"/>
  <c r="AM278" i="38"/>
  <c r="AM324" i="38"/>
  <c r="AI370" i="38"/>
  <c r="AQ381" i="38"/>
  <c r="AQ434" i="38"/>
  <c r="AI439" i="38"/>
  <c r="AQ432" i="38"/>
  <c r="AI437" i="38"/>
  <c r="AM419" i="38"/>
  <c r="AQ408" i="38"/>
  <c r="AM423" i="38"/>
  <c r="AQ453" i="38"/>
  <c r="AI460" i="38"/>
  <c r="AQ401" i="38"/>
  <c r="AI463" i="38"/>
  <c r="AM471" i="38"/>
  <c r="AM415" i="38"/>
  <c r="AI425" i="38"/>
  <c r="AQ491" i="38"/>
  <c r="AI496" i="38"/>
  <c r="AI497" i="38"/>
  <c r="AM341" i="38"/>
  <c r="AI102" i="38"/>
  <c r="F305" i="38"/>
  <c r="H305" i="38" s="1"/>
  <c r="F282" i="38"/>
  <c r="H282" i="38" s="1"/>
  <c r="AI64" i="38"/>
  <c r="AI18" i="38"/>
  <c r="AI24" i="38"/>
  <c r="AM29" i="38"/>
  <c r="AI42" i="38"/>
  <c r="AM48" i="38"/>
  <c r="AM61" i="38"/>
  <c r="AM57" i="38"/>
  <c r="AI81" i="38"/>
  <c r="AI73" i="38"/>
  <c r="AI77" i="38"/>
  <c r="AQ87" i="38"/>
  <c r="AQ110" i="38"/>
  <c r="AQ130" i="38"/>
  <c r="AQ120" i="38"/>
  <c r="AQ124" i="38"/>
  <c r="AQ136" i="38"/>
  <c r="AQ145" i="38"/>
  <c r="AQ160" i="38"/>
  <c r="AQ153" i="38"/>
  <c r="AQ157" i="38"/>
  <c r="AM17" i="38"/>
  <c r="AQ66" i="38"/>
  <c r="AM93" i="38"/>
  <c r="F290" i="38"/>
  <c r="H290" i="38" s="1"/>
  <c r="AM294" i="38"/>
  <c r="F296" i="38"/>
  <c r="H296" i="38" s="1"/>
  <c r="F320" i="38"/>
  <c r="H320" i="38" s="1"/>
  <c r="F288" i="38"/>
  <c r="J288" i="38" s="1"/>
  <c r="F361" i="38"/>
  <c r="H361" i="38" s="1"/>
  <c r="F422" i="38"/>
  <c r="H422" i="38" s="1"/>
  <c r="E267" i="38"/>
  <c r="F324" i="38"/>
  <c r="J324" i="38" s="1"/>
  <c r="F278" i="38"/>
  <c r="J278" i="38" s="1"/>
  <c r="F359" i="38"/>
  <c r="J359" i="38" s="1"/>
  <c r="F263" i="38"/>
  <c r="J263" i="38" s="1"/>
  <c r="F286" i="38"/>
  <c r="H286" i="38" s="1"/>
  <c r="F315" i="38"/>
  <c r="H315" i="38" s="1"/>
  <c r="F410" i="38"/>
  <c r="J410" i="38" s="1"/>
  <c r="F16" i="38"/>
  <c r="J16" i="38" s="1"/>
  <c r="F246" i="38"/>
  <c r="J246" i="38" s="1"/>
  <c r="F276" i="38"/>
  <c r="J276" i="38" s="1"/>
  <c r="E312" i="38"/>
  <c r="F294" i="38"/>
  <c r="H294" i="38" s="1"/>
  <c r="F238" i="38"/>
  <c r="J238" i="38" s="1"/>
  <c r="E243" i="38"/>
  <c r="F257" i="38"/>
  <c r="J257" i="38" s="1"/>
  <c r="F237" i="38"/>
  <c r="J237" i="38" s="1"/>
  <c r="F245" i="38"/>
  <c r="J245" i="38" s="1"/>
  <c r="F252" i="38"/>
  <c r="H252" i="38" s="1"/>
  <c r="F264" i="38"/>
  <c r="J264" i="38" s="1"/>
  <c r="F302" i="38"/>
  <c r="J302" i="38" s="1"/>
  <c r="F14" i="38"/>
  <c r="H14" i="38" s="1"/>
  <c r="AM411" i="38"/>
  <c r="AI471" i="38"/>
  <c r="AQ504" i="38"/>
  <c r="AI525" i="38"/>
  <c r="AQ412" i="38"/>
  <c r="AI427" i="38"/>
  <c r="AI503" i="38"/>
  <c r="F22" i="38"/>
  <c r="J22" i="38" s="1"/>
  <c r="D5" i="12"/>
  <c r="K13" i="49"/>
  <c r="I13" i="49"/>
  <c r="O13" i="49"/>
  <c r="M13" i="49"/>
  <c r="F414" i="38"/>
  <c r="H414" i="38" s="1"/>
  <c r="AQ476" i="38"/>
  <c r="F249" i="38"/>
  <c r="H249" i="38" s="1"/>
  <c r="F309" i="38"/>
  <c r="H309" i="38" s="1"/>
  <c r="F270" i="38"/>
  <c r="J270" i="38" s="1"/>
  <c r="AE392" i="38"/>
  <c r="AM396" i="38"/>
  <c r="F446" i="38"/>
  <c r="J446" i="38" s="1"/>
  <c r="AE447" i="38"/>
  <c r="AM450" i="38"/>
  <c r="F430" i="38"/>
  <c r="J430" i="38" s="1"/>
  <c r="AE431" i="38"/>
  <c r="AM434" i="38"/>
  <c r="F438" i="38"/>
  <c r="H438" i="38" s="1"/>
  <c r="AE439" i="38"/>
  <c r="AQ464" i="38"/>
  <c r="AI411" i="38"/>
  <c r="AM412" i="38"/>
  <c r="AQ413" i="38"/>
  <c r="F415" i="38"/>
  <c r="H415" i="38" s="1"/>
  <c r="F426" i="38"/>
  <c r="H426" i="38" s="1"/>
  <c r="AE427" i="38"/>
  <c r="AM401" i="38"/>
  <c r="F465" i="38"/>
  <c r="H465" i="38" s="1"/>
  <c r="AE463" i="38"/>
  <c r="AM461" i="38"/>
  <c r="AE484" i="38"/>
  <c r="AM478" i="38"/>
  <c r="AI494" i="38"/>
  <c r="AG107" i="38"/>
  <c r="AD164" i="38"/>
  <c r="AP214" i="38"/>
  <c r="AM76" i="38"/>
  <c r="AE124" i="38"/>
  <c r="AI93" i="38"/>
  <c r="AI168" i="38"/>
  <c r="AI208" i="38"/>
  <c r="AM255" i="38"/>
  <c r="AE245" i="38"/>
  <c r="AM233" i="38"/>
  <c r="AM204" i="38"/>
  <c r="AE211" i="38"/>
  <c r="AM219" i="38"/>
  <c r="AE217" i="38"/>
  <c r="AM227" i="38"/>
  <c r="AQ239" i="38"/>
  <c r="AI301" i="38"/>
  <c r="AQ304" i="38"/>
  <c r="AI309" i="38"/>
  <c r="AQ276" i="38"/>
  <c r="AE337" i="38"/>
  <c r="F382" i="38"/>
  <c r="J382" i="38" s="1"/>
  <c r="AI372" i="38"/>
  <c r="AQ438" i="38"/>
  <c r="AM393" i="38"/>
  <c r="F455" i="38"/>
  <c r="J455" i="38" s="1"/>
  <c r="AE445" i="38"/>
  <c r="AM448" i="38"/>
  <c r="F452" i="38"/>
  <c r="J452" i="38" s="1"/>
  <c r="AE429" i="38"/>
  <c r="AM432" i="38"/>
  <c r="F436" i="38"/>
  <c r="J436" i="38" s="1"/>
  <c r="AE437" i="38"/>
  <c r="AM440" i="38"/>
  <c r="F444" i="38"/>
  <c r="J444" i="38" s="1"/>
  <c r="AI404" i="38"/>
  <c r="AE409" i="38"/>
  <c r="AI415" i="38"/>
  <c r="AM416" i="38"/>
  <c r="AQ417" i="38"/>
  <c r="F419" i="38"/>
  <c r="H419" i="38" s="1"/>
  <c r="AE425" i="38"/>
  <c r="AM428" i="38"/>
  <c r="F453" i="38"/>
  <c r="H453" i="38" s="1"/>
  <c r="AE456" i="38"/>
  <c r="AM464" i="38"/>
  <c r="AE468" i="38"/>
  <c r="AM482" i="38"/>
  <c r="F480" i="38"/>
  <c r="J480" i="38" s="1"/>
  <c r="AQ470" i="38"/>
  <c r="AE470" i="38"/>
  <c r="AI506" i="38"/>
  <c r="AI536" i="38"/>
  <c r="AM78" i="38"/>
  <c r="AE120" i="38"/>
  <c r="AE167" i="38"/>
  <c r="F251" i="38"/>
  <c r="J251" i="38" s="1"/>
  <c r="AI387" i="38"/>
  <c r="AQ430" i="38"/>
  <c r="AI435" i="38"/>
  <c r="AL191" i="38"/>
  <c r="AD243" i="38"/>
  <c r="AE22" i="38"/>
  <c r="AE49" i="38"/>
  <c r="F259" i="38"/>
  <c r="J259" i="38" s="1"/>
  <c r="AQ173" i="38"/>
  <c r="AQ177" i="38"/>
  <c r="AQ181" i="38"/>
  <c r="AQ185" i="38"/>
  <c r="AQ254" i="38"/>
  <c r="AI259" i="38"/>
  <c r="AQ247" i="38"/>
  <c r="AI251" i="38"/>
  <c r="AI232" i="38"/>
  <c r="AQ266" i="38"/>
  <c r="F239" i="38"/>
  <c r="J239" i="38" s="1"/>
  <c r="F254" i="38"/>
  <c r="J254" i="38" s="1"/>
  <c r="F247" i="38"/>
  <c r="J247" i="38" s="1"/>
  <c r="F266" i="38"/>
  <c r="H266" i="38" s="1"/>
  <c r="F304" i="38"/>
  <c r="H304" i="38" s="1"/>
  <c r="AI311" i="38"/>
  <c r="F381" i="38"/>
  <c r="J381" i="38" s="1"/>
  <c r="AM386" i="38"/>
  <c r="AI522" i="38"/>
  <c r="AE534" i="38"/>
  <c r="AE538" i="38"/>
  <c r="AM348" i="38"/>
  <c r="AM353" i="38"/>
  <c r="AQ361" i="38"/>
  <c r="AI443" i="38"/>
  <c r="F523" i="38"/>
  <c r="J523" i="38" s="1"/>
  <c r="AJ47" i="38"/>
  <c r="AC89" i="38"/>
  <c r="AO89" i="38"/>
  <c r="AC107" i="38"/>
  <c r="AK164" i="38"/>
  <c r="AP207" i="38"/>
  <c r="AQ69" i="38"/>
  <c r="AM91" i="38"/>
  <c r="AE98" i="38"/>
  <c r="AQ94" i="38"/>
  <c r="AE123" i="38"/>
  <c r="AE159" i="38"/>
  <c r="AQ158" i="38"/>
  <c r="AI78" i="38"/>
  <c r="AI76" i="38"/>
  <c r="AQ109" i="38"/>
  <c r="AQ129" i="38"/>
  <c r="AQ128" i="38"/>
  <c r="AQ123" i="38"/>
  <c r="AQ135" i="38"/>
  <c r="AQ144" i="38"/>
  <c r="AQ159" i="38"/>
  <c r="AQ152" i="38"/>
  <c r="AQ156" i="38"/>
  <c r="AM169" i="38"/>
  <c r="F255" i="38"/>
  <c r="J255" i="38" s="1"/>
  <c r="AM259" i="38"/>
  <c r="AI216" i="38"/>
  <c r="AM257" i="38"/>
  <c r="AE247" i="38"/>
  <c r="AE189" i="38"/>
  <c r="AQ175" i="38"/>
  <c r="AQ179" i="38"/>
  <c r="AQ183" i="38"/>
  <c r="AQ195" i="38"/>
  <c r="AI194" i="38"/>
  <c r="AQ205" i="38"/>
  <c r="AM203" i="38"/>
  <c r="AE208" i="38"/>
  <c r="AI255" i="38"/>
  <c r="AQ258" i="38"/>
  <c r="AQ250" i="38"/>
  <c r="AI233" i="38"/>
  <c r="F292" i="38"/>
  <c r="J292" i="38" s="1"/>
  <c r="AM296" i="38"/>
  <c r="AE326" i="38"/>
  <c r="AQ363" i="38"/>
  <c r="AI366" i="38"/>
  <c r="Y149" i="38"/>
  <c r="AK107" i="38"/>
  <c r="AK89" i="38"/>
  <c r="AH107" i="38"/>
  <c r="AG164" i="38"/>
  <c r="AD107" i="38"/>
  <c r="AD267" i="38"/>
  <c r="AM75" i="38"/>
  <c r="AE128" i="38"/>
  <c r="AM68" i="38"/>
  <c r="AQ64" i="38"/>
  <c r="AI92" i="38"/>
  <c r="AI100" i="38"/>
  <c r="AI99" i="38"/>
  <c r="AQ98" i="38"/>
  <c r="AI115" i="38"/>
  <c r="AQ212" i="38"/>
  <c r="AE256" i="38"/>
  <c r="AM186" i="38"/>
  <c r="AE254" i="38"/>
  <c r="AM263" i="38"/>
  <c r="AQ203" i="38"/>
  <c r="AE210" i="38"/>
  <c r="AM303" i="38"/>
  <c r="AE308" i="38"/>
  <c r="AM202" i="38"/>
  <c r="AE209" i="38"/>
  <c r="AM220" i="38"/>
  <c r="AE215" i="38"/>
  <c r="AM229" i="38"/>
  <c r="AI226" i="38"/>
  <c r="AQ241" i="38"/>
  <c r="AQ256" i="38"/>
  <c r="AI246" i="38"/>
  <c r="AQ248" i="38"/>
  <c r="AI253" i="38"/>
  <c r="AI265" i="38"/>
  <c r="AQ262" i="38"/>
  <c r="AI305" i="38"/>
  <c r="AQ308" i="38"/>
  <c r="AE310" i="38"/>
  <c r="AQ311" i="38"/>
  <c r="AI273" i="38"/>
  <c r="F284" i="38"/>
  <c r="J284" i="38" s="1"/>
  <c r="AM288" i="38"/>
  <c r="AE293" i="38"/>
  <c r="F323" i="38"/>
  <c r="H323" i="38" s="1"/>
  <c r="F386" i="38"/>
  <c r="J386" i="38" s="1"/>
  <c r="AP107" i="38"/>
  <c r="AP89" i="38"/>
  <c r="AK214" i="38"/>
  <c r="AG243" i="38"/>
  <c r="AL312" i="38"/>
  <c r="AG267" i="38"/>
  <c r="AL207" i="38"/>
  <c r="AM104" i="38"/>
  <c r="AM108" i="38"/>
  <c r="AM79" i="38"/>
  <c r="AE129" i="38"/>
  <c r="AE144" i="38"/>
  <c r="AE156" i="38"/>
  <c r="AI80" i="38"/>
  <c r="AI74" i="38"/>
  <c r="AQ86" i="38"/>
  <c r="AQ113" i="38"/>
  <c r="AQ111" i="38"/>
  <c r="AQ126" i="38"/>
  <c r="AQ121" i="38"/>
  <c r="AQ125" i="38"/>
  <c r="AQ137" i="38"/>
  <c r="AQ138" i="38"/>
  <c r="AQ139" i="38"/>
  <c r="AQ161" i="38"/>
  <c r="AQ154" i="38"/>
  <c r="AQ201" i="38"/>
  <c r="AM251" i="38"/>
  <c r="AM232" i="38"/>
  <c r="AE262" i="38"/>
  <c r="AQ218" i="38"/>
  <c r="AM249" i="38"/>
  <c r="AE266" i="38"/>
  <c r="AM228" i="38"/>
  <c r="AQ242" i="38"/>
  <c r="AI238" i="38"/>
  <c r="AI303" i="38"/>
  <c r="AQ306" i="38"/>
  <c r="AM280" i="38"/>
  <c r="AE285" i="38"/>
  <c r="AE314" i="38"/>
  <c r="AM332" i="38"/>
  <c r="AQ337" i="38"/>
  <c r="AI380" i="38"/>
  <c r="AQ442" i="38"/>
  <c r="D5" i="10"/>
  <c r="C7" i="27" s="1"/>
  <c r="O22" i="49"/>
  <c r="M22" i="49"/>
  <c r="I22" i="49"/>
  <c r="K22" i="49"/>
  <c r="M19" i="49"/>
  <c r="AI41" i="38"/>
  <c r="F253" i="38"/>
  <c r="J253" i="38" s="1"/>
  <c r="F265" i="38"/>
  <c r="H265" i="38" s="1"/>
  <c r="F242" i="38"/>
  <c r="J242" i="38" s="1"/>
  <c r="F256" i="38"/>
  <c r="H256" i="38" s="1"/>
  <c r="F262" i="38"/>
  <c r="J262" i="38" s="1"/>
  <c r="F306" i="38"/>
  <c r="J306" i="38" s="1"/>
  <c r="F311" i="38"/>
  <c r="J311" i="38" s="1"/>
  <c r="AO243" i="38"/>
  <c r="AE25" i="38"/>
  <c r="AE38" i="38"/>
  <c r="AE41" i="38"/>
  <c r="AI50" i="38"/>
  <c r="AM102" i="38"/>
  <c r="F502" i="38"/>
  <c r="J502" i="38" s="1"/>
  <c r="F367" i="38"/>
  <c r="H367" i="38" s="1"/>
  <c r="F375" i="38"/>
  <c r="J375" i="38" s="1"/>
  <c r="F349" i="38"/>
  <c r="J349" i="38" s="1"/>
  <c r="AM442" i="38"/>
  <c r="F472" i="38"/>
  <c r="J472" i="38" s="1"/>
  <c r="F491" i="38"/>
  <c r="J491" i="38" s="1"/>
  <c r="AQ353" i="38"/>
  <c r="AM360" i="38"/>
  <c r="AM349" i="38"/>
  <c r="F351" i="38"/>
  <c r="J351" i="38" s="1"/>
  <c r="AE352" i="38"/>
  <c r="AM355" i="38"/>
  <c r="AI358" i="38"/>
  <c r="AQ404" i="38"/>
  <c r="AM331" i="38"/>
  <c r="F337" i="38"/>
  <c r="J337" i="38" s="1"/>
  <c r="F363" i="38"/>
  <c r="H363" i="38" s="1"/>
  <c r="F369" i="38"/>
  <c r="J369" i="38" s="1"/>
  <c r="F377" i="38"/>
  <c r="J377" i="38" s="1"/>
  <c r="AI360" i="38"/>
  <c r="Y489" i="38"/>
  <c r="AG526" i="38"/>
  <c r="AK223" i="38"/>
  <c r="AE146" i="38"/>
  <c r="AE155" i="38"/>
  <c r="AM168" i="38"/>
  <c r="AM225" i="38"/>
  <c r="AQ347" i="38"/>
  <c r="F353" i="38"/>
  <c r="J353" i="38" s="1"/>
  <c r="AE354" i="38"/>
  <c r="F358" i="38"/>
  <c r="J358" i="38" s="1"/>
  <c r="AM362" i="38"/>
  <c r="AL164" i="38"/>
  <c r="AH164" i="38"/>
  <c r="AI17" i="38"/>
  <c r="F307" i="38"/>
  <c r="H307" i="38" s="1"/>
  <c r="AQ171" i="38"/>
  <c r="F241" i="38"/>
  <c r="H241" i="38" s="1"/>
  <c r="F258" i="38"/>
  <c r="H258" i="38" s="1"/>
  <c r="F250" i="38"/>
  <c r="J250" i="38" s="1"/>
  <c r="F308" i="38"/>
  <c r="J308" i="38" s="1"/>
  <c r="F343" i="38"/>
  <c r="H343" i="38" s="1"/>
  <c r="F365" i="38"/>
  <c r="H365" i="38" s="1"/>
  <c r="F371" i="38"/>
  <c r="H371" i="38" s="1"/>
  <c r="AQ356" i="38"/>
  <c r="F360" i="38"/>
  <c r="H360" i="38" s="1"/>
  <c r="AQ385" i="38"/>
  <c r="AK267" i="38"/>
  <c r="AE206" i="38"/>
  <c r="AE339" i="38"/>
  <c r="AM395" i="38"/>
  <c r="F344" i="38"/>
  <c r="J344" i="38" s="1"/>
  <c r="F403" i="38"/>
  <c r="J403" i="38" s="1"/>
  <c r="AQ52" i="38"/>
  <c r="AQ33" i="38"/>
  <c r="AI15" i="38"/>
  <c r="AI25" i="38"/>
  <c r="AI32" i="38"/>
  <c r="AI38" i="38"/>
  <c r="AM50" i="38"/>
  <c r="AM60" i="38"/>
  <c r="F331" i="38"/>
  <c r="J331" i="38" s="1"/>
  <c r="AE334" i="38"/>
  <c r="AQ206" i="38"/>
  <c r="AQ339" i="38"/>
  <c r="AI335" i="38"/>
  <c r="F338" i="38"/>
  <c r="J338" i="38" s="1"/>
  <c r="AM43" i="38"/>
  <c r="AE56" i="38"/>
  <c r="AE72" i="38"/>
  <c r="AI79" i="38"/>
  <c r="AI75" i="38"/>
  <c r="AQ379" i="38"/>
  <c r="AI364" i="38"/>
  <c r="AM34" i="38"/>
  <c r="AQ495" i="38"/>
  <c r="AQ507" i="38"/>
  <c r="F544" i="38"/>
  <c r="H544" i="38" s="1"/>
  <c r="AE545" i="38"/>
  <c r="AM548" i="38"/>
  <c r="F552" i="38"/>
  <c r="J552" i="38" s="1"/>
  <c r="AE553" i="38"/>
  <c r="AM556" i="38"/>
  <c r="AI562" i="38"/>
  <c r="AM539" i="38"/>
  <c r="AI62" i="38"/>
  <c r="AQ44" i="38"/>
  <c r="AE85" i="38"/>
  <c r="AC149" i="38"/>
  <c r="AQ68" i="38"/>
  <c r="J158" i="38"/>
  <c r="F379" i="38"/>
  <c r="J379" i="38" s="1"/>
  <c r="F373" i="38"/>
  <c r="J373" i="38" s="1"/>
  <c r="AM359" i="38"/>
  <c r="AE385" i="38"/>
  <c r="AI394" i="38"/>
  <c r="AQ480" i="38"/>
  <c r="AQ334" i="38"/>
  <c r="F342" i="38"/>
  <c r="J342" i="38" s="1"/>
  <c r="AM382" i="38"/>
  <c r="AI441" i="38"/>
  <c r="AM391" i="38"/>
  <c r="F396" i="38"/>
  <c r="H396" i="38" s="1"/>
  <c r="AE454" i="38"/>
  <c r="AM446" i="38"/>
  <c r="F450" i="38"/>
  <c r="H450" i="38" s="1"/>
  <c r="AE451" i="38"/>
  <c r="AM430" i="38"/>
  <c r="F434" i="38"/>
  <c r="J434" i="38" s="1"/>
  <c r="AE435" i="38"/>
  <c r="AM438" i="38"/>
  <c r="AI470" i="38"/>
  <c r="F407" i="38"/>
  <c r="H407" i="38" s="1"/>
  <c r="AI419" i="38"/>
  <c r="AM420" i="38"/>
  <c r="AQ421" i="38"/>
  <c r="F423" i="38"/>
  <c r="J423" i="38" s="1"/>
  <c r="AM426" i="38"/>
  <c r="F401" i="38"/>
  <c r="J401" i="38" s="1"/>
  <c r="AE402" i="38"/>
  <c r="AM465" i="38"/>
  <c r="F461" i="38"/>
  <c r="J461" i="38" s="1"/>
  <c r="AE462" i="38"/>
  <c r="F478" i="38"/>
  <c r="H478" i="38" s="1"/>
  <c r="AE479" i="38"/>
  <c r="F481" i="38"/>
  <c r="J481" i="38" s="1"/>
  <c r="AI508" i="38"/>
  <c r="AM351" i="38"/>
  <c r="F355" i="38"/>
  <c r="H355" i="38" s="1"/>
  <c r="AE356" i="38"/>
  <c r="AE359" i="38"/>
  <c r="AE362" i="38"/>
  <c r="AE472" i="38"/>
  <c r="AD47" i="38"/>
  <c r="AD223" i="38"/>
  <c r="AE347" i="38"/>
  <c r="AQ349" i="38"/>
  <c r="AI352" i="38"/>
  <c r="AQ355" i="38"/>
  <c r="F357" i="38"/>
  <c r="H357" i="38" s="1"/>
  <c r="AE360" i="38"/>
  <c r="AI391" i="38"/>
  <c r="F418" i="38"/>
  <c r="H418" i="38" s="1"/>
  <c r="AL526" i="38"/>
  <c r="AP223" i="38"/>
  <c r="AK207" i="38"/>
  <c r="AI414" i="38"/>
  <c r="AQ428" i="38"/>
  <c r="AI456" i="38"/>
  <c r="AI531" i="38"/>
  <c r="AH389" i="38"/>
  <c r="AI16" i="38"/>
  <c r="AI20" i="38"/>
  <c r="AI26" i="38"/>
  <c r="AM30" i="38"/>
  <c r="AI37" i="38"/>
  <c r="AI40" i="38"/>
  <c r="AM53" i="38"/>
  <c r="AM59" i="38"/>
  <c r="AI344" i="38"/>
  <c r="AQ458" i="38"/>
  <c r="AI403" i="38"/>
  <c r="F339" i="38"/>
  <c r="J339" i="38" s="1"/>
  <c r="F34" i="38"/>
  <c r="H34" i="38" s="1"/>
  <c r="F25" i="38"/>
  <c r="H25" i="38" s="1"/>
  <c r="AI59" i="38"/>
  <c r="AI514" i="38"/>
  <c r="AQ517" i="38"/>
  <c r="F457" i="38"/>
  <c r="H457" i="38" s="1"/>
  <c r="AE234" i="38"/>
  <c r="AM346" i="38"/>
  <c r="F335" i="38"/>
  <c r="J335" i="38" s="1"/>
  <c r="AE338" i="38"/>
  <c r="AM457" i="38"/>
  <c r="AO223" i="38"/>
  <c r="AQ59" i="38"/>
  <c r="AM23" i="38"/>
  <c r="AE19" i="38"/>
  <c r="AM163" i="38"/>
  <c r="AM25" i="38"/>
  <c r="AM38" i="38"/>
  <c r="AE112" i="38"/>
  <c r="AE197" i="38"/>
  <c r="AM74" i="38"/>
  <c r="AQ332" i="38"/>
  <c r="AI336" i="38"/>
  <c r="AM340" i="38"/>
  <c r="AE381" i="38"/>
  <c r="AQ511" i="38"/>
  <c r="AI516" i="38"/>
  <c r="AI533" i="38"/>
  <c r="F563" i="38"/>
  <c r="H563" i="38" s="1"/>
  <c r="AH149" i="38"/>
  <c r="AP328" i="38"/>
  <c r="AC389" i="38"/>
  <c r="AM33" i="38"/>
  <c r="AI34" i="38"/>
  <c r="AI43" i="38"/>
  <c r="AI45" i="38"/>
  <c r="AM52" i="38"/>
  <c r="AM58" i="38"/>
  <c r="AQ27" i="38"/>
  <c r="AE122" i="38"/>
  <c r="AE140" i="38"/>
  <c r="F240" i="38"/>
  <c r="J240" i="38" s="1"/>
  <c r="AM238" i="38"/>
  <c r="F332" i="38"/>
  <c r="J332" i="38" s="1"/>
  <c r="AE333" i="38"/>
  <c r="F347" i="38"/>
  <c r="J347" i="38" s="1"/>
  <c r="AQ436" i="38"/>
  <c r="F476" i="38"/>
  <c r="J476" i="38" s="1"/>
  <c r="F490" i="38"/>
  <c r="J490" i="38" s="1"/>
  <c r="AQ521" i="38"/>
  <c r="AE241" i="38"/>
  <c r="F316" i="38"/>
  <c r="H316" i="38" s="1"/>
  <c r="AM342" i="38"/>
  <c r="AE363" i="38"/>
  <c r="F368" i="38"/>
  <c r="J368" i="38" s="1"/>
  <c r="AI433" i="38"/>
  <c r="AQ444" i="38"/>
  <c r="F393" i="38"/>
  <c r="J393" i="38" s="1"/>
  <c r="AE394" i="38"/>
  <c r="AM455" i="38"/>
  <c r="F448" i="38"/>
  <c r="J448" i="38" s="1"/>
  <c r="AE449" i="38"/>
  <c r="AM452" i="38"/>
  <c r="F432" i="38"/>
  <c r="J432" i="38" s="1"/>
  <c r="AE433" i="38"/>
  <c r="AM436" i="38"/>
  <c r="F440" i="38"/>
  <c r="H440" i="38" s="1"/>
  <c r="AE441" i="38"/>
  <c r="AM444" i="38"/>
  <c r="AM405" i="38"/>
  <c r="AI407" i="38"/>
  <c r="AM408" i="38"/>
  <c r="AQ409" i="38"/>
  <c r="F411" i="38"/>
  <c r="H411" i="38" s="1"/>
  <c r="AI423" i="38"/>
  <c r="AM424" i="38"/>
  <c r="F428" i="38"/>
  <c r="H428" i="38" s="1"/>
  <c r="AE400" i="38"/>
  <c r="AM453" i="38"/>
  <c r="F464" i="38"/>
  <c r="J464" i="38" s="1"/>
  <c r="AE460" i="38"/>
  <c r="F482" i="38"/>
  <c r="J482" i="38" s="1"/>
  <c r="AE483" i="38"/>
  <c r="AM480" i="38"/>
  <c r="AI481" i="38"/>
  <c r="AQ505" i="38"/>
  <c r="Z383" i="38"/>
  <c r="AM28" i="38"/>
  <c r="AI54" i="38"/>
  <c r="AQ36" i="38"/>
  <c r="AQ131" i="38"/>
  <c r="AI148" i="38"/>
  <c r="AQ21" i="38"/>
  <c r="AE62" i="38"/>
  <c r="AM44" i="38"/>
  <c r="AI163" i="38"/>
  <c r="AE313" i="38"/>
  <c r="F395" i="38"/>
  <c r="J395" i="38" s="1"/>
  <c r="AE330" i="38"/>
  <c r="AM344" i="38"/>
  <c r="AM403" i="38"/>
  <c r="AQ234" i="38"/>
  <c r="AI395" i="38"/>
  <c r="AQ338" i="38"/>
  <c r="F330" i="38"/>
  <c r="H330" i="38" s="1"/>
  <c r="AM15" i="38"/>
  <c r="AQ60" i="38"/>
  <c r="AI60" i="38"/>
  <c r="AI187" i="38"/>
  <c r="AE178" i="38"/>
  <c r="AI215" i="38"/>
  <c r="AQ228" i="38"/>
  <c r="AQ351" i="38"/>
  <c r="AI356" i="38"/>
  <c r="F442" i="38"/>
  <c r="H442" i="38" s="1"/>
  <c r="AE443" i="38"/>
  <c r="AI483" i="38"/>
  <c r="AM523" i="38"/>
  <c r="F520" i="38"/>
  <c r="H520" i="38" s="1"/>
  <c r="F511" i="38"/>
  <c r="H511" i="38" s="1"/>
  <c r="AE512" i="38"/>
  <c r="AM515" i="38"/>
  <c r="AE529" i="38"/>
  <c r="AM532" i="38"/>
  <c r="AE535" i="38"/>
  <c r="AI545" i="38"/>
  <c r="AQ548" i="38"/>
  <c r="AI553" i="38"/>
  <c r="AQ556" i="38"/>
  <c r="AM562" i="38"/>
  <c r="AI51" i="38"/>
  <c r="AI88" i="38"/>
  <c r="AQ103" i="38"/>
  <c r="AE54" i="38"/>
  <c r="AM36" i="38"/>
  <c r="AM132" i="38"/>
  <c r="AI162" i="38"/>
  <c r="AM335" i="38"/>
  <c r="AE458" i="38"/>
  <c r="AQ330" i="38"/>
  <c r="AI457" i="38"/>
  <c r="F458" i="38"/>
  <c r="J458" i="38" s="1"/>
  <c r="AM41" i="38"/>
  <c r="AQ50" i="38"/>
  <c r="AE127" i="38"/>
  <c r="AE143" i="38"/>
  <c r="AE174" i="38"/>
  <c r="AI354" i="38"/>
  <c r="AQ359" i="38"/>
  <c r="AQ452" i="38"/>
  <c r="AM537" i="38"/>
  <c r="F546" i="38"/>
  <c r="H546" i="38" s="1"/>
  <c r="AE547" i="38"/>
  <c r="AM550" i="38"/>
  <c r="F554" i="38"/>
  <c r="H554" i="38" s="1"/>
  <c r="AE555" i="38"/>
  <c r="AM558" i="38"/>
  <c r="AI564" i="38"/>
  <c r="AI46" i="38"/>
  <c r="AI85" i="38"/>
  <c r="AE51" i="38"/>
  <c r="AE88" i="38"/>
  <c r="AM103" i="38"/>
  <c r="AM131" i="38"/>
  <c r="AE148" i="38"/>
  <c r="F487" i="38"/>
  <c r="J487" i="38" s="1"/>
  <c r="F493" i="38"/>
  <c r="J493" i="38" s="1"/>
  <c r="AM521" i="38"/>
  <c r="F513" i="38"/>
  <c r="J513" i="38" s="1"/>
  <c r="AE514" i="38"/>
  <c r="AM517" i="38"/>
  <c r="F530" i="38"/>
  <c r="J530" i="38" s="1"/>
  <c r="AE531" i="38"/>
  <c r="AQ537" i="38"/>
  <c r="AI547" i="38"/>
  <c r="AQ550" i="38"/>
  <c r="AI555" i="38"/>
  <c r="AQ558" i="38"/>
  <c r="AM564" i="38"/>
  <c r="AM544" i="38"/>
  <c r="F548" i="38"/>
  <c r="J548" i="38" s="1"/>
  <c r="AE549" i="38"/>
  <c r="AM552" i="38"/>
  <c r="F556" i="38"/>
  <c r="H556" i="38" s="1"/>
  <c r="AE557" i="38"/>
  <c r="F38" i="38"/>
  <c r="H38" i="38" s="1"/>
  <c r="F30" i="38"/>
  <c r="H30" i="38" s="1"/>
  <c r="F565" i="38"/>
  <c r="H565" i="38" s="1"/>
  <c r="AG13" i="38"/>
  <c r="AK133" i="38"/>
  <c r="AH133" i="38"/>
  <c r="AD133" i="38"/>
  <c r="AH398" i="38"/>
  <c r="AH397" i="38" s="1"/>
  <c r="AO199" i="38"/>
  <c r="F370" i="38"/>
  <c r="J370" i="38" s="1"/>
  <c r="AM525" i="38"/>
  <c r="AQ523" i="38"/>
  <c r="AE519" i="38"/>
  <c r="AM520" i="38"/>
  <c r="AM511" i="38"/>
  <c r="F515" i="38"/>
  <c r="J515" i="38" s="1"/>
  <c r="AE516" i="38"/>
  <c r="F532" i="38"/>
  <c r="J532" i="38" s="1"/>
  <c r="AE533" i="38"/>
  <c r="AQ544" i="38"/>
  <c r="AI549" i="38"/>
  <c r="AQ552" i="38"/>
  <c r="AI557" i="38"/>
  <c r="F562" i="38"/>
  <c r="H562" i="38" s="1"/>
  <c r="AE563" i="38"/>
  <c r="AM565" i="38"/>
  <c r="F537" i="38"/>
  <c r="J537" i="38" s="1"/>
  <c r="AE543" i="38"/>
  <c r="AM546" i="38"/>
  <c r="F550" i="38"/>
  <c r="J550" i="38" s="1"/>
  <c r="AE551" i="38"/>
  <c r="AM554" i="38"/>
  <c r="F558" i="38"/>
  <c r="J558" i="38" s="1"/>
  <c r="AE559" i="38"/>
  <c r="AQ563" i="38"/>
  <c r="F40" i="38"/>
  <c r="J40" i="38" s="1"/>
  <c r="F32" i="38"/>
  <c r="H32" i="38" s="1"/>
  <c r="F23" i="38"/>
  <c r="J23" i="38" s="1"/>
  <c r="AI333" i="38"/>
  <c r="F380" i="38"/>
  <c r="H380" i="38" s="1"/>
  <c r="AM364" i="38"/>
  <c r="AE367" i="38"/>
  <c r="AI512" i="38"/>
  <c r="AQ515" i="38"/>
  <c r="AI529" i="38"/>
  <c r="AQ532" i="38"/>
  <c r="AI535" i="38"/>
  <c r="AM535" i="38"/>
  <c r="AM374" i="38"/>
  <c r="AQ132" i="38"/>
  <c r="AM162" i="38"/>
  <c r="AD118" i="38"/>
  <c r="AP118" i="38"/>
  <c r="AL118" i="38"/>
  <c r="AI28" i="38"/>
  <c r="AQ513" i="38"/>
  <c r="AI518" i="38"/>
  <c r="AQ530" i="38"/>
  <c r="AQ535" i="38"/>
  <c r="F41" i="38"/>
  <c r="H41" i="38" s="1"/>
  <c r="F36" i="38"/>
  <c r="H36" i="38" s="1"/>
  <c r="F378" i="38"/>
  <c r="J378" i="38" s="1"/>
  <c r="F24" i="38"/>
  <c r="J24" i="38" s="1"/>
  <c r="AE15" i="38"/>
  <c r="AC118" i="38"/>
  <c r="AP133" i="38"/>
  <c r="AD328" i="38"/>
  <c r="AG398" i="38"/>
  <c r="AG397" i="38" s="1"/>
  <c r="AH199" i="38"/>
  <c r="AK328" i="38"/>
  <c r="AK199" i="38"/>
  <c r="AQ22" i="38"/>
  <c r="E260" i="38"/>
  <c r="AI334" i="38"/>
  <c r="AE343" i="38"/>
  <c r="F364" i="38"/>
  <c r="J364" i="38" s="1"/>
  <c r="AM366" i="38"/>
  <c r="AI409" i="38"/>
  <c r="AE507" i="38"/>
  <c r="F506" i="38"/>
  <c r="H506" i="38" s="1"/>
  <c r="AH560" i="38"/>
  <c r="F17" i="38"/>
  <c r="J17" i="38" s="1"/>
  <c r="F39" i="38"/>
  <c r="H39" i="38" s="1"/>
  <c r="Y527" i="38"/>
  <c r="Z214" i="38"/>
  <c r="Y133" i="38"/>
  <c r="Y459" i="38"/>
  <c r="AL133" i="38"/>
  <c r="AC133" i="38"/>
  <c r="AL199" i="38"/>
  <c r="AO328" i="38"/>
  <c r="E328" i="38"/>
  <c r="AQ331" i="38"/>
  <c r="F336" i="38"/>
  <c r="H336" i="38" s="1"/>
  <c r="F340" i="38"/>
  <c r="H340" i="38" s="1"/>
  <c r="AM380" i="38"/>
  <c r="AE365" i="38"/>
  <c r="AQ416" i="38"/>
  <c r="F474" i="38"/>
  <c r="H474" i="38" s="1"/>
  <c r="F495" i="38"/>
  <c r="J495" i="38" s="1"/>
  <c r="F504" i="38"/>
  <c r="J504" i="38" s="1"/>
  <c r="F521" i="38"/>
  <c r="J521" i="38" s="1"/>
  <c r="AE522" i="38"/>
  <c r="AM513" i="38"/>
  <c r="F517" i="38"/>
  <c r="J517" i="38" s="1"/>
  <c r="AE518" i="38"/>
  <c r="AM530" i="38"/>
  <c r="AI543" i="38"/>
  <c r="AQ546" i="38"/>
  <c r="AI551" i="38"/>
  <c r="AQ554" i="38"/>
  <c r="AI559" i="38"/>
  <c r="AL560" i="38"/>
  <c r="F564" i="38"/>
  <c r="J564" i="38" s="1"/>
  <c r="F44" i="38"/>
  <c r="J44" i="38" s="1"/>
  <c r="AB560" i="38"/>
  <c r="AE561" i="38"/>
  <c r="Z541" i="38"/>
  <c r="Z118" i="38"/>
  <c r="Z509" i="38"/>
  <c r="Z223" i="38"/>
  <c r="Y500" i="38"/>
  <c r="Y467" i="38"/>
  <c r="Z398" i="38"/>
  <c r="Z89" i="38"/>
  <c r="Z107" i="38"/>
  <c r="Y485" i="38"/>
  <c r="Y328" i="38"/>
  <c r="Y89" i="38"/>
  <c r="Y83" i="38"/>
  <c r="Z47" i="38"/>
  <c r="Z83" i="38"/>
  <c r="Y260" i="38"/>
  <c r="Y223" i="38"/>
  <c r="Z207" i="38"/>
  <c r="AQ90" i="38"/>
  <c r="AN89" i="38"/>
  <c r="AB107" i="38"/>
  <c r="AE117" i="38"/>
  <c r="AD149" i="38"/>
  <c r="AH13" i="38"/>
  <c r="AQ51" i="38"/>
  <c r="AQ88" i="38"/>
  <c r="AI36" i="38"/>
  <c r="AN107" i="38"/>
  <c r="AQ117" i="38"/>
  <c r="AI132" i="38"/>
  <c r="AQ148" i="38"/>
  <c r="AP149" i="38"/>
  <c r="AJ13" i="38"/>
  <c r="AM14" i="38"/>
  <c r="AM54" i="38"/>
  <c r="AE44" i="38"/>
  <c r="AJ107" i="38"/>
  <c r="AM117" i="38"/>
  <c r="AE132" i="38"/>
  <c r="AM148" i="38"/>
  <c r="AL149" i="38"/>
  <c r="AJ164" i="38"/>
  <c r="AM165" i="38"/>
  <c r="AJ267" i="38"/>
  <c r="AM268" i="38"/>
  <c r="F329" i="38"/>
  <c r="D328" i="38"/>
  <c r="AE399" i="38"/>
  <c r="AB398" i="38"/>
  <c r="AJ459" i="38"/>
  <c r="AM459" i="38" s="1"/>
  <c r="AM466" i="38"/>
  <c r="AB500" i="38"/>
  <c r="AE501" i="38"/>
  <c r="AJ541" i="38"/>
  <c r="AM541" i="38" s="1"/>
  <c r="AM542" i="38"/>
  <c r="AJ207" i="38"/>
  <c r="AM213" i="38"/>
  <c r="AC199" i="38"/>
  <c r="AN243" i="38"/>
  <c r="AQ244" i="38"/>
  <c r="AF328" i="38"/>
  <c r="AI329" i="38"/>
  <c r="AN389" i="38"/>
  <c r="AQ390" i="38"/>
  <c r="AN527" i="38"/>
  <c r="AQ528" i="38"/>
  <c r="AF207" i="38"/>
  <c r="AI213" i="38"/>
  <c r="AE224" i="38"/>
  <c r="AB223" i="38"/>
  <c r="AJ312" i="38"/>
  <c r="AM313" i="38"/>
  <c r="AE346" i="38"/>
  <c r="AD389" i="38"/>
  <c r="AM330" i="38"/>
  <c r="F399" i="38"/>
  <c r="D398" i="38"/>
  <c r="AE457" i="38"/>
  <c r="AJ467" i="38"/>
  <c r="AM467" i="38" s="1"/>
  <c r="AM469" i="38"/>
  <c r="F501" i="38"/>
  <c r="D500" i="38"/>
  <c r="F528" i="38"/>
  <c r="D527" i="38"/>
  <c r="AB541" i="38"/>
  <c r="AE541" i="38" s="1"/>
  <c r="AE542" i="38"/>
  <c r="AF199" i="38"/>
  <c r="AI200" i="38"/>
  <c r="AN223" i="38"/>
  <c r="AQ224" i="38"/>
  <c r="AI234" i="38"/>
  <c r="AH328" i="38"/>
  <c r="AQ346" i="38"/>
  <c r="AN345" i="38"/>
  <c r="AP389" i="38"/>
  <c r="AI338" i="38"/>
  <c r="AK398" i="38"/>
  <c r="AK397" i="38" s="1"/>
  <c r="AQ457" i="38"/>
  <c r="AF489" i="38"/>
  <c r="AI489" i="38" s="1"/>
  <c r="AI498" i="38"/>
  <c r="AK526" i="38"/>
  <c r="AN541" i="38"/>
  <c r="AQ541" i="38" s="1"/>
  <c r="AQ542" i="38"/>
  <c r="AL96" i="38"/>
  <c r="AI27" i="38"/>
  <c r="AQ61" i="38"/>
  <c r="AQ23" i="38"/>
  <c r="AE17" i="38"/>
  <c r="AI19" i="38"/>
  <c r="AE31" i="38"/>
  <c r="AI33" i="38"/>
  <c r="AE34" i="38"/>
  <c r="AE43" i="38"/>
  <c r="AE45" i="38"/>
  <c r="AK47" i="38"/>
  <c r="AI52" i="38"/>
  <c r="AI58" i="38"/>
  <c r="AE97" i="38"/>
  <c r="AB96" i="38"/>
  <c r="AQ19" i="38"/>
  <c r="AM26" i="38"/>
  <c r="AM37" i="38"/>
  <c r="AQ16" i="38"/>
  <c r="AM19" i="38"/>
  <c r="AQ20" i="38"/>
  <c r="AQ26" i="38"/>
  <c r="AI31" i="38"/>
  <c r="AE33" i="38"/>
  <c r="AQ37" i="38"/>
  <c r="AQ40" i="38"/>
  <c r="AG47" i="38"/>
  <c r="AE52" i="38"/>
  <c r="AE58" i="38"/>
  <c r="AC83" i="38"/>
  <c r="AE94" i="38"/>
  <c r="AQ97" i="38"/>
  <c r="AN96" i="38"/>
  <c r="AM141" i="38"/>
  <c r="AM56" i="38"/>
  <c r="AI66" i="38"/>
  <c r="AM72" i="38"/>
  <c r="AE80" i="38"/>
  <c r="AE74" i="38"/>
  <c r="F84" i="38"/>
  <c r="D83" i="38"/>
  <c r="AM86" i="38"/>
  <c r="AI95" i="38"/>
  <c r="AE92" i="38"/>
  <c r="AE100" i="38"/>
  <c r="AI105" i="38"/>
  <c r="AE99" i="38"/>
  <c r="AD96" i="38"/>
  <c r="AM98" i="38"/>
  <c r="AE115" i="38"/>
  <c r="AM113" i="38"/>
  <c r="AM111" i="38"/>
  <c r="AM126" i="38"/>
  <c r="AM121" i="38"/>
  <c r="AM125" i="38"/>
  <c r="AM137" i="38"/>
  <c r="AM138" i="38"/>
  <c r="AQ141" i="38"/>
  <c r="AM139" i="38"/>
  <c r="AM161" i="38"/>
  <c r="AM154" i="38"/>
  <c r="AI55" i="38"/>
  <c r="AE65" i="38"/>
  <c r="AI82" i="38"/>
  <c r="AQ80" i="38"/>
  <c r="AQ74" i="38"/>
  <c r="AK83" i="38"/>
  <c r="AQ92" i="38"/>
  <c r="AQ100" i="38"/>
  <c r="AQ99" i="38"/>
  <c r="AP96" i="38"/>
  <c r="AI116" i="38"/>
  <c r="AQ115" i="38"/>
  <c r="AI114" i="38"/>
  <c r="AI112" i="38"/>
  <c r="AI127" i="38"/>
  <c r="AI122" i="38"/>
  <c r="AI147" i="38"/>
  <c r="AI146" i="38"/>
  <c r="AI143" i="38"/>
  <c r="AE141" i="38"/>
  <c r="AI140" i="38"/>
  <c r="AI151" i="38"/>
  <c r="AI155" i="38"/>
  <c r="AD235" i="38"/>
  <c r="AE187" i="38"/>
  <c r="E235" i="38"/>
  <c r="AP260" i="38"/>
  <c r="AQ167" i="38"/>
  <c r="AQ188" i="38"/>
  <c r="AM171" i="38"/>
  <c r="AM175" i="38"/>
  <c r="AM179" i="38"/>
  <c r="AM183" i="38"/>
  <c r="AM195" i="38"/>
  <c r="AE194" i="38"/>
  <c r="AI202" i="38"/>
  <c r="AI220" i="38"/>
  <c r="AI229" i="38"/>
  <c r="AE226" i="38"/>
  <c r="AM241" i="38"/>
  <c r="AL235" i="38"/>
  <c r="AE255" i="38"/>
  <c r="AM258" i="38"/>
  <c r="AM250" i="38"/>
  <c r="AE233" i="38"/>
  <c r="AB260" i="38"/>
  <c r="AE261" i="38"/>
  <c r="AE305" i="38"/>
  <c r="AM308" i="38"/>
  <c r="AM188" i="38"/>
  <c r="AI171" i="38"/>
  <c r="AI175" i="38"/>
  <c r="AI179" i="38"/>
  <c r="AI183" i="38"/>
  <c r="AI195" i="38"/>
  <c r="AQ192" i="38"/>
  <c r="AE202" i="38"/>
  <c r="F208" i="38"/>
  <c r="D207" i="38"/>
  <c r="AE218" i="38"/>
  <c r="AM215" i="38"/>
  <c r="AE227" i="38"/>
  <c r="AE225" i="38"/>
  <c r="AQ240" i="38"/>
  <c r="AI239" i="38"/>
  <c r="AI254" i="38"/>
  <c r="AQ257" i="38"/>
  <c r="AI247" i="38"/>
  <c r="AQ249" i="38"/>
  <c r="AQ231" i="38"/>
  <c r="AI266" i="38"/>
  <c r="AH260" i="38"/>
  <c r="AQ263" i="38"/>
  <c r="AI304" i="38"/>
  <c r="AQ307" i="38"/>
  <c r="AI310" i="38"/>
  <c r="AI271" i="38"/>
  <c r="AI281" i="38"/>
  <c r="AQ284" i="38"/>
  <c r="AI289" i="38"/>
  <c r="AQ292" i="38"/>
  <c r="AI297" i="38"/>
  <c r="AQ300" i="38"/>
  <c r="AI321" i="38"/>
  <c r="AQ323" i="38"/>
  <c r="AE316" i="38"/>
  <c r="AI317" i="38"/>
  <c r="AI272" i="38"/>
  <c r="AQ275" i="38"/>
  <c r="AI280" i="38"/>
  <c r="AQ283" i="38"/>
  <c r="AI288" i="38"/>
  <c r="AQ291" i="38"/>
  <c r="AI296" i="38"/>
  <c r="AQ299" i="38"/>
  <c r="AI320" i="38"/>
  <c r="AQ322" i="38"/>
  <c r="AQ319" i="38"/>
  <c r="AM269" i="38"/>
  <c r="F273" i="38"/>
  <c r="AE274" i="38"/>
  <c r="AM277" i="38"/>
  <c r="F281" i="38"/>
  <c r="AE282" i="38"/>
  <c r="AM285" i="38"/>
  <c r="F289" i="38"/>
  <c r="AE290" i="38"/>
  <c r="AM293" i="38"/>
  <c r="F297" i="38"/>
  <c r="AE298" i="38"/>
  <c r="AM326" i="38"/>
  <c r="F321" i="38"/>
  <c r="AM314" i="38"/>
  <c r="AQ315" i="38"/>
  <c r="AE318" i="38"/>
  <c r="AM333" i="38"/>
  <c r="AE371" i="38"/>
  <c r="H385" i="38"/>
  <c r="J385" i="38"/>
  <c r="AE336" i="38"/>
  <c r="AM343" i="38"/>
  <c r="AE382" i="38"/>
  <c r="AM365" i="38"/>
  <c r="AE368" i="38"/>
  <c r="AM371" i="38"/>
  <c r="AE376" i="38"/>
  <c r="AM347" i="38"/>
  <c r="AI350" i="38"/>
  <c r="AQ352" i="38"/>
  <c r="AQ340" i="38"/>
  <c r="AI381" i="38"/>
  <c r="AQ364" i="38"/>
  <c r="AI367" i="38"/>
  <c r="AQ370" i="38"/>
  <c r="AI375" i="38"/>
  <c r="AQ378" i="38"/>
  <c r="F352" i="38"/>
  <c r="AE353" i="38"/>
  <c r="AM356" i="38"/>
  <c r="AE358" i="38"/>
  <c r="D383" i="38"/>
  <c r="F384" i="38"/>
  <c r="AQ384" i="38"/>
  <c r="AN383" i="38"/>
  <c r="F391" i="38"/>
  <c r="AQ392" i="38"/>
  <c r="AI455" i="38"/>
  <c r="AQ447" i="38"/>
  <c r="AI452" i="38"/>
  <c r="AQ431" i="38"/>
  <c r="AI436" i="38"/>
  <c r="AQ439" i="38"/>
  <c r="AI444" i="38"/>
  <c r="AI361" i="38"/>
  <c r="AE387" i="38"/>
  <c r="AP383" i="38"/>
  <c r="AM392" i="38"/>
  <c r="F454" i="38"/>
  <c r="AE455" i="38"/>
  <c r="AM447" i="38"/>
  <c r="F451" i="38"/>
  <c r="AE452" i="38"/>
  <c r="AM431" i="38"/>
  <c r="F435" i="38"/>
  <c r="AE436" i="38"/>
  <c r="AM439" i="38"/>
  <c r="F443" i="38"/>
  <c r="AE444" i="38"/>
  <c r="AE405" i="38"/>
  <c r="AI408" i="38"/>
  <c r="AQ410" i="38"/>
  <c r="J412" i="38"/>
  <c r="H412" i="38"/>
  <c r="AI424" i="38"/>
  <c r="AQ427" i="38"/>
  <c r="AI453" i="38"/>
  <c r="AQ463" i="38"/>
  <c r="AQ484" i="38"/>
  <c r="AI480" i="38"/>
  <c r="AQ481" i="38"/>
  <c r="AM409" i="38"/>
  <c r="AI413" i="38"/>
  <c r="AM414" i="38"/>
  <c r="AQ415" i="38"/>
  <c r="F417" i="38"/>
  <c r="AM425" i="38"/>
  <c r="F400" i="38"/>
  <c r="AE401" i="38"/>
  <c r="AM456" i="38"/>
  <c r="F460" i="38"/>
  <c r="AE461" i="38"/>
  <c r="AM483" i="38"/>
  <c r="F475" i="38"/>
  <c r="AE476" i="38"/>
  <c r="AM486" i="38"/>
  <c r="AM497" i="38"/>
  <c r="F492" i="38"/>
  <c r="AE493" i="38"/>
  <c r="AM508" i="38"/>
  <c r="AE505" i="38"/>
  <c r="AE473" i="38"/>
  <c r="AM476" i="38"/>
  <c r="AE497" i="38"/>
  <c r="AM490" i="38"/>
  <c r="AE503" i="38"/>
  <c r="AI507" i="38"/>
  <c r="AI472" i="38"/>
  <c r="AQ475" i="38"/>
  <c r="AQ496" i="38"/>
  <c r="AI491" i="38"/>
  <c r="AI502" i="38"/>
  <c r="AE508" i="38"/>
  <c r="F507" i="38"/>
  <c r="AI523" i="38"/>
  <c r="F510" i="38"/>
  <c r="D509" i="38"/>
  <c r="AI534" i="38"/>
  <c r="AI538" i="38"/>
  <c r="AI510" i="38"/>
  <c r="AF509" i="38"/>
  <c r="AQ522" i="38"/>
  <c r="AI515" i="38"/>
  <c r="AQ518" i="38"/>
  <c r="F534" i="38"/>
  <c r="AI532" i="38"/>
  <c r="AE539" i="38"/>
  <c r="F538" i="38"/>
  <c r="F519" i="38"/>
  <c r="AE521" i="38"/>
  <c r="F514" i="38"/>
  <c r="AE515" i="38"/>
  <c r="AM518" i="38"/>
  <c r="F531" i="38"/>
  <c r="AE532" i="38"/>
  <c r="AI539" i="38"/>
  <c r="AC560" i="38"/>
  <c r="AI537" i="38"/>
  <c r="AQ545" i="38"/>
  <c r="AI550" i="38"/>
  <c r="AQ553" i="38"/>
  <c r="AI558" i="38"/>
  <c r="AO560" i="38"/>
  <c r="AE564" i="38"/>
  <c r="F536" i="38"/>
  <c r="AE537" i="38"/>
  <c r="AM545" i="38"/>
  <c r="F549" i="38"/>
  <c r="AE550" i="38"/>
  <c r="AM553" i="38"/>
  <c r="F557" i="38"/>
  <c r="AE558" i="38"/>
  <c r="AK560" i="38"/>
  <c r="AQ562" i="38"/>
  <c r="F42" i="38"/>
  <c r="F33" i="38"/>
  <c r="H75" i="38"/>
  <c r="J75" i="38"/>
  <c r="J67" i="38"/>
  <c r="H67" i="38"/>
  <c r="J59" i="38"/>
  <c r="H59" i="38"/>
  <c r="J51" i="38"/>
  <c r="H51" i="38"/>
  <c r="H94" i="38"/>
  <c r="J94" i="38"/>
  <c r="H101" i="38"/>
  <c r="J101" i="38"/>
  <c r="J113" i="38"/>
  <c r="H113" i="38"/>
  <c r="J129" i="38"/>
  <c r="H129" i="38"/>
  <c r="J121" i="38"/>
  <c r="H121" i="38"/>
  <c r="H142" i="38"/>
  <c r="J142" i="38"/>
  <c r="J163" i="38"/>
  <c r="H163" i="38"/>
  <c r="F152" i="38"/>
  <c r="F183" i="38"/>
  <c r="F175" i="38"/>
  <c r="F167" i="38"/>
  <c r="F206" i="38"/>
  <c r="F211" i="38"/>
  <c r="F216" i="38"/>
  <c r="F227" i="38"/>
  <c r="F76" i="38"/>
  <c r="F68" i="38"/>
  <c r="F60" i="38"/>
  <c r="F52" i="38"/>
  <c r="F95" i="38"/>
  <c r="F102" i="38"/>
  <c r="F114" i="38"/>
  <c r="F130" i="38"/>
  <c r="F122" i="38"/>
  <c r="F143" i="38"/>
  <c r="F135" i="38"/>
  <c r="F155" i="38"/>
  <c r="F186" i="38"/>
  <c r="F178" i="38"/>
  <c r="F170" i="38"/>
  <c r="F195" i="38"/>
  <c r="F201" i="38"/>
  <c r="F219" i="38"/>
  <c r="F230" i="38"/>
  <c r="D560" i="38"/>
  <c r="F561" i="38"/>
  <c r="Z149" i="38"/>
  <c r="Z345" i="38"/>
  <c r="Y243" i="38"/>
  <c r="Z243" i="38"/>
  <c r="Z500" i="38"/>
  <c r="Z235" i="38"/>
  <c r="Y398" i="38"/>
  <c r="Z485" i="38"/>
  <c r="Y383" i="38"/>
  <c r="Y164" i="38"/>
  <c r="Z191" i="38"/>
  <c r="Z133" i="38"/>
  <c r="Y107" i="38"/>
  <c r="AQ14" i="38"/>
  <c r="AN13" i="38"/>
  <c r="AK13" i="38"/>
  <c r="AE46" i="38"/>
  <c r="AJ89" i="38"/>
  <c r="AM90" i="38"/>
  <c r="AM119" i="38"/>
  <c r="AJ118" i="38"/>
  <c r="AE134" i="38"/>
  <c r="AB133" i="38"/>
  <c r="AM150" i="38"/>
  <c r="AJ149" i="38"/>
  <c r="AQ46" i="38"/>
  <c r="AQ85" i="38"/>
  <c r="AI103" i="38"/>
  <c r="AI131" i="38"/>
  <c r="AN133" i="38"/>
  <c r="AQ134" i="38"/>
  <c r="AM51" i="38"/>
  <c r="AM88" i="38"/>
  <c r="AE36" i="38"/>
  <c r="AE131" i="38"/>
  <c r="AM134" i="38"/>
  <c r="AJ133" i="38"/>
  <c r="AF164" i="38"/>
  <c r="AI165" i="38"/>
  <c r="AE200" i="38"/>
  <c r="AB199" i="38"/>
  <c r="AM224" i="38"/>
  <c r="AJ223" i="38"/>
  <c r="D485" i="38"/>
  <c r="F488" i="38"/>
  <c r="AB489" i="38"/>
  <c r="AE489" i="38" s="1"/>
  <c r="AE498" i="38"/>
  <c r="AF191" i="38"/>
  <c r="AI198" i="38"/>
  <c r="AC312" i="38"/>
  <c r="AQ399" i="38"/>
  <c r="AN398" i="38"/>
  <c r="AF485" i="38"/>
  <c r="AI485" i="38" s="1"/>
  <c r="AI488" i="38"/>
  <c r="AN500" i="38"/>
  <c r="AQ501" i="38"/>
  <c r="AC164" i="38"/>
  <c r="AN214" i="38"/>
  <c r="AQ221" i="38"/>
  <c r="F200" i="38"/>
  <c r="D199" i="38"/>
  <c r="AG223" i="38"/>
  <c r="AM244" i="38"/>
  <c r="AJ243" i="38"/>
  <c r="AB328" i="38"/>
  <c r="AE329" i="38"/>
  <c r="AJ389" i="38"/>
  <c r="AM390" i="38"/>
  <c r="AE344" i="38"/>
  <c r="AD398" i="38"/>
  <c r="AD397" i="38" s="1"/>
  <c r="AM458" i="38"/>
  <c r="D489" i="38"/>
  <c r="F498" i="38"/>
  <c r="AE403" i="38"/>
  <c r="AD526" i="38"/>
  <c r="AF312" i="38"/>
  <c r="AI313" i="38"/>
  <c r="AN328" i="38"/>
  <c r="AQ329" i="38"/>
  <c r="E389" i="38"/>
  <c r="AI330" i="38"/>
  <c r="AQ344" i="38"/>
  <c r="AP398" i="38"/>
  <c r="AP397" i="38" s="1"/>
  <c r="AF467" i="38"/>
  <c r="AI467" i="38" s="1"/>
  <c r="AI469" i="38"/>
  <c r="AQ403" i="38"/>
  <c r="AP526" i="38"/>
  <c r="AL83" i="38"/>
  <c r="AE35" i="38"/>
  <c r="AQ29" i="38"/>
  <c r="AM42" i="38"/>
  <c r="AE16" i="38"/>
  <c r="AE20" i="38"/>
  <c r="AE26" i="38"/>
  <c r="AI30" i="38"/>
  <c r="AI39" i="38"/>
  <c r="AE37" i="38"/>
  <c r="AE40" i="38"/>
  <c r="AQ49" i="38"/>
  <c r="AP47" i="38"/>
  <c r="AI53" i="38"/>
  <c r="AE84" i="38"/>
  <c r="AB83" i="38"/>
  <c r="D191" i="38"/>
  <c r="F192" i="38"/>
  <c r="AM20" i="38"/>
  <c r="AC47" i="38"/>
  <c r="AQ15" i="38"/>
  <c r="AQ25" i="38"/>
  <c r="AE30" i="38"/>
  <c r="AQ32" i="38"/>
  <c r="AM39" i="38"/>
  <c r="AQ38" i="38"/>
  <c r="AQ41" i="38"/>
  <c r="AM49" i="38"/>
  <c r="AL47" i="38"/>
  <c r="AE53" i="38"/>
  <c r="AE59" i="38"/>
  <c r="AG96" i="38"/>
  <c r="AH83" i="38"/>
  <c r="AM142" i="38"/>
  <c r="AQ71" i="38"/>
  <c r="AM70" i="38"/>
  <c r="AI67" i="38"/>
  <c r="AM63" i="38"/>
  <c r="AE81" i="38"/>
  <c r="AE73" i="38"/>
  <c r="AE77" i="38"/>
  <c r="AD83" i="38"/>
  <c r="AM87" i="38"/>
  <c r="AE91" i="38"/>
  <c r="AI94" i="38"/>
  <c r="AE101" i="38"/>
  <c r="AE104" i="38"/>
  <c r="AM97" i="38"/>
  <c r="AJ96" i="38"/>
  <c r="AE108" i="38"/>
  <c r="AM110" i="38"/>
  <c r="AM130" i="38"/>
  <c r="AM120" i="38"/>
  <c r="AM124" i="38"/>
  <c r="AM136" i="38"/>
  <c r="AM145" i="38"/>
  <c r="AQ142" i="38"/>
  <c r="AM160" i="38"/>
  <c r="AM153" i="38"/>
  <c r="AM157" i="38"/>
  <c r="AD260" i="38"/>
  <c r="AI56" i="38"/>
  <c r="AE71" i="38"/>
  <c r="AE66" i="38"/>
  <c r="AI72" i="38"/>
  <c r="AQ81" i="38"/>
  <c r="AQ73" i="38"/>
  <c r="AQ77" i="38"/>
  <c r="AP83" i="38"/>
  <c r="AI86" i="38"/>
  <c r="AM95" i="38"/>
  <c r="AQ91" i="38"/>
  <c r="AQ101" i="38"/>
  <c r="AM105" i="38"/>
  <c r="AQ104" i="38"/>
  <c r="AI98" i="38"/>
  <c r="AQ108" i="38"/>
  <c r="AI113" i="38"/>
  <c r="AI111" i="38"/>
  <c r="AI126" i="38"/>
  <c r="AI121" i="38"/>
  <c r="AI125" i="38"/>
  <c r="AI137" i="38"/>
  <c r="AI138" i="38"/>
  <c r="AE142" i="38"/>
  <c r="AI139" i="38"/>
  <c r="AI161" i="38"/>
  <c r="AI154" i="38"/>
  <c r="AI167" i="38"/>
  <c r="AE201" i="38"/>
  <c r="AE186" i="38"/>
  <c r="AF235" i="38"/>
  <c r="AI236" i="38"/>
  <c r="AQ168" i="38"/>
  <c r="AQ187" i="38"/>
  <c r="AM174" i="38"/>
  <c r="AM178" i="38"/>
  <c r="AM182" i="38"/>
  <c r="AM197" i="38"/>
  <c r="AE192" i="38"/>
  <c r="AI201" i="38"/>
  <c r="AI212" i="38"/>
  <c r="AQ211" i="38"/>
  <c r="AQ217" i="38"/>
  <c r="AI228" i="38"/>
  <c r="AM242" i="38"/>
  <c r="AE238" i="38"/>
  <c r="AM256" i="38"/>
  <c r="AE246" i="38"/>
  <c r="AM248" i="38"/>
  <c r="AE253" i="38"/>
  <c r="AE265" i="38"/>
  <c r="AG260" i="38"/>
  <c r="AM262" i="38"/>
  <c r="AE303" i="38"/>
  <c r="AM306" i="38"/>
  <c r="J300" i="38"/>
  <c r="H300" i="38"/>
  <c r="AM187" i="38"/>
  <c r="AI174" i="38"/>
  <c r="AI178" i="38"/>
  <c r="AI182" i="38"/>
  <c r="AI197" i="38"/>
  <c r="AE212" i="38"/>
  <c r="AM211" i="38"/>
  <c r="AE220" i="38"/>
  <c r="AE230" i="38"/>
  <c r="AQ226" i="38"/>
  <c r="AC235" i="38"/>
  <c r="AI237" i="38"/>
  <c r="AQ255" i="38"/>
  <c r="AI245" i="38"/>
  <c r="AI252" i="38"/>
  <c r="AQ233" i="38"/>
  <c r="AI264" i="38"/>
  <c r="AN260" i="38"/>
  <c r="AQ261" i="38"/>
  <c r="AI302" i="38"/>
  <c r="AQ305" i="38"/>
  <c r="AQ278" i="38"/>
  <c r="AI279" i="38"/>
  <c r="AQ282" i="38"/>
  <c r="AI287" i="38"/>
  <c r="AQ290" i="38"/>
  <c r="AI295" i="38"/>
  <c r="AQ298" i="38"/>
  <c r="AI325" i="38"/>
  <c r="AQ318" i="38"/>
  <c r="AI270" i="38"/>
  <c r="AQ273" i="38"/>
  <c r="AI278" i="38"/>
  <c r="AQ281" i="38"/>
  <c r="AI286" i="38"/>
  <c r="AQ289" i="38"/>
  <c r="AI294" i="38"/>
  <c r="AQ297" i="38"/>
  <c r="AI324" i="38"/>
  <c r="AQ321" i="38"/>
  <c r="AM316" i="38"/>
  <c r="AQ317" i="38"/>
  <c r="AI331" i="38"/>
  <c r="AM310" i="38"/>
  <c r="F271" i="38"/>
  <c r="AE272" i="38"/>
  <c r="AM275" i="38"/>
  <c r="F279" i="38"/>
  <c r="AE280" i="38"/>
  <c r="AM283" i="38"/>
  <c r="F287" i="38"/>
  <c r="AE288" i="38"/>
  <c r="AM291" i="38"/>
  <c r="F295" i="38"/>
  <c r="AE296" i="38"/>
  <c r="AM299" i="38"/>
  <c r="F325" i="38"/>
  <c r="AE320" i="38"/>
  <c r="AM322" i="38"/>
  <c r="AM319" i="38"/>
  <c r="F334" i="38"/>
  <c r="AE369" i="38"/>
  <c r="AM372" i="38"/>
  <c r="F376" i="38"/>
  <c r="AE377" i="38"/>
  <c r="AD383" i="38"/>
  <c r="AM337" i="38"/>
  <c r="AE380" i="38"/>
  <c r="AM363" i="38"/>
  <c r="AM369" i="38"/>
  <c r="AE374" i="38"/>
  <c r="AM377" i="38"/>
  <c r="AI349" i="38"/>
  <c r="AI355" i="38"/>
  <c r="AE361" i="38"/>
  <c r="AQ336" i="38"/>
  <c r="AI379" i="38"/>
  <c r="AQ382" i="38"/>
  <c r="AQ368" i="38"/>
  <c r="AI373" i="38"/>
  <c r="AQ376" i="38"/>
  <c r="AE351" i="38"/>
  <c r="AM354" i="38"/>
  <c r="AM358" i="38"/>
  <c r="AM361" i="38"/>
  <c r="AM384" i="38"/>
  <c r="AE388" i="38"/>
  <c r="F387" i="38"/>
  <c r="AI396" i="38"/>
  <c r="AQ445" i="38"/>
  <c r="AI450" i="38"/>
  <c r="AQ429" i="38"/>
  <c r="AI434" i="38"/>
  <c r="AQ437" i="38"/>
  <c r="AI442" i="38"/>
  <c r="AI359" i="38"/>
  <c r="AQ362" i="38"/>
  <c r="F388" i="38"/>
  <c r="E383" i="38"/>
  <c r="AI385" i="38"/>
  <c r="F394" i="38"/>
  <c r="AE396" i="38"/>
  <c r="AM445" i="38"/>
  <c r="F449" i="38"/>
  <c r="AE450" i="38"/>
  <c r="AM429" i="38"/>
  <c r="F433" i="38"/>
  <c r="AE434" i="38"/>
  <c r="AM437" i="38"/>
  <c r="F441" i="38"/>
  <c r="AE442" i="38"/>
  <c r="AI412" i="38"/>
  <c r="AM413" i="38"/>
  <c r="AQ414" i="38"/>
  <c r="J416" i="38"/>
  <c r="H416" i="38"/>
  <c r="AQ425" i="38"/>
  <c r="AI401" i="38"/>
  <c r="AQ456" i="38"/>
  <c r="AI461" i="38"/>
  <c r="AQ468" i="38"/>
  <c r="AI478" i="38"/>
  <c r="F405" i="38"/>
  <c r="AI417" i="38"/>
  <c r="AM418" i="38"/>
  <c r="AQ419" i="38"/>
  <c r="F421" i="38"/>
  <c r="F427" i="38"/>
  <c r="AE428" i="38"/>
  <c r="AM402" i="38"/>
  <c r="F463" i="38"/>
  <c r="AE464" i="38"/>
  <c r="AM462" i="38"/>
  <c r="AM468" i="38"/>
  <c r="AM484" i="38"/>
  <c r="F479" i="38"/>
  <c r="AE480" i="38"/>
  <c r="F471" i="38"/>
  <c r="F473" i="38"/>
  <c r="AE474" i="38"/>
  <c r="AM477" i="38"/>
  <c r="F496" i="38"/>
  <c r="AE490" i="38"/>
  <c r="AM494" i="38"/>
  <c r="F503" i="38"/>
  <c r="AE504" i="38"/>
  <c r="F470" i="38"/>
  <c r="AE471" i="38"/>
  <c r="AM474" i="38"/>
  <c r="AE486" i="38"/>
  <c r="AM495" i="38"/>
  <c r="AE494" i="38"/>
  <c r="AM504" i="38"/>
  <c r="AE525" i="38"/>
  <c r="AQ473" i="38"/>
  <c r="AI487" i="38"/>
  <c r="AQ497" i="38"/>
  <c r="AI493" i="38"/>
  <c r="AQ503" i="38"/>
  <c r="AM505" i="38"/>
  <c r="AC509" i="38"/>
  <c r="AC499" i="38" s="1"/>
  <c r="J539" i="38"/>
  <c r="H539" i="38"/>
  <c r="AE524" i="38"/>
  <c r="AD509" i="38"/>
  <c r="AD499" i="38" s="1"/>
  <c r="AI540" i="38"/>
  <c r="AK509" i="38"/>
  <c r="AK499" i="38" s="1"/>
  <c r="AQ519" i="38"/>
  <c r="AI513" i="38"/>
  <c r="AQ516" i="38"/>
  <c r="AI530" i="38"/>
  <c r="AQ533" i="38"/>
  <c r="F540" i="38"/>
  <c r="F524" i="38"/>
  <c r="AE510" i="38"/>
  <c r="AB509" i="38"/>
  <c r="AM522" i="38"/>
  <c r="F512" i="38"/>
  <c r="AE513" i="38"/>
  <c r="AM516" i="38"/>
  <c r="F529" i="38"/>
  <c r="AE530" i="38"/>
  <c r="AM533" i="38"/>
  <c r="F535" i="38"/>
  <c r="AQ543" i="38"/>
  <c r="AI548" i="38"/>
  <c r="AQ551" i="38"/>
  <c r="AI556" i="38"/>
  <c r="AQ559" i="38"/>
  <c r="AE562" i="38"/>
  <c r="AM543" i="38"/>
  <c r="F547" i="38"/>
  <c r="AE548" i="38"/>
  <c r="AM551" i="38"/>
  <c r="F555" i="38"/>
  <c r="AE556" i="38"/>
  <c r="AM559" i="38"/>
  <c r="AP560" i="38"/>
  <c r="F31" i="38"/>
  <c r="F81" i="38"/>
  <c r="J73" i="38"/>
  <c r="H73" i="38"/>
  <c r="H65" i="38"/>
  <c r="J65" i="38"/>
  <c r="J57" i="38"/>
  <c r="H57" i="38"/>
  <c r="J49" i="38"/>
  <c r="H49" i="38"/>
  <c r="H92" i="38"/>
  <c r="J92" i="38"/>
  <c r="J99" i="38"/>
  <c r="H99" i="38"/>
  <c r="J111" i="38"/>
  <c r="H111" i="38"/>
  <c r="J127" i="38"/>
  <c r="H127" i="38"/>
  <c r="J148" i="38"/>
  <c r="H148" i="38"/>
  <c r="J140" i="38"/>
  <c r="H140" i="38"/>
  <c r="J161" i="38"/>
  <c r="H161" i="38"/>
  <c r="F189" i="38"/>
  <c r="F181" i="38"/>
  <c r="F173" i="38"/>
  <c r="F198" i="38"/>
  <c r="F204" i="38"/>
  <c r="F209" i="38"/>
  <c r="F233" i="38"/>
  <c r="F225" i="38"/>
  <c r="F82" i="38"/>
  <c r="F74" i="38"/>
  <c r="F66" i="38"/>
  <c r="F58" i="38"/>
  <c r="F50" i="38"/>
  <c r="F93" i="38"/>
  <c r="F100" i="38"/>
  <c r="F112" i="38"/>
  <c r="F128" i="38"/>
  <c r="F120" i="38"/>
  <c r="F141" i="38"/>
  <c r="F162" i="38"/>
  <c r="AE341" i="38"/>
  <c r="F153" i="38"/>
  <c r="F184" i="38"/>
  <c r="F176" i="38"/>
  <c r="F168" i="38"/>
  <c r="F193" i="38"/>
  <c r="F212" i="38"/>
  <c r="F217" i="38"/>
  <c r="F228" i="38"/>
  <c r="AI341" i="38"/>
  <c r="Y345" i="38"/>
  <c r="Y214" i="38"/>
  <c r="Z328" i="38"/>
  <c r="Y509" i="38"/>
  <c r="Y389" i="38"/>
  <c r="Z96" i="38"/>
  <c r="Z199" i="38"/>
  <c r="Z560" i="38"/>
  <c r="Z489" i="38"/>
  <c r="Y312" i="38"/>
  <c r="Z389" i="38"/>
  <c r="Z467" i="38"/>
  <c r="Z267" i="38"/>
  <c r="Y118" i="38"/>
  <c r="Y541" i="38"/>
  <c r="AM21" i="38"/>
  <c r="AF13" i="38"/>
  <c r="AI14" i="38"/>
  <c r="AF107" i="38"/>
  <c r="AI117" i="38"/>
  <c r="AH118" i="38"/>
  <c r="AE165" i="38"/>
  <c r="AB164" i="38"/>
  <c r="AO118" i="38"/>
  <c r="AG133" i="38"/>
  <c r="AO149" i="38"/>
  <c r="AB207" i="38"/>
  <c r="AE213" i="38"/>
  <c r="AQ28" i="38"/>
  <c r="AQ62" i="38"/>
  <c r="AF89" i="38"/>
  <c r="AI90" i="38"/>
  <c r="AI119" i="38"/>
  <c r="AF118" i="38"/>
  <c r="AI150" i="38"/>
  <c r="AF149" i="38"/>
  <c r="F165" i="38"/>
  <c r="D164" i="38"/>
  <c r="AL13" i="38"/>
  <c r="AM46" i="38"/>
  <c r="AM85" i="38"/>
  <c r="AE103" i="38"/>
  <c r="AE119" i="38"/>
  <c r="AB118" i="38"/>
  <c r="AO133" i="38"/>
  <c r="AE150" i="38"/>
  <c r="AQ163" i="38"/>
  <c r="AN207" i="38"/>
  <c r="AQ213" i="38"/>
  <c r="AG199" i="38"/>
  <c r="F268" i="38"/>
  <c r="D267" i="38"/>
  <c r="AM329" i="38"/>
  <c r="AJ328" i="38"/>
  <c r="AL398" i="38"/>
  <c r="AL397" i="38" s="1"/>
  <c r="D459" i="38"/>
  <c r="F466" i="38"/>
  <c r="AB467" i="38"/>
  <c r="AE467" i="38" s="1"/>
  <c r="AE469" i="38"/>
  <c r="D541" i="38"/>
  <c r="F542" i="38"/>
  <c r="AB214" i="38"/>
  <c r="AE221" i="38"/>
  <c r="AN199" i="38"/>
  <c r="AQ200" i="38"/>
  <c r="AC243" i="38"/>
  <c r="AI268" i="38"/>
  <c r="AF267" i="38"/>
  <c r="AF459" i="38"/>
  <c r="AI459" i="38" s="1"/>
  <c r="AI466" i="38"/>
  <c r="AN489" i="38"/>
  <c r="AQ489" i="38" s="1"/>
  <c r="AQ498" i="38"/>
  <c r="AF541" i="38"/>
  <c r="AI541" i="38" s="1"/>
  <c r="AI542" i="38"/>
  <c r="AB191" i="38"/>
  <c r="AE198" i="38"/>
  <c r="AD199" i="38"/>
  <c r="AM206" i="38"/>
  <c r="AL223" i="38"/>
  <c r="F313" i="38"/>
  <c r="D312" i="38"/>
  <c r="AG328" i="38"/>
  <c r="AM339" i="38"/>
  <c r="AO389" i="38"/>
  <c r="AE335" i="38"/>
  <c r="AM399" i="38"/>
  <c r="AJ398" i="38"/>
  <c r="D467" i="38"/>
  <c r="F469" i="38"/>
  <c r="AB485" i="38"/>
  <c r="AE485" i="38" s="1"/>
  <c r="AE488" i="38"/>
  <c r="AJ500" i="38"/>
  <c r="AM501" i="38"/>
  <c r="AJ527" i="38"/>
  <c r="AM528" i="38"/>
  <c r="AJ214" i="38"/>
  <c r="AM221" i="38"/>
  <c r="AN191" i="38"/>
  <c r="AQ198" i="38"/>
  <c r="AP199" i="38"/>
  <c r="AC223" i="38"/>
  <c r="AI244" i="38"/>
  <c r="AF243" i="38"/>
  <c r="AF389" i="38"/>
  <c r="AI390" i="38"/>
  <c r="AQ335" i="38"/>
  <c r="E398" i="38"/>
  <c r="AI458" i="38"/>
  <c r="AN485" i="38"/>
  <c r="AQ485" i="38" s="1"/>
  <c r="AQ488" i="38"/>
  <c r="AQ48" i="38"/>
  <c r="AN47" i="38"/>
  <c r="AH47" i="38"/>
  <c r="AO47" i="38"/>
  <c r="AM24" i="38"/>
  <c r="AI22" i="38"/>
  <c r="AJ235" i="38"/>
  <c r="AM236" i="38"/>
  <c r="AM16" i="38"/>
  <c r="AM31" i="38"/>
  <c r="AQ18" i="38"/>
  <c r="AM22" i="38"/>
  <c r="AQ24" i="38"/>
  <c r="AM27" i="38"/>
  <c r="AQ42" i="38"/>
  <c r="AE50" i="38"/>
  <c r="AE60" i="38"/>
  <c r="AM71" i="38"/>
  <c r="AQ84" i="38"/>
  <c r="AN83" i="38"/>
  <c r="AC96" i="38"/>
  <c r="AI68" i="38"/>
  <c r="AE78" i="38"/>
  <c r="AE76" i="38"/>
  <c r="AM84" i="38"/>
  <c r="AJ83" i="38"/>
  <c r="AE93" i="38"/>
  <c r="AO96" i="38"/>
  <c r="AM109" i="38"/>
  <c r="AM129" i="38"/>
  <c r="AM128" i="38"/>
  <c r="AM123" i="38"/>
  <c r="AM135" i="38"/>
  <c r="AM144" i="38"/>
  <c r="AM159" i="38"/>
  <c r="AM152" i="38"/>
  <c r="AM156" i="38"/>
  <c r="AI169" i="38"/>
  <c r="AI70" i="38"/>
  <c r="AE67" i="38"/>
  <c r="AI63" i="38"/>
  <c r="AQ78" i="38"/>
  <c r="AQ76" i="38"/>
  <c r="AI87" i="38"/>
  <c r="AM94" i="38"/>
  <c r="AQ93" i="38"/>
  <c r="AI97" i="38"/>
  <c r="AF96" i="38"/>
  <c r="AI110" i="38"/>
  <c r="AI130" i="38"/>
  <c r="AI120" i="38"/>
  <c r="AI124" i="38"/>
  <c r="AI136" i="38"/>
  <c r="AI145" i="38"/>
  <c r="AI160" i="38"/>
  <c r="AI153" i="38"/>
  <c r="AI157" i="38"/>
  <c r="AE168" i="38"/>
  <c r="AM261" i="38"/>
  <c r="AJ260" i="38"/>
  <c r="AE166" i="38"/>
  <c r="AI210" i="38"/>
  <c r="AK235" i="38"/>
  <c r="AF260" i="38"/>
  <c r="AI261" i="38"/>
  <c r="AQ186" i="38"/>
  <c r="AQ170" i="38"/>
  <c r="AM173" i="38"/>
  <c r="AM177" i="38"/>
  <c r="AM181" i="38"/>
  <c r="AM185" i="38"/>
  <c r="AI204" i="38"/>
  <c r="AQ208" i="38"/>
  <c r="AI219" i="38"/>
  <c r="AQ216" i="38"/>
  <c r="AI227" i="38"/>
  <c r="AE236" i="38"/>
  <c r="AB235" i="38"/>
  <c r="AM239" i="38"/>
  <c r="AM254" i="38"/>
  <c r="AE259" i="38"/>
  <c r="AM247" i="38"/>
  <c r="AE251" i="38"/>
  <c r="AE232" i="38"/>
  <c r="AM266" i="38"/>
  <c r="AL260" i="38"/>
  <c r="AE301" i="38"/>
  <c r="AM304" i="38"/>
  <c r="AE309" i="38"/>
  <c r="H274" i="38"/>
  <c r="J274" i="38"/>
  <c r="AM170" i="38"/>
  <c r="AI173" i="38"/>
  <c r="AI177" i="38"/>
  <c r="AI181" i="38"/>
  <c r="AI185" i="38"/>
  <c r="AQ193" i="38"/>
  <c r="AE204" i="38"/>
  <c r="AM208" i="38"/>
  <c r="D214" i="38"/>
  <c r="F215" i="38"/>
  <c r="AM217" i="38"/>
  <c r="AE229" i="38"/>
  <c r="AQ225" i="38"/>
  <c r="AI241" i="38"/>
  <c r="AH235" i="38"/>
  <c r="AQ238" i="38"/>
  <c r="AI258" i="38"/>
  <c r="AQ246" i="38"/>
  <c r="AI250" i="38"/>
  <c r="AQ253" i="38"/>
  <c r="AQ265" i="38"/>
  <c r="AQ303" i="38"/>
  <c r="AI308" i="38"/>
  <c r="AM309" i="38"/>
  <c r="AQ274" i="38"/>
  <c r="J298" i="38"/>
  <c r="H298" i="38"/>
  <c r="J318" i="38"/>
  <c r="H318" i="38"/>
  <c r="AQ280" i="38"/>
  <c r="AI285" i="38"/>
  <c r="AQ288" i="38"/>
  <c r="AI293" i="38"/>
  <c r="AQ296" i="38"/>
  <c r="AI326" i="38"/>
  <c r="AQ320" i="38"/>
  <c r="AI314" i="38"/>
  <c r="AM315" i="38"/>
  <c r="AQ271" i="38"/>
  <c r="AI276" i="38"/>
  <c r="AQ279" i="38"/>
  <c r="AI284" i="38"/>
  <c r="AQ287" i="38"/>
  <c r="AI292" i="38"/>
  <c r="AQ295" i="38"/>
  <c r="AI300" i="38"/>
  <c r="AQ325" i="38"/>
  <c r="AI323" i="38"/>
  <c r="AI332" i="38"/>
  <c r="F269" i="38"/>
  <c r="AE270" i="38"/>
  <c r="AM273" i="38"/>
  <c r="F277" i="38"/>
  <c r="AE278" i="38"/>
  <c r="AM281" i="38"/>
  <c r="F285" i="38"/>
  <c r="AE286" i="38"/>
  <c r="AM289" i="38"/>
  <c r="F293" i="38"/>
  <c r="AE294" i="38"/>
  <c r="AM297" i="38"/>
  <c r="F326" i="38"/>
  <c r="AE324" i="38"/>
  <c r="AM321" i="38"/>
  <c r="F314" i="38"/>
  <c r="AE315" i="38"/>
  <c r="AI316" i="38"/>
  <c r="AM317" i="38"/>
  <c r="F333" i="38"/>
  <c r="AE331" i="38"/>
  <c r="AM370" i="38"/>
  <c r="F374" i="38"/>
  <c r="AE375" i="38"/>
  <c r="AM378" i="38"/>
  <c r="AI388" i="38"/>
  <c r="AO383" i="38"/>
  <c r="AE342" i="38"/>
  <c r="AM381" i="38"/>
  <c r="AM367" i="38"/>
  <c r="AE372" i="38"/>
  <c r="AM375" i="38"/>
  <c r="AI348" i="38"/>
  <c r="AI353" i="38"/>
  <c r="AQ388" i="38"/>
  <c r="AG383" i="38"/>
  <c r="AI343" i="38"/>
  <c r="AQ380" i="38"/>
  <c r="AI365" i="38"/>
  <c r="AQ366" i="38"/>
  <c r="AI371" i="38"/>
  <c r="AQ374" i="38"/>
  <c r="AI347" i="38"/>
  <c r="F350" i="38"/>
  <c r="AM352" i="38"/>
  <c r="F356" i="38"/>
  <c r="AI357" i="38"/>
  <c r="F362" i="38"/>
  <c r="AE386" i="38"/>
  <c r="AC383" i="38"/>
  <c r="AI386" i="38"/>
  <c r="AI393" i="38"/>
  <c r="AQ454" i="38"/>
  <c r="AI448" i="38"/>
  <c r="AQ451" i="38"/>
  <c r="AI432" i="38"/>
  <c r="AQ435" i="38"/>
  <c r="AI440" i="38"/>
  <c r="AQ443" i="38"/>
  <c r="AQ360" i="38"/>
  <c r="AF383" i="38"/>
  <c r="AI384" i="38"/>
  <c r="F392" i="38"/>
  <c r="AE393" i="38"/>
  <c r="AM454" i="38"/>
  <c r="F447" i="38"/>
  <c r="AE448" i="38"/>
  <c r="AM451" i="38"/>
  <c r="F431" i="38"/>
  <c r="AE432" i="38"/>
  <c r="AM435" i="38"/>
  <c r="F439" i="38"/>
  <c r="AE440" i="38"/>
  <c r="AM443" i="38"/>
  <c r="AM404" i="38"/>
  <c r="AQ405" i="38"/>
  <c r="AI416" i="38"/>
  <c r="AM417" i="38"/>
  <c r="AQ418" i="38"/>
  <c r="H420" i="38"/>
  <c r="J420" i="38"/>
  <c r="AI428" i="38"/>
  <c r="AQ402" i="38"/>
  <c r="AI464" i="38"/>
  <c r="AQ462" i="38"/>
  <c r="AI482" i="38"/>
  <c r="AQ479" i="38"/>
  <c r="AI405" i="38"/>
  <c r="AM406" i="38"/>
  <c r="AQ407" i="38"/>
  <c r="F409" i="38"/>
  <c r="AI421" i="38"/>
  <c r="AM422" i="38"/>
  <c r="AQ423" i="38"/>
  <c r="F425" i="38"/>
  <c r="AE426" i="38"/>
  <c r="AM400" i="38"/>
  <c r="F456" i="38"/>
  <c r="AE465" i="38"/>
  <c r="AM460" i="38"/>
  <c r="F483" i="38"/>
  <c r="AE478" i="38"/>
  <c r="AM475" i="38"/>
  <c r="F486" i="38"/>
  <c r="F497" i="38"/>
  <c r="AE495" i="38"/>
  <c r="AM492" i="38"/>
  <c r="AE502" i="38"/>
  <c r="F525" i="38"/>
  <c r="AE523" i="38"/>
  <c r="F508" i="38"/>
  <c r="AE481" i="38"/>
  <c r="AM472" i="38"/>
  <c r="AE477" i="38"/>
  <c r="AE492" i="38"/>
  <c r="AM491" i="38"/>
  <c r="AM502" i="38"/>
  <c r="AQ506" i="38"/>
  <c r="AQ471" i="38"/>
  <c r="AI476" i="38"/>
  <c r="AQ486" i="38"/>
  <c r="AI490" i="38"/>
  <c r="AQ494" i="38"/>
  <c r="AM507" i="38"/>
  <c r="AQ525" i="38"/>
  <c r="AH509" i="38"/>
  <c r="AH499" i="38" s="1"/>
  <c r="AM510" i="38"/>
  <c r="AJ509" i="38"/>
  <c r="AQ524" i="38"/>
  <c r="AP509" i="38"/>
  <c r="AP499" i="38" s="1"/>
  <c r="AI520" i="38"/>
  <c r="AI511" i="38"/>
  <c r="AQ514" i="38"/>
  <c r="AM534" i="38"/>
  <c r="AQ531" i="38"/>
  <c r="AM538" i="38"/>
  <c r="AG509" i="38"/>
  <c r="AG499" i="38" s="1"/>
  <c r="AM519" i="38"/>
  <c r="AE511" i="38"/>
  <c r="AM514" i="38"/>
  <c r="F518" i="38"/>
  <c r="AQ534" i="38"/>
  <c r="AM531" i="38"/>
  <c r="AQ538" i="38"/>
  <c r="AG560" i="38"/>
  <c r="AE536" i="38"/>
  <c r="AN560" i="38"/>
  <c r="AQ561" i="38"/>
  <c r="AQ536" i="38"/>
  <c r="AI546" i="38"/>
  <c r="AQ549" i="38"/>
  <c r="AI554" i="38"/>
  <c r="AQ557" i="38"/>
  <c r="AD560" i="38"/>
  <c r="AM563" i="38"/>
  <c r="AM536" i="38"/>
  <c r="F545" i="38"/>
  <c r="AE546" i="38"/>
  <c r="AM549" i="38"/>
  <c r="F553" i="38"/>
  <c r="AE554" i="38"/>
  <c r="AM557" i="38"/>
  <c r="AI563" i="38"/>
  <c r="AQ565" i="38"/>
  <c r="F46" i="38"/>
  <c r="H20" i="38"/>
  <c r="J20" i="38"/>
  <c r="F37" i="38"/>
  <c r="F29" i="38"/>
  <c r="F19" i="38"/>
  <c r="H79" i="38"/>
  <c r="J79" i="38"/>
  <c r="H71" i="38"/>
  <c r="J71" i="38"/>
  <c r="J63" i="38"/>
  <c r="H63" i="38"/>
  <c r="J55" i="38"/>
  <c r="H55" i="38"/>
  <c r="J87" i="38"/>
  <c r="H87" i="38"/>
  <c r="H105" i="38"/>
  <c r="J105" i="38"/>
  <c r="H117" i="38"/>
  <c r="J117" i="38"/>
  <c r="J109" i="38"/>
  <c r="H109" i="38"/>
  <c r="J125" i="38"/>
  <c r="H125" i="38"/>
  <c r="H146" i="38"/>
  <c r="J146" i="38"/>
  <c r="J138" i="38"/>
  <c r="H138" i="38"/>
  <c r="J159" i="38"/>
  <c r="H159" i="38"/>
  <c r="J341" i="38"/>
  <c r="H341" i="38"/>
  <c r="F156" i="38"/>
  <c r="F187" i="38"/>
  <c r="F179" i="38"/>
  <c r="F171" i="38"/>
  <c r="F196" i="38"/>
  <c r="F202" i="38"/>
  <c r="F220" i="38"/>
  <c r="F231" i="38"/>
  <c r="AQ341" i="38"/>
  <c r="F80" i="38"/>
  <c r="F72" i="38"/>
  <c r="F64" i="38"/>
  <c r="F56" i="38"/>
  <c r="F88" i="38"/>
  <c r="F91" i="38"/>
  <c r="F98" i="38"/>
  <c r="F110" i="38"/>
  <c r="F126" i="38"/>
  <c r="F147" i="38"/>
  <c r="F139" i="38"/>
  <c r="F160" i="38"/>
  <c r="F151" i="38"/>
  <c r="F182" i="38"/>
  <c r="F174" i="38"/>
  <c r="F166" i="38"/>
  <c r="F205" i="38"/>
  <c r="F210" i="38"/>
  <c r="F234" i="38"/>
  <c r="F226" i="38"/>
  <c r="Y267" i="38"/>
  <c r="Z260" i="38"/>
  <c r="Y207" i="38"/>
  <c r="Y560" i="38"/>
  <c r="Y191" i="38"/>
  <c r="Y235" i="38"/>
  <c r="Z459" i="38"/>
  <c r="Z164" i="38"/>
  <c r="Y96" i="38"/>
  <c r="Z527" i="38"/>
  <c r="Z312" i="38"/>
  <c r="AN118" i="38"/>
  <c r="AQ119" i="38"/>
  <c r="AF133" i="38"/>
  <c r="AI134" i="38"/>
  <c r="AQ150" i="38"/>
  <c r="AN149" i="38"/>
  <c r="D89" i="38"/>
  <c r="F90" i="38"/>
  <c r="D118" i="38"/>
  <c r="F119" i="38"/>
  <c r="F150" i="38"/>
  <c r="D149" i="38"/>
  <c r="AO13" i="38"/>
  <c r="AQ54" i="38"/>
  <c r="AI44" i="38"/>
  <c r="AK118" i="38"/>
  <c r="AK149" i="38"/>
  <c r="AE163" i="38"/>
  <c r="AI21" i="38"/>
  <c r="AM62" i="38"/>
  <c r="AB89" i="38"/>
  <c r="AE90" i="38"/>
  <c r="AG118" i="38"/>
  <c r="D133" i="38"/>
  <c r="F134" i="38"/>
  <c r="AG149" i="38"/>
  <c r="AQ162" i="38"/>
  <c r="AF214" i="38"/>
  <c r="AI221" i="38"/>
  <c r="AJ191" i="38"/>
  <c r="AM198" i="38"/>
  <c r="F224" i="38"/>
  <c r="D223" i="38"/>
  <c r="AB243" i="38"/>
  <c r="AE244" i="38"/>
  <c r="F346" i="38"/>
  <c r="D345" i="38"/>
  <c r="AE390" i="38"/>
  <c r="AB389" i="38"/>
  <c r="AJ485" i="38"/>
  <c r="AM485" i="38" s="1"/>
  <c r="AM488" i="38"/>
  <c r="AB527" i="38"/>
  <c r="AE528" i="38"/>
  <c r="AI224" i="38"/>
  <c r="AF223" i="38"/>
  <c r="AN312" i="38"/>
  <c r="AQ313" i="38"/>
  <c r="AF345" i="38"/>
  <c r="AI346" i="38"/>
  <c r="AC398" i="38"/>
  <c r="AC397" i="38" s="1"/>
  <c r="AN467" i="38"/>
  <c r="AQ467" i="38" s="1"/>
  <c r="AQ469" i="38"/>
  <c r="AQ165" i="38"/>
  <c r="AN164" i="38"/>
  <c r="AJ199" i="38"/>
  <c r="AM200" i="38"/>
  <c r="F244" i="38"/>
  <c r="D243" i="38"/>
  <c r="AE268" i="38"/>
  <c r="AB267" i="38"/>
  <c r="AM234" i="38"/>
  <c r="AL328" i="38"/>
  <c r="F390" i="38"/>
  <c r="D389" i="38"/>
  <c r="AE395" i="38"/>
  <c r="AM338" i="38"/>
  <c r="AO398" i="38"/>
  <c r="AO397" i="38" s="1"/>
  <c r="AB459" i="38"/>
  <c r="AE459" i="38" s="1"/>
  <c r="AE466" i="38"/>
  <c r="AJ489" i="38"/>
  <c r="AM489" i="38" s="1"/>
  <c r="AM498" i="38"/>
  <c r="AO526" i="38"/>
  <c r="AI206" i="38"/>
  <c r="AH223" i="38"/>
  <c r="AQ268" i="38"/>
  <c r="AN267" i="38"/>
  <c r="AC328" i="38"/>
  <c r="AI339" i="38"/>
  <c r="AK389" i="38"/>
  <c r="AQ395" i="38"/>
  <c r="AF398" i="38"/>
  <c r="AI399" i="38"/>
  <c r="AN459" i="38"/>
  <c r="AQ459" i="38" s="1"/>
  <c r="AQ466" i="38"/>
  <c r="AF500" i="38"/>
  <c r="AI501" i="38"/>
  <c r="AF527" i="38"/>
  <c r="AI528" i="38"/>
  <c r="AQ31" i="38"/>
  <c r="AE39" i="38"/>
  <c r="F48" i="38"/>
  <c r="D47" i="38"/>
  <c r="AM18" i="38"/>
  <c r="AM45" i="38"/>
  <c r="AQ57" i="38"/>
  <c r="AE18" i="38"/>
  <c r="AE24" i="38"/>
  <c r="AI29" i="38"/>
  <c r="AI35" i="38"/>
  <c r="AE42" i="38"/>
  <c r="AI48" i="38"/>
  <c r="AF47" i="38"/>
  <c r="AI61" i="38"/>
  <c r="AI57" i="38"/>
  <c r="AQ30" i="38"/>
  <c r="AM40" i="38"/>
  <c r="AQ53" i="38"/>
  <c r="AQ58" i="38"/>
  <c r="AE23" i="38"/>
  <c r="AQ17" i="38"/>
  <c r="AM35" i="38"/>
  <c r="AQ34" i="38"/>
  <c r="AQ43" i="38"/>
  <c r="AE48" i="38"/>
  <c r="AE61" i="38"/>
  <c r="AE57" i="38"/>
  <c r="AG83" i="38"/>
  <c r="F108" i="38"/>
  <c r="D107" i="38"/>
  <c r="AE95" i="38"/>
  <c r="AE105" i="38"/>
  <c r="AH96" i="38"/>
  <c r="AO235" i="38"/>
  <c r="D260" i="38"/>
  <c r="F261" i="38"/>
  <c r="AM55" i="38"/>
  <c r="AI69" i="38"/>
  <c r="AI65" i="38"/>
  <c r="AM82" i="38"/>
  <c r="AE79" i="38"/>
  <c r="AE75" i="38"/>
  <c r="AO83" i="38"/>
  <c r="AE102" i="38"/>
  <c r="F97" i="38"/>
  <c r="D96" i="38"/>
  <c r="AM116" i="38"/>
  <c r="AM114" i="38"/>
  <c r="AM112" i="38"/>
  <c r="AM127" i="38"/>
  <c r="AM122" i="38"/>
  <c r="AM147" i="38"/>
  <c r="AM146" i="38"/>
  <c r="AM143" i="38"/>
  <c r="AM140" i="38"/>
  <c r="AM151" i="38"/>
  <c r="AM155" i="38"/>
  <c r="AI158" i="38"/>
  <c r="D235" i="38"/>
  <c r="F236" i="38"/>
  <c r="AE68" i="38"/>
  <c r="AQ79" i="38"/>
  <c r="AQ75" i="38"/>
  <c r="AI84" i="38"/>
  <c r="AF83" i="38"/>
  <c r="AQ102" i="38"/>
  <c r="AK96" i="38"/>
  <c r="AI109" i="38"/>
  <c r="AI129" i="38"/>
  <c r="AI128" i="38"/>
  <c r="AI123" i="38"/>
  <c r="AI135" i="38"/>
  <c r="AI144" i="38"/>
  <c r="AI159" i="38"/>
  <c r="AI152" i="38"/>
  <c r="AI156" i="38"/>
  <c r="AE169" i="38"/>
  <c r="AP235" i="38"/>
  <c r="AK260" i="38"/>
  <c r="AQ166" i="38"/>
  <c r="AQ189" i="38"/>
  <c r="AM172" i="38"/>
  <c r="AM176" i="38"/>
  <c r="AM180" i="38"/>
  <c r="AM184" i="38"/>
  <c r="AM196" i="38"/>
  <c r="AE193" i="38"/>
  <c r="AM205" i="38"/>
  <c r="AI203" i="38"/>
  <c r="AM210" i="38"/>
  <c r="AQ209" i="38"/>
  <c r="AI218" i="38"/>
  <c r="AQ215" i="38"/>
  <c r="AI230" i="38"/>
  <c r="AE240" i="38"/>
  <c r="AG235" i="38"/>
  <c r="AM237" i="38"/>
  <c r="AE257" i="38"/>
  <c r="AM245" i="38"/>
  <c r="AE249" i="38"/>
  <c r="AM252" i="38"/>
  <c r="AE231" i="38"/>
  <c r="AM264" i="38"/>
  <c r="AE263" i="38"/>
  <c r="AM302" i="38"/>
  <c r="AE307" i="38"/>
  <c r="AM189" i="38"/>
  <c r="AI172" i="38"/>
  <c r="AI176" i="38"/>
  <c r="AI180" i="38"/>
  <c r="AI184" i="38"/>
  <c r="AI196" i="38"/>
  <c r="AQ194" i="38"/>
  <c r="AI205" i="38"/>
  <c r="AE203" i="38"/>
  <c r="AQ210" i="38"/>
  <c r="AM209" i="38"/>
  <c r="AE219" i="38"/>
  <c r="AM216" i="38"/>
  <c r="AE228" i="38"/>
  <c r="AI242" i="38"/>
  <c r="AN235" i="38"/>
  <c r="AQ236" i="38"/>
  <c r="AI256" i="38"/>
  <c r="AQ259" i="38"/>
  <c r="AI248" i="38"/>
  <c r="AQ251" i="38"/>
  <c r="AQ232" i="38"/>
  <c r="AC260" i="38"/>
  <c r="AI262" i="38"/>
  <c r="AQ301" i="38"/>
  <c r="AI306" i="38"/>
  <c r="AQ270" i="38"/>
  <c r="AI275" i="38"/>
  <c r="AI283" i="38"/>
  <c r="AQ286" i="38"/>
  <c r="AI291" i="38"/>
  <c r="AQ294" i="38"/>
  <c r="AI299" i="38"/>
  <c r="AQ324" i="38"/>
  <c r="AI322" i="38"/>
  <c r="F317" i="38"/>
  <c r="AI319" i="38"/>
  <c r="AQ269" i="38"/>
  <c r="AI274" i="38"/>
  <c r="AQ277" i="38"/>
  <c r="AI282" i="38"/>
  <c r="AQ285" i="38"/>
  <c r="AI290" i="38"/>
  <c r="AQ293" i="38"/>
  <c r="AI298" i="38"/>
  <c r="AQ326" i="38"/>
  <c r="AQ314" i="38"/>
  <c r="AI318" i="38"/>
  <c r="AQ333" i="38"/>
  <c r="F310" i="38"/>
  <c r="AE311" i="38"/>
  <c r="AM271" i="38"/>
  <c r="F275" i="38"/>
  <c r="AE276" i="38"/>
  <c r="AM279" i="38"/>
  <c r="F283" i="38"/>
  <c r="AE284" i="38"/>
  <c r="AM287" i="38"/>
  <c r="F291" i="38"/>
  <c r="AE292" i="38"/>
  <c r="AM295" i="38"/>
  <c r="F299" i="38"/>
  <c r="AE300" i="38"/>
  <c r="AM325" i="38"/>
  <c r="AE323" i="38"/>
  <c r="F319" i="38"/>
  <c r="AE332" i="38"/>
  <c r="AM334" i="38"/>
  <c r="AM368" i="38"/>
  <c r="F372" i="38"/>
  <c r="AE373" i="38"/>
  <c r="AM376" i="38"/>
  <c r="AE384" i="38"/>
  <c r="AB383" i="38"/>
  <c r="AQ387" i="38"/>
  <c r="AE340" i="38"/>
  <c r="AM379" i="38"/>
  <c r="AE364" i="38"/>
  <c r="AE370" i="38"/>
  <c r="AM373" i="38"/>
  <c r="AE378" i="38"/>
  <c r="AI351" i="38"/>
  <c r="AQ354" i="38"/>
  <c r="AI337" i="38"/>
  <c r="AQ342" i="38"/>
  <c r="AI363" i="38"/>
  <c r="AI369" i="38"/>
  <c r="AQ372" i="38"/>
  <c r="AI377" i="38"/>
  <c r="F354" i="38"/>
  <c r="AE355" i="38"/>
  <c r="AI362" i="38"/>
  <c r="H406" i="38"/>
  <c r="J406" i="38"/>
  <c r="AM387" i="38"/>
  <c r="AH383" i="38"/>
  <c r="AQ394" i="38"/>
  <c r="AI446" i="38"/>
  <c r="AQ449" i="38"/>
  <c r="AI430" i="38"/>
  <c r="AQ433" i="38"/>
  <c r="AI438" i="38"/>
  <c r="AQ441" i="38"/>
  <c r="AM357" i="38"/>
  <c r="AQ358" i="38"/>
  <c r="AM388" i="38"/>
  <c r="AK383" i="38"/>
  <c r="AQ386" i="38"/>
  <c r="AE391" i="38"/>
  <c r="AM394" i="38"/>
  <c r="F445" i="38"/>
  <c r="AE446" i="38"/>
  <c r="AM449" i="38"/>
  <c r="F429" i="38"/>
  <c r="AE430" i="38"/>
  <c r="AM433" i="38"/>
  <c r="F437" i="38"/>
  <c r="AE438" i="38"/>
  <c r="AM441" i="38"/>
  <c r="AQ406" i="38"/>
  <c r="J408" i="38"/>
  <c r="H408" i="38"/>
  <c r="AI420" i="38"/>
  <c r="AM421" i="38"/>
  <c r="AQ422" i="38"/>
  <c r="J424" i="38"/>
  <c r="H424" i="38"/>
  <c r="AI426" i="38"/>
  <c r="AQ400" i="38"/>
  <c r="AI465" i="38"/>
  <c r="AQ460" i="38"/>
  <c r="AQ483" i="38"/>
  <c r="AM410" i="38"/>
  <c r="AQ411" i="38"/>
  <c r="F413" i="38"/>
  <c r="AM427" i="38"/>
  <c r="F402" i="38"/>
  <c r="AE453" i="38"/>
  <c r="AM463" i="38"/>
  <c r="F462" i="38"/>
  <c r="F468" i="38"/>
  <c r="F484" i="38"/>
  <c r="AE482" i="38"/>
  <c r="AM479" i="38"/>
  <c r="AM473" i="38"/>
  <c r="F477" i="38"/>
  <c r="AE487" i="38"/>
  <c r="AM496" i="38"/>
  <c r="F494" i="38"/>
  <c r="AE491" i="38"/>
  <c r="AM503" i="38"/>
  <c r="AM506" i="38"/>
  <c r="AM470" i="38"/>
  <c r="AE475" i="38"/>
  <c r="AM487" i="38"/>
  <c r="AE496" i="38"/>
  <c r="AM493" i="38"/>
  <c r="AQ508" i="38"/>
  <c r="AI505" i="38"/>
  <c r="AI474" i="38"/>
  <c r="AQ477" i="38"/>
  <c r="AI495" i="38"/>
  <c r="AQ492" i="38"/>
  <c r="AI504" i="38"/>
  <c r="AE506" i="38"/>
  <c r="F505" i="38"/>
  <c r="AQ510" i="38"/>
  <c r="AN509" i="38"/>
  <c r="AO509" i="38"/>
  <c r="AO499" i="38" s="1"/>
  <c r="AQ539" i="38"/>
  <c r="E509" i="38"/>
  <c r="AI521" i="38"/>
  <c r="AQ512" i="38"/>
  <c r="AI517" i="38"/>
  <c r="AQ529" i="38"/>
  <c r="AM540" i="38"/>
  <c r="AM524" i="38"/>
  <c r="AL509" i="38"/>
  <c r="AL499" i="38" s="1"/>
  <c r="F522" i="38"/>
  <c r="AE520" i="38"/>
  <c r="AM512" i="38"/>
  <c r="F516" i="38"/>
  <c r="AE517" i="38"/>
  <c r="AM529" i="38"/>
  <c r="F533" i="38"/>
  <c r="AQ540" i="38"/>
  <c r="AE565" i="38"/>
  <c r="AI544" i="38"/>
  <c r="AQ547" i="38"/>
  <c r="AI552" i="38"/>
  <c r="AQ555" i="38"/>
  <c r="AJ560" i="38"/>
  <c r="AM561" i="38"/>
  <c r="F543" i="38"/>
  <c r="AE544" i="38"/>
  <c r="AM547" i="38"/>
  <c r="F551" i="38"/>
  <c r="AE552" i="38"/>
  <c r="AM555" i="38"/>
  <c r="F559" i="38"/>
  <c r="AI561" i="38"/>
  <c r="AF560" i="38"/>
  <c r="AQ564" i="38"/>
  <c r="F43" i="38"/>
  <c r="F35" i="38"/>
  <c r="F26" i="38"/>
  <c r="J77" i="38"/>
  <c r="H77" i="38"/>
  <c r="J61" i="38"/>
  <c r="H61" i="38"/>
  <c r="J53" i="38"/>
  <c r="H53" i="38"/>
  <c r="J85" i="38"/>
  <c r="H85" i="38"/>
  <c r="H103" i="38"/>
  <c r="J103" i="38"/>
  <c r="H115" i="38"/>
  <c r="J115" i="38"/>
  <c r="H131" i="38"/>
  <c r="J131" i="38"/>
  <c r="H123" i="38"/>
  <c r="J123" i="38"/>
  <c r="J144" i="38"/>
  <c r="H144" i="38"/>
  <c r="H136" i="38"/>
  <c r="J136" i="38"/>
  <c r="F154" i="38"/>
  <c r="F185" i="38"/>
  <c r="F177" i="38"/>
  <c r="F169" i="38"/>
  <c r="F194" i="38"/>
  <c r="F213" i="38"/>
  <c r="F218" i="38"/>
  <c r="F229" i="38"/>
  <c r="F78" i="38"/>
  <c r="F70" i="38"/>
  <c r="F62" i="38"/>
  <c r="F54" i="38"/>
  <c r="F86" i="38"/>
  <c r="F104" i="38"/>
  <c r="F116" i="38"/>
  <c r="F132" i="38"/>
  <c r="F124" i="38"/>
  <c r="F145" i="38"/>
  <c r="F137" i="38"/>
  <c r="F157" i="38"/>
  <c r="F188" i="38"/>
  <c r="F180" i="38"/>
  <c r="F172" i="38"/>
  <c r="F197" i="38"/>
  <c r="F203" i="38"/>
  <c r="F221" i="38"/>
  <c r="F232" i="38"/>
  <c r="AD312" i="38"/>
  <c r="AB64" i="38"/>
  <c r="AE64" i="38" s="1"/>
  <c r="Y64" i="38"/>
  <c r="Y47" i="38" s="1"/>
  <c r="AP345" i="38"/>
  <c r="E345" i="38"/>
  <c r="J366" i="38"/>
  <c r="H366" i="38"/>
  <c r="AC345" i="38"/>
  <c r="AE322" i="38"/>
  <c r="AB312" i="38"/>
  <c r="AJ383" i="38"/>
  <c r="AM385" i="38"/>
  <c r="D103" i="27"/>
  <c r="AD345" i="38"/>
  <c r="AE350" i="38"/>
  <c r="AQ350" i="38"/>
  <c r="AO345" i="38"/>
  <c r="AE348" i="38"/>
  <c r="AM350" i="38"/>
  <c r="AJ345" i="38"/>
  <c r="AB345" i="38"/>
  <c r="AE366" i="38"/>
  <c r="AB149" i="38"/>
  <c r="D80" i="27"/>
  <c r="AE14" i="38"/>
  <c r="AQ45" i="38"/>
  <c r="AP13" i="38"/>
  <c r="AB13" i="38"/>
  <c r="J27" i="38"/>
  <c r="H27" i="38"/>
  <c r="J248" i="38" l="1"/>
  <c r="F89" i="38"/>
  <c r="J89" i="38" s="1"/>
  <c r="F312" i="38"/>
  <c r="J312" i="38" s="1"/>
  <c r="J414" i="38"/>
  <c r="J422" i="38"/>
  <c r="J280" i="38"/>
  <c r="J305" i="38"/>
  <c r="J301" i="38"/>
  <c r="H359" i="38"/>
  <c r="H322" i="38"/>
  <c r="F489" i="38"/>
  <c r="J489" i="38" s="1"/>
  <c r="H303" i="38"/>
  <c r="J18" i="38"/>
  <c r="H410" i="38"/>
  <c r="AG190" i="38"/>
  <c r="AG106" i="38" s="1"/>
  <c r="AP190" i="38"/>
  <c r="AP106" i="38" s="1"/>
  <c r="AC190" i="38"/>
  <c r="AC106" i="38" s="1"/>
  <c r="AI214" i="38"/>
  <c r="Y190" i="38"/>
  <c r="Y106" i="38" s="1"/>
  <c r="H264" i="38"/>
  <c r="J296" i="38"/>
  <c r="AE207" i="38"/>
  <c r="H257" i="38"/>
  <c r="AQ164" i="38"/>
  <c r="AQ312" i="38"/>
  <c r="AH190" i="38"/>
  <c r="AH106" i="38" s="1"/>
  <c r="AO190" i="38"/>
  <c r="AO106" i="38" s="1"/>
  <c r="AQ267" i="38"/>
  <c r="AI345" i="38"/>
  <c r="AQ191" i="38"/>
  <c r="AK190" i="38"/>
  <c r="AK106" i="38" s="1"/>
  <c r="AD190" i="38"/>
  <c r="AD106" i="38" s="1"/>
  <c r="AM243" i="38"/>
  <c r="AI191" i="38"/>
  <c r="F96" i="38"/>
  <c r="J96" i="38" s="1"/>
  <c r="AI312" i="38"/>
  <c r="H270" i="38"/>
  <c r="F107" i="38"/>
  <c r="H107" i="38" s="1"/>
  <c r="H404" i="38"/>
  <c r="F47" i="38"/>
  <c r="H47" i="38" s="1"/>
  <c r="AI207" i="38"/>
  <c r="AL327" i="38"/>
  <c r="AI89" i="38"/>
  <c r="H45" i="38"/>
  <c r="AE214" i="38"/>
  <c r="E190" i="38"/>
  <c r="E106" i="38" s="1"/>
  <c r="AE191" i="38"/>
  <c r="F118" i="38"/>
  <c r="J118" i="38" s="1"/>
  <c r="J15" i="38"/>
  <c r="H245" i="38"/>
  <c r="F485" i="38"/>
  <c r="H485" i="38" s="1"/>
  <c r="F214" i="38"/>
  <c r="H214" i="38" s="1"/>
  <c r="H348" i="38"/>
  <c r="F467" i="38"/>
  <c r="H467" i="38" s="1"/>
  <c r="F459" i="38"/>
  <c r="H459" i="38" s="1"/>
  <c r="F164" i="38"/>
  <c r="J164" i="38" s="1"/>
  <c r="J272" i="38"/>
  <c r="F207" i="38"/>
  <c r="H207" i="38" s="1"/>
  <c r="J286" i="38"/>
  <c r="H238" i="38"/>
  <c r="F83" i="38"/>
  <c r="H83" i="38" s="1"/>
  <c r="J290" i="38"/>
  <c r="E397" i="38"/>
  <c r="E526" i="38"/>
  <c r="H324" i="38"/>
  <c r="H288" i="38"/>
  <c r="J14" i="38"/>
  <c r="F541" i="38"/>
  <c r="H246" i="38"/>
  <c r="E499" i="38"/>
  <c r="F133" i="38"/>
  <c r="H133" i="38" s="1"/>
  <c r="F191" i="38"/>
  <c r="J191" i="38" s="1"/>
  <c r="J282" i="38"/>
  <c r="J361" i="38"/>
  <c r="H16" i="38"/>
  <c r="J294" i="38"/>
  <c r="F267" i="38"/>
  <c r="J267" i="38" s="1"/>
  <c r="H263" i="38"/>
  <c r="H237" i="38"/>
  <c r="C8" i="27"/>
  <c r="J320" i="38"/>
  <c r="H302" i="38"/>
  <c r="J315" i="38"/>
  <c r="J309" i="38"/>
  <c r="AR412" i="38"/>
  <c r="J252" i="38"/>
  <c r="H276" i="38"/>
  <c r="H278" i="38"/>
  <c r="F243" i="38"/>
  <c r="J243" i="38" s="1"/>
  <c r="J465" i="38"/>
  <c r="H446" i="38"/>
  <c r="H242" i="38"/>
  <c r="J415" i="38"/>
  <c r="H247" i="38"/>
  <c r="H251" i="38"/>
  <c r="AM191" i="38"/>
  <c r="J307" i="38"/>
  <c r="J419" i="38"/>
  <c r="H452" i="38"/>
  <c r="H254" i="38"/>
  <c r="H22" i="38"/>
  <c r="J249" i="38"/>
  <c r="AE89" i="38"/>
  <c r="H480" i="38"/>
  <c r="H259" i="38"/>
  <c r="AR393" i="38"/>
  <c r="AI267" i="38"/>
  <c r="AQ207" i="38"/>
  <c r="H430" i="38"/>
  <c r="AL190" i="38"/>
  <c r="AL106" i="38" s="1"/>
  <c r="AR439" i="38"/>
  <c r="J304" i="38"/>
  <c r="J453" i="38"/>
  <c r="AM312" i="38"/>
  <c r="AR158" i="38"/>
  <c r="H436" i="38"/>
  <c r="J438" i="38"/>
  <c r="H239" i="38"/>
  <c r="AR411" i="38"/>
  <c r="J426" i="38"/>
  <c r="H337" i="38"/>
  <c r="H311" i="38"/>
  <c r="AM214" i="38"/>
  <c r="H455" i="38"/>
  <c r="AQ214" i="38"/>
  <c r="H381" i="38"/>
  <c r="AR442" i="38"/>
  <c r="H382" i="38"/>
  <c r="AR415" i="38"/>
  <c r="AQ89" i="38"/>
  <c r="H386" i="38"/>
  <c r="H444" i="38"/>
  <c r="J266" i="38"/>
  <c r="H523" i="38"/>
  <c r="H255" i="38"/>
  <c r="AR64" i="38"/>
  <c r="AR311" i="38"/>
  <c r="AE107" i="38"/>
  <c r="J323" i="38"/>
  <c r="H253" i="38"/>
  <c r="AR69" i="38"/>
  <c r="AE267" i="38"/>
  <c r="AM89" i="38"/>
  <c r="H262" i="38"/>
  <c r="AR32" i="38"/>
  <c r="J360" i="38"/>
  <c r="H306" i="38"/>
  <c r="H284" i="38"/>
  <c r="H292" i="38"/>
  <c r="AI243" i="38"/>
  <c r="J265" i="38"/>
  <c r="J365" i="38"/>
  <c r="H349" i="38"/>
  <c r="H377" i="38"/>
  <c r="H472" i="38"/>
  <c r="J363" i="38"/>
  <c r="H308" i="38"/>
  <c r="J367" i="38"/>
  <c r="H353" i="38"/>
  <c r="J256" i="38"/>
  <c r="H502" i="38"/>
  <c r="AQ243" i="38"/>
  <c r="H403" i="38"/>
  <c r="H369" i="38"/>
  <c r="J241" i="38"/>
  <c r="H331" i="38"/>
  <c r="AI164" i="38"/>
  <c r="H375" i="38"/>
  <c r="J343" i="38"/>
  <c r="H351" i="38"/>
  <c r="H491" i="38"/>
  <c r="AR404" i="38"/>
  <c r="AM207" i="38"/>
  <c r="H250" i="38"/>
  <c r="J371" i="38"/>
  <c r="AM267" i="38"/>
  <c r="AR204" i="38"/>
  <c r="J258" i="38"/>
  <c r="H358" i="38"/>
  <c r="H339" i="38"/>
  <c r="AM164" i="38"/>
  <c r="H552" i="38"/>
  <c r="H548" i="38"/>
  <c r="J357" i="38"/>
  <c r="J330" i="38"/>
  <c r="H344" i="38"/>
  <c r="AR410" i="38"/>
  <c r="J478" i="38"/>
  <c r="J34" i="38"/>
  <c r="H338" i="38"/>
  <c r="J544" i="38"/>
  <c r="J396" i="38"/>
  <c r="H342" i="38"/>
  <c r="J407" i="38"/>
  <c r="J355" i="38"/>
  <c r="H423" i="38"/>
  <c r="H395" i="38"/>
  <c r="H434" i="38"/>
  <c r="H373" i="38"/>
  <c r="F260" i="38"/>
  <c r="H260" i="38" s="1"/>
  <c r="H458" i="38"/>
  <c r="J428" i="38"/>
  <c r="H490" i="38"/>
  <c r="AR454" i="38"/>
  <c r="J380" i="38"/>
  <c r="H335" i="38"/>
  <c r="H515" i="38"/>
  <c r="H40" i="38"/>
  <c r="H379" i="38"/>
  <c r="J563" i="38"/>
  <c r="AR470" i="38"/>
  <c r="AR67" i="38"/>
  <c r="Y526" i="38"/>
  <c r="AR391" i="38"/>
  <c r="H461" i="38"/>
  <c r="H481" i="38"/>
  <c r="J450" i="38"/>
  <c r="AR419" i="38"/>
  <c r="H401" i="38"/>
  <c r="AR225" i="38"/>
  <c r="AR438" i="38"/>
  <c r="AR140" i="38"/>
  <c r="J556" i="38"/>
  <c r="H332" i="38"/>
  <c r="AI389" i="38"/>
  <c r="J418" i="38"/>
  <c r="AR420" i="38"/>
  <c r="AR220" i="38"/>
  <c r="AR59" i="38"/>
  <c r="H482" i="38"/>
  <c r="J457" i="38"/>
  <c r="AR360" i="38"/>
  <c r="H240" i="38"/>
  <c r="AR160" i="38"/>
  <c r="J25" i="38"/>
  <c r="J411" i="38"/>
  <c r="AR549" i="38"/>
  <c r="AR349" i="38"/>
  <c r="J565" i="38"/>
  <c r="J316" i="38"/>
  <c r="AO222" i="38"/>
  <c r="H530" i="38"/>
  <c r="AR197" i="38"/>
  <c r="J38" i="38"/>
  <c r="AR120" i="38"/>
  <c r="H393" i="38"/>
  <c r="H347" i="38"/>
  <c r="H558" i="38"/>
  <c r="AR178" i="38"/>
  <c r="H487" i="38"/>
  <c r="AR38" i="38"/>
  <c r="AR436" i="38"/>
  <c r="J440" i="38"/>
  <c r="J442" i="38"/>
  <c r="AR458" i="38"/>
  <c r="AR142" i="38"/>
  <c r="J554" i="38"/>
  <c r="AR276" i="38"/>
  <c r="AR245" i="38"/>
  <c r="J520" i="38"/>
  <c r="AR423" i="38"/>
  <c r="AR407" i="38"/>
  <c r="AR63" i="38"/>
  <c r="AR85" i="38"/>
  <c r="AR124" i="38"/>
  <c r="H23" i="38"/>
  <c r="H521" i="38"/>
  <c r="J336" i="38"/>
  <c r="AR169" i="38"/>
  <c r="AR144" i="38"/>
  <c r="AR129" i="38"/>
  <c r="AR68" i="38"/>
  <c r="AR116" i="38"/>
  <c r="J30" i="38"/>
  <c r="AR456" i="38"/>
  <c r="AR161" i="38"/>
  <c r="AR137" i="38"/>
  <c r="AR111" i="38"/>
  <c r="AR41" i="38"/>
  <c r="H532" i="38"/>
  <c r="H370" i="38"/>
  <c r="H564" i="38"/>
  <c r="H368" i="38"/>
  <c r="AQ235" i="38"/>
  <c r="AP222" i="38"/>
  <c r="AR367" i="38"/>
  <c r="H17" i="38"/>
  <c r="H550" i="38"/>
  <c r="H493" i="38"/>
  <c r="H378" i="38"/>
  <c r="AR25" i="38"/>
  <c r="AR334" i="38"/>
  <c r="AQ149" i="38"/>
  <c r="Z526" i="38"/>
  <c r="AR416" i="38"/>
  <c r="AR60" i="38"/>
  <c r="H448" i="38"/>
  <c r="AR209" i="38"/>
  <c r="AR559" i="38"/>
  <c r="H513" i="38"/>
  <c r="AR359" i="38"/>
  <c r="J562" i="38"/>
  <c r="AR556" i="38"/>
  <c r="J41" i="38"/>
  <c r="AR234" i="38"/>
  <c r="AR531" i="38"/>
  <c r="AR484" i="38"/>
  <c r="AR409" i="38"/>
  <c r="AR308" i="38"/>
  <c r="AR52" i="38"/>
  <c r="AR555" i="38"/>
  <c r="J546" i="38"/>
  <c r="H464" i="38"/>
  <c r="AR215" i="38"/>
  <c r="AR127" i="38"/>
  <c r="J511" i="38"/>
  <c r="AR258" i="38"/>
  <c r="AR50" i="38"/>
  <c r="AR175" i="38"/>
  <c r="AR496" i="38"/>
  <c r="H432" i="38"/>
  <c r="AR269" i="38"/>
  <c r="AR162" i="38"/>
  <c r="AI133" i="38"/>
  <c r="H476" i="38"/>
  <c r="AR357" i="38"/>
  <c r="AR455" i="38"/>
  <c r="AR463" i="38"/>
  <c r="AR441" i="38"/>
  <c r="AR82" i="38"/>
  <c r="AR66" i="38"/>
  <c r="AR532" i="38"/>
  <c r="AR424" i="38"/>
  <c r="AR408" i="38"/>
  <c r="J36" i="38"/>
  <c r="AR430" i="38"/>
  <c r="AR523" i="38"/>
  <c r="AR443" i="38"/>
  <c r="AR177" i="38"/>
  <c r="J32" i="38"/>
  <c r="AR551" i="38"/>
  <c r="AR562" i="38"/>
  <c r="AR553" i="38"/>
  <c r="AR356" i="38"/>
  <c r="AE149" i="38"/>
  <c r="AR366" i="38"/>
  <c r="AR348" i="38"/>
  <c r="AR362" i="38"/>
  <c r="AR364" i="38"/>
  <c r="AR292" i="38"/>
  <c r="AR103" i="38"/>
  <c r="AR425" i="38"/>
  <c r="AR413" i="38"/>
  <c r="AR550" i="38"/>
  <c r="AR447" i="38"/>
  <c r="AR506" i="38"/>
  <c r="AR378" i="38"/>
  <c r="AR156" i="38"/>
  <c r="AR135" i="38"/>
  <c r="AR109" i="38"/>
  <c r="AR143" i="38"/>
  <c r="AR90" i="38"/>
  <c r="AR451" i="38"/>
  <c r="AR254" i="38"/>
  <c r="AR516" i="38"/>
  <c r="AR272" i="38"/>
  <c r="AR126" i="38"/>
  <c r="AR558" i="38"/>
  <c r="AR515" i="38"/>
  <c r="AR148" i="38"/>
  <c r="AR211" i="38"/>
  <c r="AR56" i="38"/>
  <c r="AR535" i="38"/>
  <c r="AR163" i="38"/>
  <c r="AR417" i="38"/>
  <c r="AR168" i="38"/>
  <c r="AR145" i="38"/>
  <c r="AR130" i="38"/>
  <c r="AR512" i="38"/>
  <c r="AR284" i="38"/>
  <c r="J340" i="38"/>
  <c r="AR306" i="38"/>
  <c r="AR256" i="38"/>
  <c r="AR196" i="38"/>
  <c r="AR172" i="38"/>
  <c r="AR146" i="38"/>
  <c r="AR563" i="38"/>
  <c r="H537" i="38"/>
  <c r="D12" i="38"/>
  <c r="AR418" i="38"/>
  <c r="Y397" i="38"/>
  <c r="H24" i="38"/>
  <c r="F328" i="38"/>
  <c r="J328" i="38" s="1"/>
  <c r="AR337" i="38"/>
  <c r="AR340" i="38"/>
  <c r="AR277" i="38"/>
  <c r="AR193" i="38"/>
  <c r="AR151" i="38"/>
  <c r="AH222" i="38"/>
  <c r="F389" i="38"/>
  <c r="J389" i="38" s="1"/>
  <c r="AR514" i="38"/>
  <c r="AR507" i="38"/>
  <c r="AR185" i="38"/>
  <c r="AR170" i="38"/>
  <c r="AR247" i="38"/>
  <c r="J506" i="38"/>
  <c r="H364" i="38"/>
  <c r="AR192" i="38"/>
  <c r="AR139" i="38"/>
  <c r="AR125" i="38"/>
  <c r="AR113" i="38"/>
  <c r="AR171" i="38"/>
  <c r="AR121" i="38"/>
  <c r="H495" i="38"/>
  <c r="AR400" i="38"/>
  <c r="AR422" i="38"/>
  <c r="AR449" i="38"/>
  <c r="AR370" i="38"/>
  <c r="AR300" i="38"/>
  <c r="F235" i="38"/>
  <c r="J235" i="38" s="1"/>
  <c r="AR23" i="38"/>
  <c r="AF499" i="38"/>
  <c r="AI499" i="38" s="1"/>
  <c r="AR62" i="38"/>
  <c r="AR462" i="38"/>
  <c r="AR315" i="38"/>
  <c r="AR450" i="38"/>
  <c r="AM47" i="38"/>
  <c r="AR15" i="38"/>
  <c r="AR403" i="38"/>
  <c r="AR545" i="38"/>
  <c r="AR14" i="38"/>
  <c r="AM383" i="38"/>
  <c r="AD327" i="38"/>
  <c r="AD222" i="38"/>
  <c r="AR363" i="38"/>
  <c r="AR252" i="38"/>
  <c r="AR240" i="38"/>
  <c r="AE389" i="38"/>
  <c r="AR557" i="38"/>
  <c r="AR250" i="38"/>
  <c r="AR310" i="38"/>
  <c r="AR157" i="38"/>
  <c r="AE83" i="38"/>
  <c r="AM133" i="38"/>
  <c r="AR88" i="38"/>
  <c r="AR33" i="38"/>
  <c r="AR132" i="38"/>
  <c r="AR332" i="38"/>
  <c r="AR291" i="38"/>
  <c r="AR313" i="38"/>
  <c r="AR519" i="38"/>
  <c r="AR347" i="38"/>
  <c r="AR181" i="38"/>
  <c r="AR548" i="38"/>
  <c r="AR533" i="38"/>
  <c r="AR183" i="38"/>
  <c r="AR188" i="38"/>
  <c r="AR141" i="38"/>
  <c r="AR385" i="38"/>
  <c r="H44" i="38"/>
  <c r="J474" i="38"/>
  <c r="AR482" i="38"/>
  <c r="AR460" i="38"/>
  <c r="AR275" i="38"/>
  <c r="AR262" i="38"/>
  <c r="AR248" i="38"/>
  <c r="AR219" i="38"/>
  <c r="AR205" i="38"/>
  <c r="AR180" i="38"/>
  <c r="AR307" i="38"/>
  <c r="AR257" i="38"/>
  <c r="AR159" i="38"/>
  <c r="AR128" i="38"/>
  <c r="AR55" i="38"/>
  <c r="AR105" i="38"/>
  <c r="AR339" i="38"/>
  <c r="AR478" i="38"/>
  <c r="AR432" i="38"/>
  <c r="J39" i="38"/>
  <c r="AR429" i="38"/>
  <c r="AR212" i="38"/>
  <c r="AR86" i="38"/>
  <c r="AR520" i="38"/>
  <c r="AR491" i="38"/>
  <c r="AR323" i="38"/>
  <c r="AR295" i="38"/>
  <c r="AR319" i="38"/>
  <c r="AR299" i="38"/>
  <c r="AR242" i="38"/>
  <c r="AR147" i="38"/>
  <c r="AR114" i="38"/>
  <c r="AE328" i="38"/>
  <c r="AR402" i="38"/>
  <c r="AR352" i="38"/>
  <c r="AR343" i="38"/>
  <c r="AR317" i="38"/>
  <c r="AR266" i="38"/>
  <c r="AR70" i="38"/>
  <c r="AR522" i="38"/>
  <c r="AR79" i="38"/>
  <c r="AR375" i="38"/>
  <c r="AR286" i="38"/>
  <c r="AR518" i="38"/>
  <c r="AR534" i="38"/>
  <c r="AR472" i="38"/>
  <c r="AR414" i="38"/>
  <c r="AR547" i="38"/>
  <c r="AR529" i="38"/>
  <c r="AR354" i="38"/>
  <c r="AR87" i="38"/>
  <c r="AR81" i="38"/>
  <c r="AR333" i="38"/>
  <c r="AR282" i="38"/>
  <c r="AR321" i="38"/>
  <c r="AR289" i="38"/>
  <c r="AR304" i="38"/>
  <c r="AR241" i="38"/>
  <c r="AR167" i="38"/>
  <c r="AR122" i="38"/>
  <c r="AR72" i="38"/>
  <c r="AR19" i="38"/>
  <c r="AR381" i="38"/>
  <c r="E222" i="38"/>
  <c r="AQ509" i="38"/>
  <c r="AR395" i="38"/>
  <c r="AR469" i="38"/>
  <c r="AR490" i="38"/>
  <c r="Z397" i="38"/>
  <c r="AR538" i="38"/>
  <c r="AR309" i="38"/>
  <c r="AR208" i="38"/>
  <c r="AK222" i="38"/>
  <c r="AR165" i="38"/>
  <c r="AR486" i="38"/>
  <c r="AR287" i="38"/>
  <c r="AR104" i="38"/>
  <c r="AR49" i="38"/>
  <c r="AP327" i="38"/>
  <c r="AR565" i="38"/>
  <c r="AR479" i="38"/>
  <c r="AR427" i="38"/>
  <c r="AR406" i="38"/>
  <c r="AR433" i="38"/>
  <c r="AR394" i="38"/>
  <c r="AE383" i="38"/>
  <c r="AR228" i="38"/>
  <c r="AR24" i="38"/>
  <c r="AR421" i="38"/>
  <c r="AR326" i="38"/>
  <c r="AR285" i="38"/>
  <c r="AE235" i="38"/>
  <c r="AM260" i="38"/>
  <c r="AR136" i="38"/>
  <c r="AR110" i="38"/>
  <c r="AR93" i="38"/>
  <c r="AR78" i="38"/>
  <c r="AR488" i="38"/>
  <c r="AE118" i="38"/>
  <c r="AI149" i="38"/>
  <c r="AR213" i="38"/>
  <c r="AR530" i="38"/>
  <c r="AR540" i="38"/>
  <c r="AR437" i="38"/>
  <c r="AR379" i="38"/>
  <c r="AR280" i="38"/>
  <c r="AR273" i="38"/>
  <c r="AR217" i="38"/>
  <c r="AR174" i="38"/>
  <c r="AR26" i="38"/>
  <c r="AM149" i="38"/>
  <c r="AM118" i="38"/>
  <c r="AR405" i="38"/>
  <c r="AR431" i="38"/>
  <c r="AR271" i="38"/>
  <c r="AR239" i="38"/>
  <c r="AR202" i="38"/>
  <c r="AR179" i="38"/>
  <c r="AR155" i="38"/>
  <c r="AR92" i="38"/>
  <c r="AR27" i="38"/>
  <c r="H517" i="38"/>
  <c r="H504" i="38"/>
  <c r="AR355" i="38"/>
  <c r="AR203" i="38"/>
  <c r="AR184" i="38"/>
  <c r="AR189" i="38"/>
  <c r="AR176" i="38"/>
  <c r="AR152" i="38"/>
  <c r="AR123" i="38"/>
  <c r="AR95" i="38"/>
  <c r="AR61" i="38"/>
  <c r="AR206" i="38"/>
  <c r="AR546" i="38"/>
  <c r="AR465" i="38"/>
  <c r="AR435" i="38"/>
  <c r="AR173" i="38"/>
  <c r="AR236" i="38"/>
  <c r="AR216" i="38"/>
  <c r="AR166" i="38"/>
  <c r="AR153" i="38"/>
  <c r="AM235" i="38"/>
  <c r="AR543" i="38"/>
  <c r="AR480" i="38"/>
  <c r="AR468" i="38"/>
  <c r="AR279" i="38"/>
  <c r="AR264" i="38"/>
  <c r="AR230" i="38"/>
  <c r="AR37" i="38"/>
  <c r="AR51" i="38"/>
  <c r="Z499" i="38"/>
  <c r="AR537" i="38"/>
  <c r="F383" i="38"/>
  <c r="J383" i="38" s="1"/>
  <c r="AR365" i="38"/>
  <c r="AR316" i="38"/>
  <c r="AR297" i="38"/>
  <c r="AR281" i="38"/>
  <c r="AE260" i="38"/>
  <c r="AR195" i="38"/>
  <c r="AR112" i="38"/>
  <c r="AG12" i="38"/>
  <c r="AR330" i="38"/>
  <c r="AR54" i="38"/>
  <c r="AR544" i="38"/>
  <c r="AK327" i="38"/>
  <c r="AR325" i="38"/>
  <c r="AR283" i="38"/>
  <c r="AR231" i="38"/>
  <c r="AR210" i="38"/>
  <c r="AR75" i="38"/>
  <c r="AR338" i="38"/>
  <c r="AR331" i="38"/>
  <c r="AR278" i="38"/>
  <c r="AR314" i="38"/>
  <c r="AR293" i="38"/>
  <c r="AI260" i="38"/>
  <c r="AR22" i="38"/>
  <c r="AR335" i="38"/>
  <c r="AM328" i="38"/>
  <c r="AR445" i="38"/>
  <c r="AR302" i="38"/>
  <c r="AR237" i="38"/>
  <c r="AR182" i="38"/>
  <c r="AR154" i="38"/>
  <c r="AR138" i="38"/>
  <c r="AR98" i="38"/>
  <c r="AR73" i="38"/>
  <c r="AE133" i="38"/>
  <c r="AN12" i="38"/>
  <c r="AR508" i="38"/>
  <c r="AR483" i="38"/>
  <c r="AR401" i="38"/>
  <c r="AR392" i="38"/>
  <c r="H188" i="38"/>
  <c r="J188" i="38"/>
  <c r="J86" i="38"/>
  <c r="H86" i="38"/>
  <c r="J194" i="38"/>
  <c r="H194" i="38"/>
  <c r="H35" i="38"/>
  <c r="J35" i="38"/>
  <c r="H402" i="38"/>
  <c r="J402" i="38"/>
  <c r="J319" i="38"/>
  <c r="H319" i="38"/>
  <c r="H236" i="38"/>
  <c r="J236" i="38"/>
  <c r="J97" i="38"/>
  <c r="H97" i="38"/>
  <c r="AF397" i="38"/>
  <c r="AI397" i="38" s="1"/>
  <c r="AI398" i="38"/>
  <c r="AB526" i="38"/>
  <c r="AE526" i="38" s="1"/>
  <c r="AE527" i="38"/>
  <c r="F223" i="38"/>
  <c r="D222" i="38"/>
  <c r="J134" i="38"/>
  <c r="H134" i="38"/>
  <c r="H205" i="38"/>
  <c r="J205" i="38"/>
  <c r="H126" i="38"/>
  <c r="J126" i="38"/>
  <c r="J202" i="38"/>
  <c r="H202" i="38"/>
  <c r="J19" i="38"/>
  <c r="H19" i="38"/>
  <c r="J508" i="38"/>
  <c r="H508" i="38"/>
  <c r="J447" i="38"/>
  <c r="H447" i="38"/>
  <c r="H333" i="38"/>
  <c r="J333" i="38"/>
  <c r="H312" i="38"/>
  <c r="H268" i="38"/>
  <c r="J268" i="38"/>
  <c r="J193" i="38"/>
  <c r="H193" i="38"/>
  <c r="J120" i="38"/>
  <c r="H120" i="38"/>
  <c r="J209" i="38"/>
  <c r="H209" i="38"/>
  <c r="J81" i="38"/>
  <c r="H81" i="38"/>
  <c r="J529" i="38"/>
  <c r="H529" i="38"/>
  <c r="H421" i="38"/>
  <c r="J421" i="38"/>
  <c r="H394" i="38"/>
  <c r="J394" i="38"/>
  <c r="AR377" i="38"/>
  <c r="H325" i="38"/>
  <c r="J325" i="38"/>
  <c r="J271" i="38"/>
  <c r="H271" i="38"/>
  <c r="AN397" i="38"/>
  <c r="AQ397" i="38" s="1"/>
  <c r="AQ398" i="38"/>
  <c r="AR200" i="38"/>
  <c r="H170" i="38"/>
  <c r="J170" i="38"/>
  <c r="J114" i="38"/>
  <c r="H114" i="38"/>
  <c r="J175" i="38"/>
  <c r="H175" i="38"/>
  <c r="J443" i="38"/>
  <c r="H443" i="38"/>
  <c r="AR387" i="38"/>
  <c r="J321" i="38"/>
  <c r="H321" i="38"/>
  <c r="H273" i="38"/>
  <c r="J273" i="38"/>
  <c r="AR31" i="38"/>
  <c r="H528" i="38"/>
  <c r="J528" i="38"/>
  <c r="H329" i="38"/>
  <c r="J329" i="38"/>
  <c r="Y327" i="38"/>
  <c r="AR45" i="38"/>
  <c r="AB327" i="38"/>
  <c r="AR322" i="38"/>
  <c r="E327" i="38"/>
  <c r="H197" i="38"/>
  <c r="J197" i="38"/>
  <c r="J157" i="38"/>
  <c r="H157" i="38"/>
  <c r="J132" i="38"/>
  <c r="H132" i="38"/>
  <c r="J54" i="38"/>
  <c r="H54" i="38"/>
  <c r="J229" i="38"/>
  <c r="H229" i="38"/>
  <c r="J169" i="38"/>
  <c r="H169" i="38"/>
  <c r="H43" i="38"/>
  <c r="J43" i="38"/>
  <c r="AR552" i="38"/>
  <c r="H543" i="38"/>
  <c r="J543" i="38"/>
  <c r="J505" i="38"/>
  <c r="H505" i="38"/>
  <c r="AR475" i="38"/>
  <c r="J462" i="38"/>
  <c r="H462" i="38"/>
  <c r="AR446" i="38"/>
  <c r="H354" i="38"/>
  <c r="J354" i="38"/>
  <c r="AR384" i="38"/>
  <c r="J275" i="38"/>
  <c r="H275" i="38"/>
  <c r="AR263" i="38"/>
  <c r="AR102" i="38"/>
  <c r="J108" i="38"/>
  <c r="H108" i="38"/>
  <c r="AR48" i="38"/>
  <c r="AR42" i="38"/>
  <c r="AR18" i="38"/>
  <c r="J48" i="38"/>
  <c r="H48" i="38"/>
  <c r="AR466" i="38"/>
  <c r="H390" i="38"/>
  <c r="J390" i="38"/>
  <c r="AR268" i="38"/>
  <c r="AJ190" i="38"/>
  <c r="AM199" i="38"/>
  <c r="AF222" i="38"/>
  <c r="AI223" i="38"/>
  <c r="J346" i="38"/>
  <c r="H346" i="38"/>
  <c r="H224" i="38"/>
  <c r="J224" i="38"/>
  <c r="J119" i="38"/>
  <c r="H119" i="38"/>
  <c r="J226" i="38"/>
  <c r="H226" i="38"/>
  <c r="J166" i="38"/>
  <c r="H166" i="38"/>
  <c r="H160" i="38"/>
  <c r="J160" i="38"/>
  <c r="J110" i="38"/>
  <c r="H110" i="38"/>
  <c r="J56" i="38"/>
  <c r="H56" i="38"/>
  <c r="J196" i="38"/>
  <c r="H196" i="38"/>
  <c r="J156" i="38"/>
  <c r="H156" i="38"/>
  <c r="J29" i="38"/>
  <c r="H29" i="38"/>
  <c r="H46" i="38"/>
  <c r="J46" i="38"/>
  <c r="AR554" i="38"/>
  <c r="J545" i="38"/>
  <c r="H545" i="38"/>
  <c r="AR511" i="38"/>
  <c r="AR495" i="38"/>
  <c r="H456" i="38"/>
  <c r="J456" i="38"/>
  <c r="AR440" i="38"/>
  <c r="J431" i="38"/>
  <c r="H431" i="38"/>
  <c r="AI383" i="38"/>
  <c r="AR386" i="38"/>
  <c r="J374" i="38"/>
  <c r="H374" i="38"/>
  <c r="AR294" i="38"/>
  <c r="H285" i="38"/>
  <c r="J285" i="38"/>
  <c r="AR229" i="38"/>
  <c r="AR232" i="38"/>
  <c r="AI96" i="38"/>
  <c r="AM83" i="38"/>
  <c r="AQ47" i="38"/>
  <c r="AJ526" i="38"/>
  <c r="AM526" i="38" s="1"/>
  <c r="AM527" i="38"/>
  <c r="AR485" i="38"/>
  <c r="J313" i="38"/>
  <c r="H313" i="38"/>
  <c r="AR198" i="38"/>
  <c r="J542" i="38"/>
  <c r="H542" i="38"/>
  <c r="AR467" i="38"/>
  <c r="AR119" i="38"/>
  <c r="AL12" i="38"/>
  <c r="AI13" i="38"/>
  <c r="AF12" i="38"/>
  <c r="H228" i="38"/>
  <c r="J228" i="38"/>
  <c r="J168" i="38"/>
  <c r="H168" i="38"/>
  <c r="AR341" i="38"/>
  <c r="H128" i="38"/>
  <c r="J128" i="38"/>
  <c r="H50" i="38"/>
  <c r="J50" i="38"/>
  <c r="J82" i="38"/>
  <c r="H82" i="38"/>
  <c r="J204" i="38"/>
  <c r="H204" i="38"/>
  <c r="H189" i="38"/>
  <c r="J189" i="38"/>
  <c r="H555" i="38"/>
  <c r="J555" i="38"/>
  <c r="H535" i="38"/>
  <c r="J535" i="38"/>
  <c r="AE509" i="38"/>
  <c r="H470" i="38"/>
  <c r="J470" i="38"/>
  <c r="AR504" i="38"/>
  <c r="H496" i="38"/>
  <c r="J496" i="38"/>
  <c r="H471" i="38"/>
  <c r="J471" i="38"/>
  <c r="AR434" i="38"/>
  <c r="H449" i="38"/>
  <c r="J449" i="38"/>
  <c r="AR388" i="38"/>
  <c r="AR361" i="38"/>
  <c r="AR374" i="38"/>
  <c r="J376" i="38"/>
  <c r="H376" i="38"/>
  <c r="AR288" i="38"/>
  <c r="J279" i="38"/>
  <c r="H279" i="38"/>
  <c r="AR201" i="38"/>
  <c r="AR71" i="38"/>
  <c r="AR108" i="38"/>
  <c r="AR101" i="38"/>
  <c r="AR84" i="38"/>
  <c r="AR40" i="38"/>
  <c r="J498" i="38"/>
  <c r="H498" i="38"/>
  <c r="AR344" i="38"/>
  <c r="AM389" i="38"/>
  <c r="AN499" i="38"/>
  <c r="AQ499" i="38" s="1"/>
  <c r="AQ500" i="38"/>
  <c r="AR498" i="38"/>
  <c r="AM223" i="38"/>
  <c r="AJ222" i="38"/>
  <c r="AR131" i="38"/>
  <c r="H219" i="38"/>
  <c r="J219" i="38"/>
  <c r="H178" i="38"/>
  <c r="J178" i="38"/>
  <c r="J143" i="38"/>
  <c r="H143" i="38"/>
  <c r="H102" i="38"/>
  <c r="J102" i="38"/>
  <c r="H68" i="38"/>
  <c r="J68" i="38"/>
  <c r="H211" i="38"/>
  <c r="J211" i="38"/>
  <c r="H183" i="38"/>
  <c r="J183" i="38"/>
  <c r="H549" i="38"/>
  <c r="J549" i="38"/>
  <c r="AR564" i="38"/>
  <c r="J514" i="38"/>
  <c r="H514" i="38"/>
  <c r="AR539" i="38"/>
  <c r="AR503" i="38"/>
  <c r="AR473" i="38"/>
  <c r="AR461" i="38"/>
  <c r="H400" i="38"/>
  <c r="J400" i="38"/>
  <c r="AR452" i="38"/>
  <c r="J454" i="38"/>
  <c r="H454" i="38"/>
  <c r="AR358" i="38"/>
  <c r="AR376" i="38"/>
  <c r="AR368" i="38"/>
  <c r="AR382" i="38"/>
  <c r="AR336" i="38"/>
  <c r="AR371" i="38"/>
  <c r="AR318" i="38"/>
  <c r="AR290" i="38"/>
  <c r="H281" i="38"/>
  <c r="J281" i="38"/>
  <c r="AR218" i="38"/>
  <c r="AR99" i="38"/>
  <c r="AR74" i="38"/>
  <c r="AR94" i="38"/>
  <c r="AR43" i="38"/>
  <c r="AN222" i="38"/>
  <c r="AQ223" i="38"/>
  <c r="AR542" i="38"/>
  <c r="D499" i="38"/>
  <c r="F500" i="38"/>
  <c r="AR457" i="38"/>
  <c r="AN526" i="38"/>
  <c r="AQ526" i="38" s="1"/>
  <c r="AQ527" i="38"/>
  <c r="AQ389" i="38"/>
  <c r="AB499" i="38"/>
  <c r="AE499" i="38" s="1"/>
  <c r="AE500" i="38"/>
  <c r="Y222" i="38"/>
  <c r="J203" i="38"/>
  <c r="H203" i="38"/>
  <c r="J124" i="38"/>
  <c r="H124" i="38"/>
  <c r="J78" i="38"/>
  <c r="H78" i="38"/>
  <c r="J154" i="38"/>
  <c r="H154" i="38"/>
  <c r="J533" i="38"/>
  <c r="H533" i="38"/>
  <c r="J494" i="38"/>
  <c r="H494" i="38"/>
  <c r="J468" i="38"/>
  <c r="H468" i="38"/>
  <c r="J437" i="38"/>
  <c r="H437" i="38"/>
  <c r="H372" i="38"/>
  <c r="J372" i="38"/>
  <c r="J299" i="38"/>
  <c r="H299" i="38"/>
  <c r="J310" i="38"/>
  <c r="H310" i="38"/>
  <c r="J317" i="38"/>
  <c r="H317" i="38"/>
  <c r="H261" i="38"/>
  <c r="J261" i="38"/>
  <c r="J150" i="38"/>
  <c r="H150" i="38"/>
  <c r="H151" i="38"/>
  <c r="J151" i="38"/>
  <c r="J88" i="38"/>
  <c r="H88" i="38"/>
  <c r="J80" i="38"/>
  <c r="H80" i="38"/>
  <c r="J187" i="38"/>
  <c r="H187" i="38"/>
  <c r="AR492" i="38"/>
  <c r="H425" i="38"/>
  <c r="J425" i="38"/>
  <c r="H409" i="38"/>
  <c r="J409" i="38"/>
  <c r="J356" i="38"/>
  <c r="H356" i="38"/>
  <c r="J314" i="38"/>
  <c r="H314" i="38"/>
  <c r="H277" i="38"/>
  <c r="J277" i="38"/>
  <c r="AJ397" i="38"/>
  <c r="AM397" i="38" s="1"/>
  <c r="AM398" i="38"/>
  <c r="J153" i="38"/>
  <c r="H153" i="38"/>
  <c r="H93" i="38"/>
  <c r="J93" i="38"/>
  <c r="J74" i="38"/>
  <c r="H74" i="38"/>
  <c r="J181" i="38"/>
  <c r="H181" i="38"/>
  <c r="H547" i="38"/>
  <c r="J547" i="38"/>
  <c r="J540" i="38"/>
  <c r="H540" i="38"/>
  <c r="AR494" i="38"/>
  <c r="AR471" i="38"/>
  <c r="H473" i="38"/>
  <c r="J473" i="38"/>
  <c r="H463" i="38"/>
  <c r="J463" i="38"/>
  <c r="H405" i="38"/>
  <c r="J405" i="38"/>
  <c r="H387" i="38"/>
  <c r="J387" i="38"/>
  <c r="J334" i="38"/>
  <c r="H334" i="38"/>
  <c r="AR265" i="38"/>
  <c r="H200" i="38"/>
  <c r="J200" i="38"/>
  <c r="AI500" i="38"/>
  <c r="J230" i="38"/>
  <c r="H230" i="38"/>
  <c r="J135" i="38"/>
  <c r="H135" i="38"/>
  <c r="J60" i="38"/>
  <c r="H60" i="38"/>
  <c r="H216" i="38"/>
  <c r="J216" i="38"/>
  <c r="H536" i="38"/>
  <c r="J536" i="38"/>
  <c r="H538" i="38"/>
  <c r="J538" i="38"/>
  <c r="AR505" i="38"/>
  <c r="J352" i="38"/>
  <c r="H352" i="38"/>
  <c r="AR305" i="38"/>
  <c r="AR255" i="38"/>
  <c r="J84" i="38"/>
  <c r="H84" i="38"/>
  <c r="AR97" i="38"/>
  <c r="AR224" i="38"/>
  <c r="AR501" i="38"/>
  <c r="AJ12" i="38"/>
  <c r="AC327" i="38"/>
  <c r="J232" i="38"/>
  <c r="H232" i="38"/>
  <c r="H172" i="38"/>
  <c r="J172" i="38"/>
  <c r="J137" i="38"/>
  <c r="H137" i="38"/>
  <c r="H116" i="38"/>
  <c r="J116" i="38"/>
  <c r="J62" i="38"/>
  <c r="H62" i="38"/>
  <c r="J218" i="38"/>
  <c r="H218" i="38"/>
  <c r="J177" i="38"/>
  <c r="H177" i="38"/>
  <c r="H551" i="38"/>
  <c r="J551" i="38"/>
  <c r="AR517" i="38"/>
  <c r="J522" i="38"/>
  <c r="H522" i="38"/>
  <c r="AR487" i="38"/>
  <c r="H413" i="38"/>
  <c r="J413" i="38"/>
  <c r="H445" i="38"/>
  <c r="J445" i="38"/>
  <c r="J283" i="38"/>
  <c r="H283" i="38"/>
  <c r="AR39" i="38"/>
  <c r="AF526" i="38"/>
  <c r="AI526" i="38" s="1"/>
  <c r="AI527" i="38"/>
  <c r="AR459" i="38"/>
  <c r="AR244" i="38"/>
  <c r="AO12" i="38"/>
  <c r="J234" i="38"/>
  <c r="H234" i="38"/>
  <c r="J174" i="38"/>
  <c r="H174" i="38"/>
  <c r="H139" i="38"/>
  <c r="J139" i="38"/>
  <c r="H98" i="38"/>
  <c r="J98" i="38"/>
  <c r="J64" i="38"/>
  <c r="H64" i="38"/>
  <c r="J231" i="38"/>
  <c r="H231" i="38"/>
  <c r="J171" i="38"/>
  <c r="H171" i="38"/>
  <c r="J37" i="38"/>
  <c r="H37" i="38"/>
  <c r="H553" i="38"/>
  <c r="J553" i="38"/>
  <c r="AR536" i="38"/>
  <c r="H525" i="38"/>
  <c r="J525" i="38"/>
  <c r="J497" i="38"/>
  <c r="H497" i="38"/>
  <c r="H483" i="38"/>
  <c r="J483" i="38"/>
  <c r="J439" i="38"/>
  <c r="H439" i="38"/>
  <c r="J362" i="38"/>
  <c r="H362" i="38"/>
  <c r="J350" i="38"/>
  <c r="H350" i="38"/>
  <c r="AR342" i="38"/>
  <c r="AR324" i="38"/>
  <c r="H293" i="38"/>
  <c r="J293" i="38"/>
  <c r="AR270" i="38"/>
  <c r="AR301" i="38"/>
  <c r="AR251" i="38"/>
  <c r="AR259" i="38"/>
  <c r="AC222" i="38"/>
  <c r="J469" i="38"/>
  <c r="H469" i="38"/>
  <c r="AL222" i="38"/>
  <c r="AN190" i="38"/>
  <c r="AQ199" i="38"/>
  <c r="J466" i="38"/>
  <c r="H466" i="38"/>
  <c r="AR150" i="38"/>
  <c r="AI118" i="38"/>
  <c r="J217" i="38"/>
  <c r="H217" i="38"/>
  <c r="J176" i="38"/>
  <c r="H176" i="38"/>
  <c r="J162" i="38"/>
  <c r="H162" i="38"/>
  <c r="H112" i="38"/>
  <c r="J112" i="38"/>
  <c r="J58" i="38"/>
  <c r="H58" i="38"/>
  <c r="J225" i="38"/>
  <c r="H225" i="38"/>
  <c r="J198" i="38"/>
  <c r="H198" i="38"/>
  <c r="AR513" i="38"/>
  <c r="AR510" i="38"/>
  <c r="AR525" i="38"/>
  <c r="H503" i="38"/>
  <c r="J503" i="38"/>
  <c r="AR428" i="38"/>
  <c r="H433" i="38"/>
  <c r="J433" i="38"/>
  <c r="AR351" i="38"/>
  <c r="AR380" i="38"/>
  <c r="AR296" i="38"/>
  <c r="J287" i="38"/>
  <c r="H287" i="38"/>
  <c r="AM96" i="38"/>
  <c r="AR77" i="38"/>
  <c r="AR30" i="38"/>
  <c r="AR20" i="38"/>
  <c r="AN327" i="38"/>
  <c r="AQ328" i="38"/>
  <c r="AR329" i="38"/>
  <c r="AG222" i="38"/>
  <c r="AR489" i="38"/>
  <c r="AR46" i="38"/>
  <c r="Z190" i="38"/>
  <c r="Z106" i="38" s="1"/>
  <c r="J201" i="38"/>
  <c r="H201" i="38"/>
  <c r="J186" i="38"/>
  <c r="H186" i="38"/>
  <c r="H122" i="38"/>
  <c r="J122" i="38"/>
  <c r="J95" i="38"/>
  <c r="H95" i="38"/>
  <c r="J76" i="38"/>
  <c r="H76" i="38"/>
  <c r="J206" i="38"/>
  <c r="H206" i="38"/>
  <c r="J152" i="38"/>
  <c r="H152" i="38"/>
  <c r="J42" i="38"/>
  <c r="H42" i="38"/>
  <c r="J557" i="38"/>
  <c r="H557" i="38"/>
  <c r="J531" i="38"/>
  <c r="H531" i="38"/>
  <c r="AR521" i="38"/>
  <c r="F509" i="38"/>
  <c r="AR493" i="38"/>
  <c r="AR476" i="38"/>
  <c r="J460" i="38"/>
  <c r="H460" i="38"/>
  <c r="J451" i="38"/>
  <c r="H451" i="38"/>
  <c r="J391" i="38"/>
  <c r="H391" i="38"/>
  <c r="AR298" i="38"/>
  <c r="H289" i="38"/>
  <c r="J289" i="38"/>
  <c r="AR187" i="38"/>
  <c r="AR65" i="38"/>
  <c r="AR115" i="38"/>
  <c r="AR80" i="38"/>
  <c r="AR58" i="38"/>
  <c r="AR34" i="38"/>
  <c r="AR17" i="38"/>
  <c r="AH327" i="38"/>
  <c r="AR541" i="38"/>
  <c r="J501" i="38"/>
  <c r="H501" i="38"/>
  <c r="D397" i="38"/>
  <c r="F398" i="38"/>
  <c r="AR346" i="38"/>
  <c r="AE398" i="38"/>
  <c r="AB397" i="38"/>
  <c r="AE397" i="38" s="1"/>
  <c r="AM107" i="38"/>
  <c r="AM13" i="38"/>
  <c r="AR117" i="38"/>
  <c r="Y499" i="38"/>
  <c r="AR561" i="38"/>
  <c r="J221" i="38"/>
  <c r="H221" i="38"/>
  <c r="J180" i="38"/>
  <c r="H180" i="38"/>
  <c r="J145" i="38"/>
  <c r="H145" i="38"/>
  <c r="H104" i="38"/>
  <c r="J104" i="38"/>
  <c r="J70" i="38"/>
  <c r="H70" i="38"/>
  <c r="J213" i="38"/>
  <c r="H213" i="38"/>
  <c r="J185" i="38"/>
  <c r="H185" i="38"/>
  <c r="J26" i="38"/>
  <c r="H26" i="38"/>
  <c r="H559" i="38"/>
  <c r="J559" i="38"/>
  <c r="H516" i="38"/>
  <c r="J516" i="38"/>
  <c r="H477" i="38"/>
  <c r="J477" i="38"/>
  <c r="J484" i="38"/>
  <c r="H484" i="38"/>
  <c r="AR453" i="38"/>
  <c r="H429" i="38"/>
  <c r="J429" i="38"/>
  <c r="AR373" i="38"/>
  <c r="J291" i="38"/>
  <c r="H291" i="38"/>
  <c r="AR249" i="38"/>
  <c r="AI83" i="38"/>
  <c r="AR57" i="38"/>
  <c r="AI47" i="38"/>
  <c r="J244" i="38"/>
  <c r="H244" i="38"/>
  <c r="AR528" i="38"/>
  <c r="AR390" i="38"/>
  <c r="F149" i="38"/>
  <c r="H90" i="38"/>
  <c r="J90" i="38"/>
  <c r="AQ118" i="38"/>
  <c r="H210" i="38"/>
  <c r="J210" i="38"/>
  <c r="H182" i="38"/>
  <c r="J182" i="38"/>
  <c r="J147" i="38"/>
  <c r="H147" i="38"/>
  <c r="J91" i="38"/>
  <c r="H91" i="38"/>
  <c r="J72" i="38"/>
  <c r="H72" i="38"/>
  <c r="J220" i="38"/>
  <c r="H220" i="38"/>
  <c r="H179" i="38"/>
  <c r="J179" i="38"/>
  <c r="H518" i="38"/>
  <c r="J518" i="38"/>
  <c r="AM509" i="38"/>
  <c r="AR477" i="38"/>
  <c r="AR481" i="38"/>
  <c r="AR502" i="38"/>
  <c r="J486" i="38"/>
  <c r="H486" i="38"/>
  <c r="AR426" i="38"/>
  <c r="AR448" i="38"/>
  <c r="H392" i="38"/>
  <c r="J392" i="38"/>
  <c r="AR372" i="38"/>
  <c r="J326" i="38"/>
  <c r="H326" i="38"/>
  <c r="J269" i="38"/>
  <c r="H269" i="38"/>
  <c r="J215" i="38"/>
  <c r="H215" i="38"/>
  <c r="AR76" i="38"/>
  <c r="AQ83" i="38"/>
  <c r="AJ499" i="38"/>
  <c r="AM499" i="38" s="1"/>
  <c r="AM500" i="38"/>
  <c r="AG327" i="38"/>
  <c r="AE243" i="38"/>
  <c r="AR221" i="38"/>
  <c r="J165" i="38"/>
  <c r="H165" i="38"/>
  <c r="AI107" i="38"/>
  <c r="Z327" i="38"/>
  <c r="J212" i="38"/>
  <c r="H212" i="38"/>
  <c r="J184" i="38"/>
  <c r="H184" i="38"/>
  <c r="H141" i="38"/>
  <c r="J141" i="38"/>
  <c r="J100" i="38"/>
  <c r="H100" i="38"/>
  <c r="J66" i="38"/>
  <c r="H66" i="38"/>
  <c r="J233" i="38"/>
  <c r="H233" i="38"/>
  <c r="H173" i="38"/>
  <c r="J173" i="38"/>
  <c r="H31" i="38"/>
  <c r="J31" i="38"/>
  <c r="J512" i="38"/>
  <c r="H512" i="38"/>
  <c r="J524" i="38"/>
  <c r="H524" i="38"/>
  <c r="AR524" i="38"/>
  <c r="AR474" i="38"/>
  <c r="J479" i="38"/>
  <c r="H479" i="38"/>
  <c r="AR464" i="38"/>
  <c r="J427" i="38"/>
  <c r="H427" i="38"/>
  <c r="H441" i="38"/>
  <c r="J441" i="38"/>
  <c r="AR396" i="38"/>
  <c r="J388" i="38"/>
  <c r="H388" i="38"/>
  <c r="AR369" i="38"/>
  <c r="AR320" i="38"/>
  <c r="J295" i="38"/>
  <c r="H295" i="38"/>
  <c r="AQ260" i="38"/>
  <c r="AR303" i="38"/>
  <c r="AR253" i="38"/>
  <c r="AR246" i="38"/>
  <c r="AR238" i="38"/>
  <c r="AI235" i="38"/>
  <c r="AR186" i="38"/>
  <c r="AR91" i="38"/>
  <c r="AR53" i="38"/>
  <c r="H192" i="38"/>
  <c r="J192" i="38"/>
  <c r="AR16" i="38"/>
  <c r="AR35" i="38"/>
  <c r="D190" i="38"/>
  <c r="F199" i="38"/>
  <c r="AE164" i="38"/>
  <c r="J488" i="38"/>
  <c r="H488" i="38"/>
  <c r="AB190" i="38"/>
  <c r="AE199" i="38"/>
  <c r="AR36" i="38"/>
  <c r="AQ133" i="38"/>
  <c r="AR134" i="38"/>
  <c r="AK12" i="38"/>
  <c r="J561" i="38"/>
  <c r="H561" i="38"/>
  <c r="H195" i="38"/>
  <c r="J195" i="38"/>
  <c r="J155" i="38"/>
  <c r="H155" i="38"/>
  <c r="J130" i="38"/>
  <c r="H130" i="38"/>
  <c r="J52" i="38"/>
  <c r="H52" i="38"/>
  <c r="H227" i="38"/>
  <c r="J227" i="38"/>
  <c r="J167" i="38"/>
  <c r="H167" i="38"/>
  <c r="J33" i="38"/>
  <c r="H33" i="38"/>
  <c r="J519" i="38"/>
  <c r="H519" i="38"/>
  <c r="J534" i="38"/>
  <c r="H534" i="38"/>
  <c r="AI509" i="38"/>
  <c r="J510" i="38"/>
  <c r="H510" i="38"/>
  <c r="J507" i="38"/>
  <c r="H507" i="38"/>
  <c r="AR497" i="38"/>
  <c r="J492" i="38"/>
  <c r="H492" i="38"/>
  <c r="J475" i="38"/>
  <c r="H475" i="38"/>
  <c r="H417" i="38"/>
  <c r="J417" i="38"/>
  <c r="AR444" i="38"/>
  <c r="J435" i="38"/>
  <c r="H435" i="38"/>
  <c r="AQ383" i="38"/>
  <c r="J384" i="38"/>
  <c r="H384" i="38"/>
  <c r="AR353" i="38"/>
  <c r="H297" i="38"/>
  <c r="J297" i="38"/>
  <c r="AR274" i="38"/>
  <c r="AR227" i="38"/>
  <c r="H208" i="38"/>
  <c r="J208" i="38"/>
  <c r="AR261" i="38"/>
  <c r="AR233" i="38"/>
  <c r="AR226" i="38"/>
  <c r="AR194" i="38"/>
  <c r="AR100" i="38"/>
  <c r="AQ96" i="38"/>
  <c r="AE96" i="38"/>
  <c r="AF190" i="38"/>
  <c r="AI199" i="38"/>
  <c r="D526" i="38"/>
  <c r="F527" i="38"/>
  <c r="J399" i="38"/>
  <c r="H399" i="38"/>
  <c r="AE223" i="38"/>
  <c r="AF327" i="38"/>
  <c r="AI328" i="38"/>
  <c r="AR399" i="38"/>
  <c r="D327" i="38"/>
  <c r="AR44" i="38"/>
  <c r="AQ107" i="38"/>
  <c r="AH12" i="38"/>
  <c r="Z222" i="38"/>
  <c r="AB47" i="38"/>
  <c r="AE47" i="38" s="1"/>
  <c r="F345" i="38"/>
  <c r="J345" i="38" s="1"/>
  <c r="AB222" i="38"/>
  <c r="AE312" i="38"/>
  <c r="AO327" i="38"/>
  <c r="AQ345" i="38"/>
  <c r="AM345" i="38"/>
  <c r="AJ327" i="38"/>
  <c r="AE345" i="38"/>
  <c r="AR350" i="38"/>
  <c r="AP12" i="38"/>
  <c r="AQ13" i="38"/>
  <c r="H89" i="38" l="1"/>
  <c r="H489" i="38"/>
  <c r="AE190" i="38"/>
  <c r="H96" i="38"/>
  <c r="AQ190" i="38"/>
  <c r="AI190" i="38"/>
  <c r="J107" i="38"/>
  <c r="J207" i="38"/>
  <c r="F190" i="38"/>
  <c r="J190" i="38" s="1"/>
  <c r="J214" i="38"/>
  <c r="J485" i="38"/>
  <c r="AR191" i="38"/>
  <c r="H191" i="38"/>
  <c r="H118" i="38"/>
  <c r="J83" i="38"/>
  <c r="J467" i="38"/>
  <c r="J459" i="38"/>
  <c r="F397" i="38"/>
  <c r="J397" i="38" s="1"/>
  <c r="F499" i="38"/>
  <c r="H499" i="38" s="1"/>
  <c r="H164" i="38"/>
  <c r="J133" i="38"/>
  <c r="F526" i="38"/>
  <c r="J526" i="38" s="1"/>
  <c r="H267" i="38"/>
  <c r="AR312" i="38"/>
  <c r="H243" i="38"/>
  <c r="AM190" i="38"/>
  <c r="AR207" i="38"/>
  <c r="AR214" i="38"/>
  <c r="AR89" i="38"/>
  <c r="AR267" i="38"/>
  <c r="AR243" i="38"/>
  <c r="AR164" i="38"/>
  <c r="J260" i="38"/>
  <c r="AQ222" i="38"/>
  <c r="H389" i="38"/>
  <c r="H383" i="38"/>
  <c r="AR398" i="38"/>
  <c r="H328" i="38"/>
  <c r="AN106" i="38"/>
  <c r="AQ106" i="38" s="1"/>
  <c r="AM327" i="38"/>
  <c r="AR328" i="38"/>
  <c r="AP566" i="38"/>
  <c r="AB106" i="38"/>
  <c r="AE106" i="38" s="1"/>
  <c r="AR133" i="38"/>
  <c r="H235" i="38"/>
  <c r="AR389" i="38"/>
  <c r="AE327" i="38"/>
  <c r="F222" i="38"/>
  <c r="J222" i="38" s="1"/>
  <c r="AO566" i="38"/>
  <c r="AK566" i="38"/>
  <c r="AR397" i="38"/>
  <c r="AR235" i="38"/>
  <c r="AJ106" i="38"/>
  <c r="AM106" i="38" s="1"/>
  <c r="AR47" i="38"/>
  <c r="AR260" i="38"/>
  <c r="AR149" i="38"/>
  <c r="AL566" i="38"/>
  <c r="AR118" i="38"/>
  <c r="AM12" i="38"/>
  <c r="AR383" i="38"/>
  <c r="AR83" i="38"/>
  <c r="AG566" i="38"/>
  <c r="F327" i="38"/>
  <c r="H327" i="38" s="1"/>
  <c r="D106" i="38"/>
  <c r="H509" i="38"/>
  <c r="J509" i="38"/>
  <c r="H500" i="38"/>
  <c r="J500" i="38"/>
  <c r="H541" i="38"/>
  <c r="AR527" i="38"/>
  <c r="J149" i="38"/>
  <c r="H149" i="38"/>
  <c r="J223" i="38"/>
  <c r="H223" i="38"/>
  <c r="J527" i="38"/>
  <c r="H527" i="38"/>
  <c r="H199" i="38"/>
  <c r="J199" i="38"/>
  <c r="AF106" i="38"/>
  <c r="AI106" i="38" s="1"/>
  <c r="AM222" i="38"/>
  <c r="J541" i="38"/>
  <c r="AR223" i="38"/>
  <c r="AR526" i="38"/>
  <c r="AR199" i="38"/>
  <c r="AR499" i="38"/>
  <c r="J47" i="38"/>
  <c r="AI327" i="38"/>
  <c r="AR96" i="38"/>
  <c r="AE222" i="38"/>
  <c r="AH566" i="38"/>
  <c r="AR509" i="38"/>
  <c r="AR107" i="38"/>
  <c r="J398" i="38"/>
  <c r="H398" i="38"/>
  <c r="AR500" i="38"/>
  <c r="AI12" i="38"/>
  <c r="AI222" i="38"/>
  <c r="AB12" i="38"/>
  <c r="H345" i="38"/>
  <c r="AR345" i="38"/>
  <c r="AQ327" i="38"/>
  <c r="AQ12" i="38"/>
  <c r="D5" i="9"/>
  <c r="C6" i="27" s="1"/>
  <c r="C80" i="27"/>
  <c r="H190" i="38" l="1"/>
  <c r="AR190" i="38"/>
  <c r="H397" i="38"/>
  <c r="H526" i="38"/>
  <c r="H222" i="38"/>
  <c r="J499" i="38"/>
  <c r="AF566" i="38"/>
  <c r="AN566" i="38"/>
  <c r="J327" i="38"/>
  <c r="AJ566" i="38"/>
  <c r="AB566" i="38"/>
  <c r="AR327" i="38"/>
  <c r="AR106" i="38"/>
  <c r="F106" i="38"/>
  <c r="D566" i="38"/>
  <c r="F8" i="27" s="1"/>
  <c r="AR222" i="38"/>
  <c r="D40" i="27"/>
  <c r="D57" i="27" s="1"/>
  <c r="F19" i="8"/>
  <c r="G19" i="8" s="1"/>
  <c r="Z29" i="38" s="1"/>
  <c r="F18" i="8"/>
  <c r="G18" i="8" s="1"/>
  <c r="Y28" i="38" l="1"/>
  <c r="Z28" i="38"/>
  <c r="Z13" i="38" s="1"/>
  <c r="Z12" i="38" s="1"/>
  <c r="Z566" i="38" s="1"/>
  <c r="J106" i="38"/>
  <c r="H106" i="38"/>
  <c r="AD29" i="38"/>
  <c r="AE29" i="38" s="1"/>
  <c r="AR29" i="38" s="1"/>
  <c r="Y29" i="38"/>
  <c r="AC28" i="38"/>
  <c r="AE28" i="38" s="1"/>
  <c r="AR28" i="38" s="1"/>
  <c r="E28" i="38"/>
  <c r="AC21" i="38"/>
  <c r="D10" i="8"/>
  <c r="F28" i="38" l="1"/>
  <c r="E13" i="38"/>
  <c r="E12" i="38" s="1"/>
  <c r="Y13" i="38"/>
  <c r="Y12" i="38" s="1"/>
  <c r="Y566" i="38" s="1"/>
  <c r="Q15" i="49"/>
  <c r="Q37" i="49" s="1"/>
  <c r="G11" i="8"/>
  <c r="D5" i="8"/>
  <c r="I15" i="49"/>
  <c r="K15" i="49"/>
  <c r="AD13" i="38"/>
  <c r="AD12" i="38" s="1"/>
  <c r="AD566" i="38" s="1"/>
  <c r="J28" i="38"/>
  <c r="H28" i="38"/>
  <c r="F21" i="38"/>
  <c r="AE21" i="38"/>
  <c r="AR21" i="38" s="1"/>
  <c r="AC13" i="38"/>
  <c r="F560" i="38"/>
  <c r="C5" i="27" l="1"/>
  <c r="C13" i="27" s="1"/>
  <c r="F5" i="7"/>
  <c r="M15" i="49"/>
  <c r="O15" i="49" s="1"/>
  <c r="K37" i="49"/>
  <c r="I37" i="49"/>
  <c r="AC12" i="38"/>
  <c r="AC566" i="38" s="1"/>
  <c r="AE13" i="38"/>
  <c r="AR13" i="38" s="1"/>
  <c r="E566" i="38"/>
  <c r="F9" i="27" s="1"/>
  <c r="F13" i="38"/>
  <c r="J21" i="38"/>
  <c r="H21" i="38"/>
  <c r="H560" i="38"/>
  <c r="M37" i="49" l="1"/>
  <c r="AE12" i="38"/>
  <c r="AR12" i="38" s="1"/>
  <c r="F12" i="38"/>
  <c r="J12" i="38" s="1"/>
  <c r="F566" i="38"/>
  <c r="F10" i="27" s="1"/>
  <c r="J13" i="38"/>
  <c r="H13" i="38"/>
  <c r="J560" i="38"/>
  <c r="O37" i="49" l="1"/>
  <c r="I23" i="27"/>
  <c r="I25" i="27" s="1"/>
  <c r="I27" i="27" s="1"/>
  <c r="H12" i="38"/>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R542" i="38"/>
  <c r="X542" i="38"/>
  <c r="X541" i="38" s="1"/>
  <c r="S542" i="38"/>
  <c r="N542" i="38"/>
  <c r="L542" i="38"/>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W468" i="38"/>
  <c r="W467" i="38" s="1"/>
  <c r="T134" i="38"/>
  <c r="T133" i="38" s="1"/>
  <c r="W208" i="38"/>
  <c r="W207" i="38" s="1"/>
  <c r="V542" i="38"/>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S541" i="38" l="1"/>
  <c r="T199" i="38"/>
  <c r="T190" i="38" s="1"/>
  <c r="N541" i="38"/>
  <c r="N526" i="38" s="1"/>
  <c r="L541" i="38"/>
  <c r="S383" i="38"/>
  <c r="M541" i="38"/>
  <c r="M526" i="38" s="1"/>
  <c r="V541" i="38"/>
  <c r="R541" i="38"/>
  <c r="R526" i="38" s="1"/>
  <c r="AA541" i="38"/>
  <c r="S527" i="38"/>
  <c r="R489" i="38"/>
  <c r="P190" i="38"/>
  <c r="Q190" i="38"/>
  <c r="K527" i="38"/>
  <c r="K526" i="38" s="1"/>
  <c r="U527" i="38"/>
  <c r="U526" i="38" s="1"/>
  <c r="K389" i="38"/>
  <c r="O500" i="38"/>
  <c r="AA527" i="38"/>
  <c r="V527" i="38"/>
  <c r="AA500" i="38"/>
  <c r="L527" i="38"/>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Q12" i="38"/>
  <c r="Q222" i="38"/>
  <c r="T526" i="38"/>
  <c r="Q526" i="38"/>
  <c r="V89" i="38"/>
  <c r="O149" i="38"/>
  <c r="R398" i="38"/>
  <c r="X328" i="38"/>
  <c r="N13" i="38"/>
  <c r="O133" i="38"/>
  <c r="L107" i="38"/>
  <c r="M389" i="38"/>
  <c r="AA96" i="38"/>
  <c r="V207" i="38"/>
  <c r="W499" i="38"/>
  <c r="M13" i="38"/>
  <c r="R107" i="38"/>
  <c r="W397" i="38"/>
  <c r="N164"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V526" i="38" l="1"/>
  <c r="S526" i="38"/>
  <c r="L526" i="38"/>
  <c r="AA526" i="38"/>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D10" authorId="0">
      <text>
        <r>
          <rPr>
            <b/>
            <sz val="9"/>
            <color indexed="81"/>
            <rFont val="Tahoma"/>
            <family val="2"/>
          </rPr>
          <t>USUARIO:</t>
        </r>
        <r>
          <rPr>
            <sz val="9"/>
            <color indexed="81"/>
            <rFont val="Tahoma"/>
            <family val="2"/>
          </rPr>
          <t xml:space="preserve">
Gestión del Recurso Humano</t>
        </r>
      </text>
    </comment>
    <comment ref="D13" authorId="0">
      <text>
        <r>
          <rPr>
            <b/>
            <sz val="9"/>
            <color indexed="81"/>
            <rFont val="Tahoma"/>
            <family val="2"/>
          </rPr>
          <t>USUARIO:</t>
        </r>
        <r>
          <rPr>
            <sz val="9"/>
            <color indexed="81"/>
            <rFont val="Tahoma"/>
            <family val="2"/>
          </rPr>
          <t xml:space="preserve">
gestión del talento humano</t>
        </r>
      </text>
    </comment>
  </commentList>
</comments>
</file>

<file path=xl/sharedStrings.xml><?xml version="1.0" encoding="utf-8"?>
<sst xmlns="http://schemas.openxmlformats.org/spreadsheetml/2006/main" count="12469" uniqueCount="1834">
  <si>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</si>
  <si>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</si>
  <si>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</si>
  <si>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</si>
  <si>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</si>
  <si>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</si>
  <si>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</si>
  <si>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</si>
  <si>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</si>
  <si>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</si>
  <si>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</si>
  <si>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</si>
  <si>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</si>
  <si>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</si>
  <si>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</si>
  <si>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</si>
  <si>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</si>
  <si>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</si>
  <si>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</si>
  <si>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</si>
  <si>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</si>
  <si>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</si>
  <si>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</si>
  <si>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</si>
  <si>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</si>
  <si>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</si>
  <si>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</si>
  <si>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</si>
  <si>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</si>
  <si>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</si>
  <si>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</si>
  <si>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</si>
  <si>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</si>
  <si>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</si>
  <si>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</si>
  <si>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</si>
  <si>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</si>
  <si>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</si>
  <si>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</si>
  <si>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</si>
  <si>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</si>
  <si>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</si>
  <si>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</si>
  <si>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</si>
  <si>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</si>
  <si>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</si>
  <si>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</si>
  <si>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</si>
  <si>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</si>
  <si>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</si>
  <si>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</si>
  <si>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</si>
  <si>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</si>
  <si>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</si>
  <si>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</si>
  <si>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</si>
  <si>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</si>
  <si>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</si>
  <si>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</si>
  <si>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</si>
  <si>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</si>
  <si>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</si>
  <si>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</si>
  <si>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</si>
  <si>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</si>
  <si>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</si>
  <si>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</si>
  <si>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</si>
  <si>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</si>
  <si>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</si>
  <si>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</si>
  <si>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</si>
  <si>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</si>
  <si>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</si>
  <si>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</si>
  <si>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</si>
  <si>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</si>
  <si>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</si>
  <si>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</si>
  <si>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</si>
  <si>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</si>
  <si>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</si>
  <si>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</si>
  <si>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</si>
  <si>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</si>
  <si>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</si>
  <si>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</si>
  <si>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</si>
  <si>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</si>
  <si>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</si>
  <si>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</si>
  <si>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</si>
  <si>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</si>
  <si>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</si>
  <si>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</si>
  <si>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</si>
  <si>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1.1. f .   Concierto de bienvenido al primer periodo académico</t>
  </si>
  <si>
    <t>METAS TRIMESTRALES</t>
  </si>
  <si>
    <t>TOTAL RECURSOS REQUERIDOS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</si>
  <si>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</si>
  <si>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</si>
  <si>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</si>
  <si>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</si>
  <si>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</si>
  <si>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</si>
  <si>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</si>
  <si>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</si>
  <si>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</si>
  <si>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</si>
  <si>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</si>
  <si>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</si>
  <si>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</si>
  <si>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</si>
  <si>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</si>
  <si>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</si>
  <si>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</si>
  <si>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</si>
  <si>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</si>
  <si>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</si>
  <si>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</si>
  <si>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</si>
  <si>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</si>
  <si>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</si>
  <si>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</si>
  <si>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</si>
  <si>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</si>
  <si>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</si>
  <si>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</si>
  <si>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</si>
  <si>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</si>
  <si>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</si>
  <si>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</si>
  <si>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</si>
  <si>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</si>
  <si>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</si>
  <si>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</si>
  <si>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</si>
  <si>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</si>
  <si>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</si>
  <si>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</si>
  <si>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</si>
  <si>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</si>
  <si>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</si>
  <si>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</si>
  <si>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</si>
  <si>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</si>
  <si>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</si>
  <si>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</si>
  <si>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</si>
  <si>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</si>
  <si>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</si>
  <si>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</si>
  <si>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</si>
  <si>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</si>
  <si>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</si>
  <si>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</si>
  <si>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</si>
  <si>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</si>
  <si>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</si>
  <si>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</si>
  <si>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</si>
  <si>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</si>
  <si>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</si>
  <si>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</si>
  <si>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</si>
  <si>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</si>
  <si>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</si>
  <si>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</si>
  <si>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</si>
  <si>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</si>
  <si>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</si>
  <si>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</si>
  <si>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</si>
  <si>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</si>
  <si>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</si>
  <si>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</si>
  <si>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</si>
  <si>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</si>
  <si>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</si>
  <si>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</si>
  <si>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</si>
  <si>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</si>
  <si>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</si>
  <si>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</si>
  <si>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</si>
  <si>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</si>
  <si>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</si>
  <si>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</si>
  <si>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</si>
  <si>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</si>
  <si>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</si>
  <si>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</si>
  <si>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</si>
  <si>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</si>
  <si>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</si>
  <si>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</si>
  <si>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</si>
  <si>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</si>
  <si>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</si>
  <si>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</si>
  <si>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</si>
  <si>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</si>
  <si>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</si>
  <si>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</si>
  <si>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</si>
  <si>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</si>
  <si>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</si>
  <si>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</si>
  <si>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</si>
  <si>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</si>
  <si>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</si>
  <si>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</si>
  <si>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</si>
  <si>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</si>
  <si>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</si>
  <si>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</si>
  <si>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</si>
  <si>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</si>
  <si>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</si>
  <si>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</si>
  <si>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</si>
  <si>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</si>
  <si>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</si>
  <si>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</si>
  <si>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</si>
  <si>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</si>
  <si>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</si>
  <si>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</si>
  <si>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</si>
  <si>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</si>
  <si>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</si>
  <si>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</si>
  <si>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</si>
  <si>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</si>
  <si>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</si>
  <si>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</si>
  <si>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</si>
  <si>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</si>
  <si>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</si>
  <si>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</si>
  <si>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</si>
  <si>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</si>
  <si>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</si>
  <si>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</si>
  <si>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</si>
  <si>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</si>
  <si>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</si>
  <si>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</si>
  <si>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</si>
  <si>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</si>
  <si>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</si>
  <si>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</si>
  <si>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</si>
  <si>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</si>
  <si>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</si>
  <si>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</si>
  <si>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</si>
  <si>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</si>
  <si>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</si>
  <si>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</si>
  <si>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</si>
  <si>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</si>
  <si>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</si>
  <si>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</si>
  <si>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</si>
  <si>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</si>
  <si>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</si>
  <si>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</si>
  <si>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</si>
  <si>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</si>
  <si>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</si>
  <si>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</si>
  <si>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</si>
  <si>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</si>
  <si>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</si>
  <si>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</si>
  <si>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</si>
  <si>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</si>
  <si>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</si>
  <si>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</si>
  <si>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</si>
  <si>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</si>
  <si>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</si>
  <si>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</si>
  <si>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</si>
  <si>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</si>
  <si>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</si>
  <si>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</si>
  <si>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</si>
  <si>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</si>
  <si>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</si>
  <si>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</si>
  <si>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</si>
  <si>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</si>
  <si>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</si>
  <si>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</si>
  <si>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</si>
  <si>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</si>
  <si>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</si>
  <si>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</si>
  <si>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</si>
  <si>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</si>
  <si>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</si>
  <si>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</si>
  <si>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</si>
  <si>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</si>
  <si>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</si>
  <si>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</si>
  <si>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</si>
  <si>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</si>
  <si>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</si>
  <si>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</si>
  <si>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</si>
  <si>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</si>
  <si>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</si>
  <si>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</si>
  <si>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</si>
  <si>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</si>
  <si>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</si>
  <si>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</si>
  <si>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</si>
  <si>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</si>
  <si>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</si>
  <si>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</si>
  <si>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</si>
  <si>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</si>
  <si>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</si>
  <si>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</si>
  <si>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</si>
  <si>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</si>
  <si>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</si>
  <si>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</si>
  <si>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</si>
  <si>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</si>
  <si>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</si>
  <si>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</si>
  <si>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</si>
  <si>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</si>
  <si>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</si>
  <si>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</si>
  <si>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</si>
  <si>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</si>
  <si>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</si>
  <si>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</si>
  <si>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</si>
  <si>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</si>
  <si>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</si>
  <si>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</si>
  <si>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</si>
  <si>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</si>
  <si>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</si>
  <si>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</si>
  <si>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</si>
  <si>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</si>
  <si>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</si>
  <si>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</si>
  <si>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</si>
  <si>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</si>
  <si>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</si>
  <si>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</si>
  <si>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</si>
  <si>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</si>
  <si>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</si>
  <si>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</si>
  <si>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</si>
  <si>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</si>
  <si>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</si>
  <si>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</si>
  <si>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</si>
  <si>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</si>
  <si>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</si>
  <si>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</si>
  <si>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</si>
  <si>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</si>
  <si>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</si>
  <si>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</si>
  <si>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</si>
  <si>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</si>
  <si>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</si>
  <si>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</si>
  <si>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</si>
  <si>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</si>
  <si>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</si>
  <si>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</si>
  <si>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</si>
  <si>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</si>
  <si>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</si>
  <si>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</si>
  <si>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</si>
  <si>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</si>
  <si>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</si>
  <si>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</si>
  <si>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</si>
  <si>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</si>
  <si>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</si>
  <si>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</si>
  <si>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</si>
  <si>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</si>
  <si>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</si>
  <si>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</si>
  <si>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</si>
  <si>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</si>
  <si>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</si>
  <si>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</si>
  <si>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</si>
  <si>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</si>
  <si>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</si>
  <si>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</si>
  <si>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</si>
  <si>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</si>
  <si>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</si>
  <si>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</si>
  <si>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</si>
  <si>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</si>
  <si>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</si>
  <si>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</si>
  <si>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</si>
  <si>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</si>
  <si>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</si>
  <si>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</si>
  <si>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</si>
  <si>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</si>
  <si>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</si>
  <si>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</si>
  <si>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</si>
  <si>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</si>
  <si>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</si>
  <si>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</si>
  <si>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</si>
  <si>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</si>
  <si>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</si>
  <si>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</si>
  <si>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</si>
  <si>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</si>
  <si>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</si>
  <si>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</si>
  <si>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</si>
  <si>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</si>
  <si>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</si>
  <si>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</si>
  <si>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</si>
  <si>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</si>
  <si>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</si>
  <si>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</si>
  <si>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</si>
  <si>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</si>
  <si>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</si>
  <si>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</si>
  <si>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</si>
  <si>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</si>
  <si>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</si>
  <si>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</si>
  <si>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</si>
  <si>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</si>
  <si>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</si>
  <si>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</si>
  <si>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</si>
  <si>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</si>
  <si>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</si>
  <si>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</si>
  <si>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</si>
  <si>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</si>
  <si>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</si>
  <si>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</si>
  <si>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</si>
  <si>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</si>
  <si>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</si>
  <si>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</si>
  <si>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</si>
  <si>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</si>
  <si>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</si>
  <si>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</si>
  <si>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</si>
  <si>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</si>
  <si>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</si>
  <si>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</si>
  <si>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</si>
  <si>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</si>
  <si>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</si>
  <si>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</si>
  <si>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</si>
  <si>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</si>
  <si>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</si>
  <si>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</si>
  <si>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</si>
  <si>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</si>
  <si>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</si>
  <si>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</si>
  <si>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</si>
  <si>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</si>
  <si>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</si>
  <si>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</si>
  <si>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</si>
  <si>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</si>
  <si>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</si>
  <si>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</si>
  <si>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</si>
  <si>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</si>
  <si>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</si>
  <si>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</si>
  <si>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</si>
  <si>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</si>
  <si>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</si>
  <si>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</si>
  <si>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</si>
  <si>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</si>
  <si>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</si>
  <si>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</si>
  <si>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</si>
  <si>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</si>
  <si>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</si>
  <si>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</si>
  <si>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</si>
  <si>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</si>
  <si>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</si>
  <si>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</si>
  <si>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</si>
  <si>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</si>
  <si>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</si>
  <si>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</si>
  <si>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</si>
  <si>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</si>
  <si>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</si>
  <si>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</si>
  <si>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</si>
  <si>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</si>
  <si>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</si>
  <si>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</si>
  <si>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</si>
  <si>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</si>
  <si>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</si>
  <si>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</si>
  <si>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</si>
  <si>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</si>
  <si>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</si>
  <si>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</si>
  <si>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</si>
  <si>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</si>
  <si>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</si>
  <si>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</si>
  <si>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</si>
  <si>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</si>
  <si>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</si>
  <si>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</si>
  <si>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</si>
  <si>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</si>
  <si>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</si>
  <si>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</si>
  <si>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</si>
  <si>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</si>
  <si>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</si>
  <si>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</si>
  <si>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</si>
  <si>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</si>
  <si>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</si>
  <si>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</si>
  <si>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</si>
  <si>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</si>
  <si>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</si>
  <si>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</si>
  <si>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</si>
  <si>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</si>
  <si>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</si>
  <si>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</si>
  <si>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</si>
  <si>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</si>
  <si>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</si>
  <si>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</si>
  <si>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</si>
  <si>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</si>
  <si>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</si>
  <si>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</si>
  <si>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</si>
  <si>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</si>
  <si>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</si>
  <si>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</si>
  <si>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</si>
  <si>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</si>
  <si>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</si>
  <si>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</si>
  <si>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</si>
  <si>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</si>
  <si>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</si>
  <si>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</si>
  <si>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</si>
  <si>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</si>
  <si>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</si>
  <si>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</si>
  <si>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</si>
  <si>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</si>
  <si>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</si>
  <si>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</si>
  <si>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</si>
  <si>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</si>
  <si>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</si>
  <si>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</si>
  <si>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</si>
  <si>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</si>
  <si>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</si>
  <si>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</si>
  <si>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</si>
  <si>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</si>
  <si>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</si>
  <si>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</si>
  <si>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</si>
  <si>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</si>
  <si>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</si>
  <si>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</si>
  <si>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</si>
  <si>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</si>
  <si>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</si>
  <si>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</si>
  <si>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</si>
  <si>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</si>
  <si>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</si>
  <si>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</si>
  <si>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</si>
  <si>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</si>
  <si>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</si>
  <si>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</si>
  <si>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</si>
  <si>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</si>
  <si>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</si>
  <si>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</si>
  <si>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</si>
  <si>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</si>
  <si>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</si>
  <si>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</si>
  <si>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</si>
  <si>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</si>
  <si>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</si>
  <si>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</si>
  <si>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</si>
  <si>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</si>
  <si>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</si>
  <si>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</si>
  <si>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</si>
  <si>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</si>
  <si>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</si>
  <si>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</si>
  <si>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</si>
  <si>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</si>
  <si>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</si>
  <si>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</si>
  <si>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</si>
  <si>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</si>
  <si>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</si>
  <si>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</si>
  <si>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</si>
  <si>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</si>
  <si>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</si>
  <si>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</si>
  <si>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</si>
  <si>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</si>
  <si>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</si>
  <si>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</si>
  <si>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</si>
  <si>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</si>
  <si>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</si>
  <si>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</si>
  <si>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</si>
  <si>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</si>
  <si>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</si>
  <si>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</si>
  <si>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</si>
  <si>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</si>
  <si>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</si>
  <si>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</si>
  <si>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</si>
  <si>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</si>
  <si>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</si>
  <si>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</si>
  <si>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</si>
  <si>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</si>
  <si>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</si>
  <si>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</si>
  <si>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</si>
  <si>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</si>
  <si>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</si>
  <si>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</si>
  <si>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</si>
  <si>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</si>
  <si>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</si>
  <si>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</si>
  <si>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</si>
  <si>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</si>
  <si>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</si>
  <si>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</si>
  <si>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</si>
  <si>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</si>
  <si>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</si>
  <si>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</si>
  <si>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</si>
  <si>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</si>
  <si>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</si>
  <si>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</si>
  <si>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</si>
  <si>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</si>
  <si>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</si>
  <si>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</si>
  <si>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</si>
  <si>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</si>
  <si>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</si>
  <si>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</si>
  <si>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</si>
  <si>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</si>
  <si>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</si>
  <si>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</si>
  <si>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</si>
  <si>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</si>
  <si>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</si>
  <si>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</si>
  <si>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</si>
  <si>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</si>
  <si>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</si>
  <si>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</si>
  <si>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</si>
  <si>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</si>
  <si>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</si>
  <si>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</si>
  <si>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</si>
  <si>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</si>
  <si>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</si>
  <si>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</si>
  <si>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</si>
  <si>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</si>
  <si>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</si>
  <si>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</si>
  <si>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</si>
  <si>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</si>
  <si>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</si>
  <si>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</si>
  <si>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</si>
  <si>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</si>
  <si>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</si>
  <si>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</si>
  <si>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</si>
  <si>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</si>
  <si>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</si>
  <si>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</si>
  <si>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</si>
  <si>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</si>
  <si>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</si>
  <si>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</si>
  <si>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</si>
  <si>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</si>
  <si>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</si>
  <si>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</si>
  <si>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</si>
  <si>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</si>
  <si>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</si>
  <si>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</si>
  <si>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</si>
  <si>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</si>
  <si>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</si>
  <si>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</si>
  <si>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</si>
  <si>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</si>
  <si>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</si>
  <si>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</si>
  <si>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</si>
  <si>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</si>
  <si>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</si>
  <si>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</si>
  <si>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</si>
  <si>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</si>
  <si>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</si>
  <si>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</si>
  <si>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</si>
  <si>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</si>
  <si>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</si>
  <si>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</si>
  <si>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</si>
  <si>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</si>
  <si>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</si>
  <si>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</si>
  <si>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</si>
  <si>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</si>
  <si>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</si>
  <si>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</si>
  <si>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</si>
  <si>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</si>
  <si>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</si>
  <si>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</si>
  <si>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</si>
  <si>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</si>
  <si>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</si>
  <si>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</si>
  <si>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</si>
  <si>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</si>
  <si>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</si>
  <si>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</si>
  <si>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</si>
  <si>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</si>
  <si>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</si>
  <si>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</si>
  <si>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</si>
  <si>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</si>
  <si>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</si>
  <si>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</si>
  <si>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</si>
  <si>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</si>
  <si>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</si>
  <si>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</si>
  <si>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</si>
  <si>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</si>
  <si>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</si>
  <si>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</si>
  <si>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</si>
  <si>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</si>
  <si>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</si>
  <si>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</si>
  <si>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</si>
  <si>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</si>
  <si>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</si>
  <si>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</si>
  <si>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</si>
  <si>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</si>
  <si>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</si>
  <si>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</si>
  <si>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</si>
  <si>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</si>
  <si>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</si>
  <si>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</si>
  <si>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</si>
  <si>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</si>
  <si>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</si>
  <si>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</si>
  <si>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</si>
  <si>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</si>
  <si>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</si>
  <si>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</si>
  <si>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</si>
  <si>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</si>
  <si>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</si>
  <si>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</si>
  <si>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</si>
  <si>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</si>
  <si>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</si>
  <si>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</si>
  <si>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</si>
  <si>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</si>
  <si>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</si>
  <si>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</si>
  <si>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</si>
  <si>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</si>
  <si>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</si>
  <si>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</si>
  <si>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</si>
  <si>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</si>
  <si>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</si>
  <si>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</si>
  <si>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</si>
  <si>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</si>
  <si>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</si>
  <si>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</si>
  <si>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</si>
  <si>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</si>
  <si>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</si>
  <si>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</si>
  <si>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</si>
  <si>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</si>
  <si>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</si>
  <si>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</si>
  <si>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</si>
  <si>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</si>
  <si>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</si>
  <si>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</si>
  <si>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</si>
  <si>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</si>
  <si>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</si>
  <si>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</si>
  <si>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</si>
  <si>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</si>
  <si>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</si>
  <si>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</si>
  <si>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</si>
  <si>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</si>
  <si>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</si>
  <si>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</si>
  <si>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</si>
  <si>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</si>
  <si>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</si>
  <si>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</si>
  <si>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</si>
  <si>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</si>
  <si>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</si>
  <si>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</si>
  <si>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</si>
  <si>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</si>
  <si>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</si>
  <si>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</si>
  <si>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</si>
  <si>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</si>
  <si>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</si>
  <si>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</si>
  <si>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</si>
  <si>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</si>
  <si>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</si>
  <si>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</si>
  <si>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</si>
  <si>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</si>
  <si>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</si>
  <si>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</si>
  <si>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</si>
  <si>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</si>
  <si>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</si>
  <si>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</si>
  <si>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</si>
  <si>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</si>
  <si>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</si>
  <si>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</si>
  <si>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</si>
  <si>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</si>
  <si>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</si>
  <si>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</si>
  <si>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</si>
  <si>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</si>
  <si>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</si>
  <si>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</si>
  <si>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</si>
  <si>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</si>
  <si>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</si>
  <si>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</si>
  <si>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</si>
  <si>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</si>
  <si>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</si>
  <si>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</si>
  <si>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</si>
  <si>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</si>
  <si>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</si>
  <si>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</si>
  <si>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</si>
  <si>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</si>
  <si>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</si>
  <si>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</si>
  <si>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</si>
  <si>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</si>
  <si>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</si>
  <si>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</si>
  <si>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</si>
  <si>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</si>
  <si>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</si>
  <si>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</si>
  <si>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</si>
  <si>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</si>
  <si>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</si>
  <si>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</si>
  <si>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</si>
  <si>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</si>
  <si>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</si>
  <si>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</si>
  <si>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</si>
  <si>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</si>
  <si>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</si>
  <si>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</si>
  <si>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</si>
  <si>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</si>
  <si>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</si>
  <si>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</si>
  <si>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</si>
  <si>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</si>
  <si>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</si>
  <si>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</si>
  <si>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</si>
  <si>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</si>
  <si>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</si>
  <si>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</si>
  <si>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</si>
  <si>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</si>
  <si>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</si>
  <si>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</si>
  <si>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</si>
  <si>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</si>
  <si>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</si>
  <si>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</si>
  <si>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</si>
  <si>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</si>
  <si>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</si>
  <si>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</si>
  <si>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</si>
  <si>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</si>
  <si>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</si>
  <si>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</si>
  <si>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</si>
  <si>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</si>
  <si>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</si>
  <si>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</si>
  <si>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</si>
  <si>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</si>
  <si>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</si>
  <si>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</si>
  <si>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</si>
  <si>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</si>
  <si>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</si>
  <si>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</si>
  <si>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</si>
  <si>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</si>
  <si>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</si>
  <si>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</si>
  <si>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</si>
  <si>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</si>
  <si>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</si>
  <si>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</si>
  <si>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</si>
  <si>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</si>
  <si>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</si>
  <si>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</si>
  <si>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</si>
  <si>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</si>
  <si>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</si>
  <si>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</si>
  <si>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</si>
  <si>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</si>
  <si>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</si>
  <si>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</si>
  <si>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</si>
  <si>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</si>
  <si>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</si>
  <si>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</si>
  <si>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</si>
  <si>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</si>
  <si>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</si>
  <si>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</si>
  <si>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</si>
  <si>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</si>
  <si>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</si>
  <si>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</si>
  <si>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</si>
  <si>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</si>
  <si>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</si>
  <si>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</si>
  <si>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</si>
  <si>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</si>
  <si>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</si>
  <si>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</si>
  <si>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</si>
  <si>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</si>
  <si>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</si>
  <si>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</si>
  <si>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</si>
  <si>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</si>
  <si>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</si>
  <si>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</si>
  <si>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</si>
  <si>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</si>
  <si>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</si>
  <si>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</si>
  <si>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</si>
  <si>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</si>
  <si>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</si>
  <si>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</si>
  <si>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</si>
  <si>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</si>
  <si>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</si>
  <si>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</si>
  <si>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</si>
  <si>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</si>
  <si>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</si>
  <si>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</si>
  <si>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</si>
  <si>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</si>
  <si>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</si>
  <si>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</si>
  <si>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</si>
  <si>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</si>
  <si>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</si>
  <si>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</si>
  <si>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</si>
  <si>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</si>
  <si>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</si>
  <si>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</si>
  <si>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</si>
  <si>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</si>
  <si>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</si>
  <si>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</si>
  <si>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</si>
  <si>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</si>
  <si>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</si>
  <si>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</si>
  <si>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</si>
  <si>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</si>
  <si>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</si>
  <si>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</si>
  <si>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</si>
  <si>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</si>
  <si>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</si>
  <si>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</si>
  <si>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</si>
  <si>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</si>
  <si>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</si>
  <si>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</si>
  <si>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</si>
  <si>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</si>
  <si>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</si>
  <si>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</si>
  <si>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</si>
  <si>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</si>
  <si>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</si>
  <si>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</si>
  <si>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</si>
  <si>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</si>
  <si>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</si>
  <si>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</si>
  <si>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</si>
  <si>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</si>
  <si>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</si>
  <si>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</si>
  <si>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</si>
  <si>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</si>
  <si>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</si>
  <si>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</si>
  <si>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</si>
  <si>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</si>
  <si>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</si>
  <si>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</si>
  <si>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</si>
  <si>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</si>
  <si>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</si>
  <si>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</si>
  <si>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</si>
  <si>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</si>
  <si>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</si>
  <si>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</si>
  <si>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</si>
  <si>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</si>
  <si>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</si>
  <si>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</si>
  <si>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</si>
  <si>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</si>
  <si>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</si>
  <si>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</si>
  <si>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</si>
  <si>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</si>
  <si>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</si>
  <si>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</si>
  <si>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</si>
  <si>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</si>
  <si>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</si>
  <si>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</si>
  <si>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</si>
  <si>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</si>
  <si>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</si>
  <si>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</si>
  <si>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</si>
  <si>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</si>
  <si>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</si>
  <si>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</si>
  <si>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</si>
  <si>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</si>
  <si>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</si>
  <si>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</si>
  <si>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</si>
  <si>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</si>
  <si>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</si>
  <si>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</si>
  <si>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</si>
  <si>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</si>
  <si>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</si>
  <si>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</si>
  <si>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</si>
  <si>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</si>
  <si>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</si>
  <si>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</si>
  <si>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</si>
  <si>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</si>
  <si>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</si>
  <si>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</si>
  <si>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</si>
  <si>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</si>
  <si>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</si>
  <si>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</si>
  <si>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</si>
  <si>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</si>
  <si>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</si>
  <si>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</si>
  <si>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</si>
  <si>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</si>
  <si>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</si>
  <si>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</si>
  <si>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</si>
  <si>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</si>
  <si>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</si>
  <si>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</si>
  <si>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</si>
  <si>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</si>
  <si>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</si>
  <si>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</si>
  <si>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</si>
  <si>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</si>
  <si>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</si>
  <si>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</si>
  <si>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</si>
  <si>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</si>
  <si>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</si>
  <si>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</si>
  <si>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</si>
  <si>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</si>
  <si>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</si>
  <si>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</si>
  <si>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</si>
  <si>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</si>
  <si>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</si>
  <si>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</si>
  <si>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</si>
  <si>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</si>
  <si>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</si>
  <si>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</si>
  <si>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</si>
  <si>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</si>
  <si>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</si>
  <si>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</si>
  <si>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</si>
  <si>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</si>
  <si>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</si>
  <si>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</si>
  <si>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</si>
  <si>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</si>
  <si>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</si>
  <si>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</si>
  <si>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</si>
  <si>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</si>
  <si>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</si>
  <si>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</si>
  <si>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</si>
  <si>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</si>
  <si>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</si>
  <si>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</si>
  <si>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</si>
  <si>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</si>
  <si>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</si>
  <si>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</si>
  <si>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</si>
  <si>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</si>
  <si>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</si>
  <si>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</si>
  <si>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</si>
  <si>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</si>
  <si>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</si>
  <si>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</si>
  <si>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</si>
  <si>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</si>
  <si>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</si>
  <si>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</si>
  <si>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</si>
  <si>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</si>
  <si>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</si>
  <si>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</si>
  <si>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</si>
  <si>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</si>
  <si>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</si>
  <si>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</si>
  <si>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</si>
  <si>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</si>
  <si>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</si>
  <si>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</si>
  <si>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</si>
  <si>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</si>
  <si>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</si>
  <si>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</si>
  <si>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</si>
  <si>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</si>
  <si>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</si>
  <si>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</si>
  <si>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</si>
  <si>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</si>
  <si>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</si>
  <si>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</si>
  <si>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</si>
  <si>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</si>
  <si>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</si>
  <si>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</si>
  <si>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</si>
  <si>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</si>
  <si>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</si>
  <si>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</si>
  <si>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</si>
  <si>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</si>
  <si>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</si>
  <si>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</si>
  <si>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</si>
  <si>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</si>
  <si>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</si>
  <si>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</si>
  <si>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</si>
  <si>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</si>
  <si>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</si>
  <si>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</si>
  <si>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</si>
  <si>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</si>
  <si>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</si>
  <si>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</si>
  <si>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</si>
  <si>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</si>
  <si>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</si>
  <si>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</si>
  <si>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</si>
  <si>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</si>
  <si>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</si>
  <si>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</si>
  <si>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</si>
  <si>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</si>
  <si>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</si>
  <si>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</si>
  <si>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</si>
  <si>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</si>
  <si>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</si>
  <si>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</si>
  <si>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</si>
  <si>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</si>
  <si>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</si>
  <si>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</si>
  <si>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</si>
  <si>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</si>
  <si>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</si>
  <si>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</si>
  <si>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</si>
  <si>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</si>
  <si>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</si>
  <si>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</si>
  <si>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</si>
  <si>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</si>
  <si>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</si>
  <si>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</si>
  <si>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</si>
  <si>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</si>
  <si>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</si>
  <si>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</si>
  <si>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</si>
  <si>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</si>
  <si>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</si>
  <si>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</si>
  <si>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</si>
  <si>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</si>
  <si>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</si>
  <si>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</si>
  <si>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</si>
  <si>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</si>
  <si>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</si>
  <si>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</si>
  <si>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</si>
  <si>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</si>
  <si>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</si>
  <si>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Posgrado</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</si>
  <si>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</si>
  <si>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</si>
  <si>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</si>
  <si>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</si>
  <si>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</si>
  <si>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</si>
  <si>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</si>
  <si>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</si>
  <si>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</si>
  <si>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</si>
  <si>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</si>
  <si>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</si>
  <si>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</si>
  <si>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</si>
  <si>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</si>
  <si>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</si>
  <si>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</si>
  <si>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</si>
  <si>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</si>
  <si>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</si>
  <si>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</si>
  <si>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</si>
  <si>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</si>
  <si>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Presupuesto Programa / Proyecto</t>
  </si>
  <si>
    <t>Gestión Tecnologías de Información y Comunicación</t>
  </si>
  <si>
    <t>Lunes, 08 de febrero del 2016 Fuente el BCH</t>
  </si>
  <si>
    <t>RESULTADOS INSTITUCIONALES</t>
  </si>
  <si>
    <t>RESULTADOS DE LA UNIDAD</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</si>
  <si>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</si>
  <si>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</si>
  <si>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</si>
  <si>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</si>
  <si>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</si>
  <si>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</si>
  <si>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</si>
  <si>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</si>
  <si>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</si>
  <si>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</si>
  <si>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</si>
  <si>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</si>
  <si>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</si>
  <si>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</si>
  <si>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</si>
  <si>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</si>
  <si>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</si>
  <si>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Programa / Proyecto 2017</t>
  </si>
  <si>
    <t>Del 1 de Enero al 31 de Diciembre 2017</t>
  </si>
  <si>
    <t>Implementación del Plan de capacitaciones, para elevar el perfil del empleado actual, al deseable respecto al Manual de Funciones y seguimiento a las del año anterior</t>
  </si>
  <si>
    <t>No. De Capacitaciones impartidas y requeridas por las unidades    No. De indicadores cumplidos de mejora en destrezas, habilidades y conocimientos</t>
  </si>
  <si>
    <t>Actualización constante en la plataforma de identificadas y analizadas para la homologación</t>
  </si>
  <si>
    <t>Cantidad de actualizaciones en la plataforma de acuerdo a las tendencias mundiales</t>
  </si>
  <si>
    <t>Establecer enlaces directos con las universidades o redes,  pasar al tanto de las actualizaciones WEB oficiales</t>
  </si>
  <si>
    <t>Consenso y monitoreo de las unidades para brindar el soporte técnico y actualizaciones respectivas del observatorio.</t>
  </si>
  <si>
    <t>No. De asesorías técnicas y de capacitación</t>
  </si>
  <si>
    <t>Apoyo técnico a las unidades para uso del sistema</t>
  </si>
  <si>
    <t>22 Sesiones CES y CTC</t>
  </si>
  <si>
    <t>Veintidós sesiones realizadas ( 11 del CES, 11 del CTC ordinarias y las extraordinarias que se convoquen, una sesión mensual por cada Consejo) 100% de acuerdos y resoluciones notificadas con su respectivo registro</t>
  </si>
  <si>
    <t>Planificación y desarrollo de las sesiones del Consejo de Educación Superior y Consejo Técnico Consultivo.  Notificación de resoluciones.</t>
  </si>
  <si>
    <t>Cumplimiento de la normativa legal (Constitución d e la Rep. Ley Orgánica de la UNAH y Ley de Educación Superior)..</t>
  </si>
  <si>
    <t>Sistema de Registro del Nivel de Educación Superior, documentado, sistematizado y funcionando.</t>
  </si>
  <si>
    <t>100% de documentos registrados y empastados, con índices y archivos electrónicos  (planes, títulos, normativa de las IES</t>
  </si>
  <si>
    <t>Cumplimiento de la normativa legal /Art. 50 y 51) respecto a los nueve registros indicados más otros que deban realizarse.</t>
  </si>
  <si>
    <t>Dictaminadas el 100% de las solicitudes de Reconocimiento, Homologación de títulos de Abogado y emisión de constancias y auténticas solicitadas.</t>
  </si>
  <si>
    <t>Recepción, análisis y emisión del dictamen de las solicitudes de Reconocimiento y la homologación de títulos de abogados, emisión de auténticas y constancias.</t>
  </si>
  <si>
    <t>Cumplimiento de la Normativa Legal, respecto a la validación de los estudios de educacion superior.</t>
  </si>
  <si>
    <t>Acuerdos del Consejo de Educación Superior atendidos. Dictámenes, informes u opiniones razonadas emitidas y aprobadas.</t>
  </si>
  <si>
    <t>No. De módulos de interfase para el usuario tanto interno como externo</t>
  </si>
  <si>
    <t>Mantenimiento del sistema y  Observatorio de la Educación Superior</t>
  </si>
  <si>
    <t>Desarrollar Digitalmente el Sistema de Registro del Nivel de Educación Superior.</t>
  </si>
  <si>
    <t>Documentos codificados, foliados y firmados y archivados física y electrónicamente.</t>
  </si>
  <si>
    <t>Actas, Acuerdos cumplidos, certificaciones e Informes. Instituciones de Educación Superior, usuarios del sistema de educación superior.</t>
  </si>
  <si>
    <t>Cantidad de solicitudes dictaminadas</t>
  </si>
  <si>
    <t>Acuerdos del Consejo de Educación Superior</t>
  </si>
  <si>
    <t>Rectoría, Dirección Ejecutiva, Depto. de Validación de Estudios y Depto. de Secretaría, Consultoría Legal y el Consejo de Educación Superior.</t>
  </si>
  <si>
    <t>Educación Superior, usuarios del sistema de educación superior.</t>
  </si>
  <si>
    <t>Dictaminadas el 75% de las solicitudes de Incorporación de Títulos</t>
  </si>
  <si>
    <t>Número de solicitudes de incorporación dictaminadas</t>
  </si>
  <si>
    <t>Elaboración de dictamenes de las solicitudes de Incorporación de Títulos.</t>
  </si>
  <si>
    <t xml:space="preserve">  Realizar visitas de observaciones y supervisión, a los centros o carreras, que están proceso en 2016</t>
  </si>
  <si>
    <t>Cumplimiento legal - Instrucciones del CES y del CTC</t>
  </si>
  <si>
    <t>Informes, Dictámentes y Opiniones Razonadas, propuestas varias</t>
  </si>
  <si>
    <t>Dirección Ejecutiva, Depto de Gestión Académico Curricular y Supervisión, Consultoría Legal</t>
  </si>
  <si>
    <t>Instituciones de Educación Superior</t>
  </si>
  <si>
    <t>Cantidad de supervisiones programadas</t>
  </si>
  <si>
    <t>Revisión de indicadores de calidad de forma bimestral</t>
  </si>
  <si>
    <t>Cumplimiento de ley orgánica artículo 15 inciso 7</t>
  </si>
  <si>
    <t>Hojas de verificación de procesos y diagramas de pareto</t>
  </si>
  <si>
    <t>Departamenteos de DES</t>
  </si>
  <si>
    <t>Todos los departamentos, dirigido por Planificación, Administración y finanzas</t>
  </si>
  <si>
    <t>Dirección Ejecutiva y Depto. de Planificación</t>
  </si>
  <si>
    <t>Instrumentar la evaluación de desempeño de acuerdo al manual de puestos</t>
  </si>
  <si>
    <t>Monitorear y evaluar los resultados en el desempeño y calidad de los empleados de la Dirección de Educación Superior</t>
  </si>
  <si>
    <t>Instrumentos de medición</t>
  </si>
  <si>
    <t>Mediciones de desempeño</t>
  </si>
  <si>
    <t>Dirección Ejecutiva, Jefaturas de Departamentos, Departamento de Planificación</t>
  </si>
  <si>
    <t>Metas cumplidas o en proceso establecidas en el Plan Operativo 2016</t>
  </si>
  <si>
    <t>Dar seguimiento  al plan estratégico y operativo de la Dirección de Educación Superior.  Desarrollar la aplicación correspondiente.</t>
  </si>
  <si>
    <t>Las actividades deben desarrollarse atendiendo las prioridades  de conformidad con un plan.</t>
  </si>
  <si>
    <t>informes de seguimiento trimestrales</t>
  </si>
  <si>
    <t>Dirección Ejecutiva, Administración y depto. De planificación de la DES.</t>
  </si>
  <si>
    <t>Cumplimiento con la SEDI, JDU</t>
  </si>
  <si>
    <t>Procesos de la DES ejecutados con nuevos modelos soportados por nuevas tecnologías</t>
  </si>
  <si>
    <t>Proponer y desarrollar herramientas tecnológicas para la gestión académica y administrativa de la Dirección.</t>
  </si>
  <si>
    <t>La Dirección de Educación Superior debe mejorar su desempeño</t>
  </si>
  <si>
    <t>Aplicaciones y tecnologías en uso, módulos para usuarios internos y externos</t>
  </si>
  <si>
    <t>DES, UNAH</t>
  </si>
  <si>
    <t>DES</t>
  </si>
  <si>
    <t>Informes brindados a los órganos del SES, con la oferta académica relacionada de la UNESCO</t>
  </si>
  <si>
    <t>Informes sistematizados</t>
  </si>
  <si>
    <t>Diseñar y desarrollar procesos de investigación y consulta con actores nacionales e internacionales  sobre temas de interés para el Sistema de Educación Superior para desarrollar sus capacidades</t>
  </si>
  <si>
    <t>Depto. de Planificación de la E. S. - Equipo de jefes de Departamento</t>
  </si>
  <si>
    <t>Informes presentados y publicados</t>
  </si>
  <si>
    <t>El SES requiere información para la toma de decisiones y la dirección es el repositorio de la información por lo que es la llamada a realizar estudios que muestren la realidad de cada fenómeno.</t>
  </si>
  <si>
    <t>Diseño y plataforma montada de la página web y  Observatorio de Educación Superior de Honduras que informa a nacionales e internacionales acerca del sistema de educación superior y su agenda de actividades.  Información confiable, válida y oportuna.</t>
  </si>
  <si>
    <t>Página web diseñada y mondada del Sistema de Educación Superior de Honduras.</t>
  </si>
  <si>
    <t>Actualización y alimentación web del Sistema de Educación Superior y del observatorio de la Educación Superior .Desarrollar el diseño y alimentación de la página web, con el software y hardware correspondiente.</t>
  </si>
  <si>
    <t>La DES debe informar constantemente al público nacional e internacinal sobre la agenda del Sistema de Educación Superior de Honduras.</t>
  </si>
  <si>
    <t>Páginas Web funcionando</t>
  </si>
  <si>
    <t>Instituciones de Educación Superior, usuarios del sistema de educación superior, DES</t>
  </si>
  <si>
    <t>Sistema de Educación Superior</t>
  </si>
  <si>
    <t>16.1.1</t>
  </si>
  <si>
    <t>16.1.2</t>
  </si>
  <si>
    <t>16.1.3</t>
  </si>
  <si>
    <t>16.2.1</t>
  </si>
  <si>
    <t>16.2.3</t>
  </si>
  <si>
    <t>16.2.4</t>
  </si>
  <si>
    <t>16.2.5</t>
  </si>
  <si>
    <t>16.2.6</t>
  </si>
  <si>
    <t>16.2.7</t>
  </si>
  <si>
    <t>16.2.8</t>
  </si>
  <si>
    <t xml:space="preserve">Cumplimiento de Art. 46 del Reglamento General de la Ley de Educación Superior.  Eficientar la ejecución de las responsabilidades de la DES. </t>
  </si>
  <si>
    <t>Personal DES e IES</t>
  </si>
  <si>
    <t xml:space="preserve">Director ejecutivo y Jefes de Depto. de   Dirección de Educación Superior </t>
  </si>
  <si>
    <t>Listados de participación y memoria anual.</t>
  </si>
  <si>
    <t>Honduras debe insertarse en dinámica de la gestión universitaria global.</t>
  </si>
  <si>
    <t>Informes</t>
  </si>
  <si>
    <t>Sistema de Educación Superior, Sociedad en general</t>
  </si>
  <si>
    <t>Dirección Ejecutiva, Depto. de Secretaría, Depto. De Validación</t>
  </si>
  <si>
    <t xml:space="preserve">No. De opiniones razonadas, dictámenes o informes </t>
  </si>
  <si>
    <t>Actualizar instrumentos de supervisión: aplicadas, seguimiento e institucional.</t>
  </si>
  <si>
    <t>16.1.4</t>
  </si>
  <si>
    <t>16.1.5</t>
  </si>
  <si>
    <t>alimentos y bebidas para personas</t>
  </si>
  <si>
    <t>papel de escritorio por mes</t>
  </si>
  <si>
    <t>Papel higiénico, servilletas, vasos, platos, etc</t>
  </si>
  <si>
    <t>Combustibles y lubricantes</t>
  </si>
  <si>
    <t>Elementos de limpieza</t>
  </si>
  <si>
    <t>útiles de escritorio, oficina y enseñanza</t>
  </si>
  <si>
    <t>Repuestos para transporte</t>
  </si>
  <si>
    <t>Empastado de los registros del sistema de Educación Superior año 2014</t>
  </si>
  <si>
    <t>Empastado de los registros del sistema de Educación Superior año 2015</t>
  </si>
  <si>
    <t>Servicios de Almacenaje (documentos)</t>
  </si>
  <si>
    <t xml:space="preserve">Papel </t>
  </si>
  <si>
    <t>Productos de papel cartón (papel higiénico)</t>
  </si>
  <si>
    <t>Utiles de escritorio, oficina y enseñanza (trimestre)</t>
  </si>
  <si>
    <t>Mantenimiento, reparación y limpieza (trimestre)</t>
  </si>
  <si>
    <t>Revisar monto</t>
  </si>
  <si>
    <t>16.2.2</t>
  </si>
  <si>
    <t>Mantenimiento  Digital y Manual del Sistema de Registro del Nivel de Educación Superior.</t>
  </si>
  <si>
    <t>tonners de impresora/fotocopiadora</t>
  </si>
  <si>
    <t>Impresiones  y fotocopias</t>
  </si>
  <si>
    <t>Eficientar los procesos manuales de gestión curricular a través de estrategias digitales</t>
  </si>
  <si>
    <t>Programa especial e integrado de gestión curricular</t>
  </si>
  <si>
    <t>Diseñar instrumentos adecuados de medición, de acuerdo a los puestos de la Dirección de Educación Superior</t>
  </si>
  <si>
    <t>Herramientas tecnológicas para la gestión académica y administrativa de la Dirección de Educación Superior funcionando</t>
  </si>
  <si>
    <t>Tablets</t>
  </si>
  <si>
    <t>Lector de código de barra</t>
  </si>
  <si>
    <t>Licencia para servidor</t>
  </si>
  <si>
    <t>Inscripciones a redes académicas</t>
  </si>
  <si>
    <t>Pasajes aéreos</t>
  </si>
  <si>
    <t>Compra de dominio y mantenimiento al observatorio</t>
  </si>
  <si>
    <t>Deptos. de Validación  y Depto. de  Planificación</t>
  </si>
  <si>
    <t>La DES debe informar constantemente al público nacional e internacional sobre la agenda del Sistema de Educación Superior de Honduras.</t>
  </si>
  <si>
    <t>Realizar supervisiones a las IES a partir de nuevos instrumentos diseñados.</t>
  </si>
  <si>
    <t>Sistematización de los procesos de Gestión Curricular</t>
  </si>
  <si>
    <t>Formulación, implementación, monitoreo y evaluación del plan de Calidad de la DES</t>
  </si>
  <si>
    <t>Plan de Calidad de la DES formulado, implementado y con indicadores</t>
  </si>
  <si>
    <t>16.1.6</t>
  </si>
  <si>
    <t>16.1.7</t>
  </si>
  <si>
    <t>16.3.1</t>
  </si>
  <si>
    <t>16.3.2</t>
  </si>
  <si>
    <t>GESTIÓN DE TECNOLOGÍAS DE INFORMACIÓN Y COMUNICACIÓN</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</si>
  <si>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</si>
  <si>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</si>
  <si>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</si>
  <si>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</si>
  <si>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</si>
  <si>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</si>
  <si>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</si>
  <si>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</si>
  <si>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</si>
  <si>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</si>
  <si>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</si>
  <si>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</si>
  <si>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</si>
  <si>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</si>
  <si>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</si>
  <si>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</si>
  <si>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</si>
  <si>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</si>
  <si>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</si>
  <si>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</si>
  <si>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</si>
  <si>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</si>
  <si>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</si>
  <si>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</si>
  <si>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</si>
  <si>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</si>
  <si>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</si>
  <si>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</si>
  <si>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</si>
  <si>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</si>
  <si>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</si>
  <si>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</si>
  <si>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</si>
  <si>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</si>
  <si>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</si>
  <si>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</si>
  <si>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</si>
  <si>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</si>
  <si>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</si>
  <si>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GOBERNABILIDAD Y PROCESO DE GESTIÓN DESCENTRALIZADAS EN REDES</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</si>
  <si>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</si>
  <si>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</si>
  <si>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</si>
  <si>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SUPUESTOS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</si>
  <si>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</si>
  <si>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</si>
  <si>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</si>
  <si>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</si>
  <si>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</si>
  <si>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</si>
  <si>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INTERNACIONALIZACIÓN DE LA EDUCACIÓN SUPERIOR</t>
  </si>
  <si>
    <t>Movilidad Internacional</t>
  </si>
  <si>
    <t>Cooperación Internacional</t>
  </si>
  <si>
    <t>Convenios Internacionales</t>
  </si>
  <si>
    <t>Redes</t>
  </si>
  <si>
    <t>Organización de eventos Internacionales</t>
  </si>
  <si>
    <t>Publicaciones</t>
  </si>
  <si>
    <t>Ninguna  </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</si>
  <si>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</si>
  <si>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</si>
  <si>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</si>
  <si>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</si>
  <si>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</si>
  <si>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</si>
  <si>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</si>
  <si>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</si>
  <si>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</si>
  <si>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</si>
  <si>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</si>
  <si>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</si>
  <si>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</si>
  <si>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GESTIÓN ACADÉMICA</t>
  </si>
  <si>
    <t xml:space="preserve">Objetivo: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</si>
  <si>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</si>
  <si>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</si>
  <si>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</si>
  <si>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TOTAL GESTIÓN ACADEMICA, UNIVERSITARIA Y RELACIONES INTERNACIONALES</t>
  </si>
  <si>
    <t>1. Consolidado un sistema de desarrollo del talento humano con relevo de docentes y personal administrativo de excelencia y liderazgo.</t>
  </si>
  <si>
    <t>GESTIÓN DEL TALENTO HUMANO ADMINISTRATIVO Y DOCENTE</t>
  </si>
  <si>
    <t xml:space="preserve">OBJETIVO: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</si>
  <si>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</si>
  <si>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</si>
  <si>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</si>
  <si>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TOTAL GESTIÓN DEL TALENTO HUMANO ADMINISTRATIVO Y DOCENTE</t>
  </si>
  <si>
    <t>GESTIÓN ADMINISTRATIVA Y FINANCIERA EN APOYO AL DESARROLLO ACADÉMICO</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</si>
  <si>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</si>
  <si>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</si>
  <si>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</si>
  <si>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</si>
  <si>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</si>
  <si>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</si>
  <si>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</si>
  <si>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</si>
  <si>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</si>
  <si>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</si>
  <si>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</si>
  <si>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</si>
  <si>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</si>
  <si>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</si>
  <si>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</si>
  <si>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</si>
  <si>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TOTAL GESTIÓN ADMINISTRATIVA Y FINANCIERA EN APOYO AL DESARROLLO ACADÉMICO</t>
  </si>
  <si>
    <t>POSGRADOS</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</si>
  <si>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</si>
  <si>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</si>
  <si>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</si>
  <si>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</si>
  <si>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</si>
  <si>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</si>
  <si>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</si>
  <si>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</si>
  <si>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</si>
  <si>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</si>
  <si>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</si>
  <si>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</si>
  <si>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</si>
  <si>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</si>
  <si>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</si>
  <si>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</si>
  <si>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</si>
  <si>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</si>
  <si>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</si>
  <si>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</si>
  <si>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</si>
  <si>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</si>
  <si>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</si>
  <si>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</si>
  <si>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</si>
  <si>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</si>
  <si>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</si>
  <si>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</si>
  <si>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</si>
  <si>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</si>
  <si>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ASEGURAMIENTO DE LA CALIDAD Y MEJORAMIENTO AMBIENTAL</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</si>
  <si>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</si>
  <si>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</si>
  <si>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</si>
  <si>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</si>
  <si>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</si>
  <si>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</si>
  <si>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</si>
  <si>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</si>
  <si>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</si>
  <si>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</si>
  <si>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</si>
  <si>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</si>
  <si>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Fortalecimiento de  la Planificación, Monitoria y Evaluación de la Gestión Académica.</t>
  </si>
  <si>
    <t>TOTAL ASEGURAMIENTO DE LA CALIDAD Y MEJORAMIENTO AMBIENTAL</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</si>
  <si>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</si>
  <si>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</si>
  <si>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</si>
  <si>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</si>
  <si>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TOTAL CULTURA DE INNOVACIÓN INSTITUCIONAL Y EDUCATIVA</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</si>
  <si>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</si>
  <si>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</si>
  <si>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</si>
  <si>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</si>
  <si>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</si>
  <si>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</si>
  <si>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</si>
  <si>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</si>
  <si>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</si>
  <si>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</si>
  <si>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</si>
  <si>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</si>
  <si>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</si>
  <si>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</si>
  <si>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</si>
  <si>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</si>
  <si>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</si>
  <si>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</si>
  <si>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</si>
  <si>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</si>
  <si>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</si>
  <si>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</si>
  <si>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</si>
  <si>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</si>
  <si>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</si>
  <si>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TOTAL GESTIÓN DEL CONOCIMIENTO</t>
  </si>
  <si>
    <t>1.  Aplicación de Sistema de Seguimiento a graduados.  Base de Datos de Egresados, Actualizadas y Monitoreada.</t>
  </si>
  <si>
    <t>2.  Graduados universitarios y Personal Administrativo participan en programa de relevo docente.</t>
  </si>
  <si>
    <t>ESTUDIANTES Y GRADUADOS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</si>
  <si>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</si>
  <si>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</si>
  <si>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</si>
  <si>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</si>
  <si>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</si>
  <si>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</si>
  <si>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</si>
  <si>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</si>
  <si>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</si>
  <si>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</si>
  <si>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</si>
  <si>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</si>
  <si>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</si>
  <si>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</si>
  <si>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</si>
  <si>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</si>
  <si>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</si>
  <si>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</si>
  <si>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</si>
  <si>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</si>
  <si>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</si>
  <si>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</si>
  <si>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</si>
  <si>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</si>
  <si>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</si>
  <si>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</si>
  <si>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</si>
  <si>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</si>
  <si>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</si>
  <si>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</si>
  <si>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</si>
  <si>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</si>
  <si>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</si>
  <si>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</si>
  <si>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</si>
  <si>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1. Personal Docente implementando prácticas innovadoras, alineadas con el modelo educativo.</t>
  </si>
  <si>
    <t>DOCENCIA Y RECURSOS HUMANOS</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</si>
  <si>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</si>
  <si>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</si>
  <si>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</si>
  <si>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</si>
  <si>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VINCULACIÓN UNIVERSIDAD-SOCIEDAD</t>
  </si>
  <si>
    <t>1.   Comités de vinculación creados y funcionando con calidad y pertinencia en las unidades académicas, ejecutando proyectos de vinculación relacionados con las áreas prioritarias.</t>
  </si>
  <si>
    <t>2.   Unidades académicas aplicando las políticas de vinculación en sus procesos de vinculación con la sociedad según sus contextos.</t>
  </si>
  <si>
    <t>3.   Convenios suscritos entre la UNAH e instancias de la sociedad civil, el Estado, los gobiernos locales, el sector productivo.</t>
  </si>
  <si>
    <t>4.   La carrera gestiona recursos internos y externos en coordinación con la Dirección de Vinculación UNAH-Sociedad y la Vicerrectoría de Relaciones Internacionales.</t>
  </si>
  <si>
    <t>5.   La Dirección de Vinculación promueve el intercambio de experiencias y buenas prácticas en el quehacer de vinculación entre las unidades académicas y Centros Regionales.</t>
  </si>
  <si>
    <t>6.   Las unidades académicas sistematizan sus procesos de vinculación ejecutados, de acuerdo a los lineamientos propuestos por la DVUS.</t>
  </si>
  <si>
    <t>7.   Ejecución del Sistema Integral de Atención Primaria en Salud Familiar-Comunitario en 30 municipios del país conjuntamente con la Secretaría de Salud, las municipalidades, la SEPLAN, la Secretaría de Educación y la AMOHN.</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</si>
  <si>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</si>
  <si>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</si>
  <si>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</si>
  <si>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</si>
  <si>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</si>
  <si>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</si>
  <si>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</si>
  <si>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</si>
  <si>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</si>
  <si>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</si>
  <si>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</si>
  <si>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</si>
  <si>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</si>
  <si>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</si>
  <si>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</si>
  <si>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</si>
  <si>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</si>
  <si>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</si>
  <si>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</si>
  <si>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</si>
  <si>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</si>
  <si>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</si>
  <si>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</si>
  <si>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</si>
  <si>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</si>
  <si>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</si>
  <si>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</si>
  <si>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</si>
  <si>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</si>
  <si>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</si>
  <si>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</si>
  <si>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</si>
  <si>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</si>
  <si>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</si>
  <si>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</si>
  <si>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TOTAL VINCULACIÓN UNIVERSIDAD - SOCIEDAD</t>
  </si>
  <si>
    <t>INVESTIGACION CIENTÍFICA</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</si>
  <si>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</si>
  <si>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</si>
  <si>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</si>
  <si>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</si>
  <si>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</si>
  <si>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</si>
  <si>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</si>
  <si>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</si>
  <si>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</si>
  <si>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</si>
  <si>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</si>
  <si>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</si>
  <si>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</si>
  <si>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</si>
  <si>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</si>
  <si>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</si>
  <si>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</si>
  <si>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OBJETIVOS:</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</si>
  <si>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</si>
  <si>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</si>
  <si>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</si>
  <si>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</si>
  <si>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</si>
  <si>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</si>
  <si>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</si>
  <si>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</si>
  <si>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</si>
  <si>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</si>
  <si>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</si>
  <si>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</si>
  <si>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</si>
  <si>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</si>
  <si>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</si>
  <si>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</si>
  <si>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TOTAL DESARROLLO E INNOVACIÓN CURRICULAR</t>
  </si>
  <si>
    <t>Secretaría</t>
  </si>
  <si>
    <t>Recopilación de información anual de capacitaciones.  Sistematización  Planificación de capacitaciones, Ejecución</t>
  </si>
  <si>
    <t>Actualización de la plataforma UNESCO</t>
  </si>
  <si>
    <t xml:space="preserve">Pasajes terrestres </t>
  </si>
  <si>
    <t>Impresiones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</si>
</sst>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_-;\-* #,##0.00_-;_-* &quot;-&quot;??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 numFmtId="175" formatCode="_(* #,##0_);_(* \(#,##0\);_(* &quot;-&quot;_);_(@_)"/>
  </numFmts>
  <fonts count="8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sz val="12"/>
      <name val="Arial"/>
      <family val="2"/>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3" tint="-0.249977111117893"/>
      <name val="Calibri"/>
      <family val="2"/>
      <scheme val="minor"/>
    </font>
    <font>
      <b/>
      <sz val="16"/>
      <color indexed="56"/>
      <name val="Calibri"/>
      <family val="2"/>
    </font>
    <font>
      <b/>
      <sz val="12"/>
      <color theme="1"/>
      <name val="Arial"/>
      <family val="2"/>
    </font>
    <font>
      <b/>
      <sz val="11"/>
      <color theme="0"/>
      <name val="Arial"/>
      <family val="2"/>
    </font>
    <font>
      <b/>
      <sz val="12"/>
      <color theme="0"/>
      <name val="Calibri"/>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2"/>
      <name val="Calibri"/>
      <family val="2"/>
      <scheme val="minor"/>
    </font>
    <font>
      <sz val="11"/>
      <color indexed="56"/>
      <name val="Calibri"/>
      <family val="2"/>
    </font>
    <font>
      <sz val="12"/>
      <color indexed="56"/>
      <name val="Calibri"/>
      <family val="2"/>
    </font>
    <font>
      <sz val="12"/>
      <color indexed="8"/>
      <name val="Calibri"/>
      <family val="2"/>
    </font>
    <font>
      <sz val="12"/>
      <color indexed="8"/>
      <name val="Calibri"/>
      <family val="2"/>
      <scheme val="minor"/>
    </font>
    <font>
      <sz val="14"/>
      <color theme="0"/>
      <name val="Calibri"/>
      <family val="2"/>
    </font>
    <font>
      <sz val="9"/>
      <name val="Calibri"/>
      <family val="2"/>
    </font>
    <font>
      <b/>
      <sz val="11"/>
      <color theme="3" tint="-0.499984740745262"/>
      <name val="Calibri"/>
      <family val="2"/>
    </font>
    <font>
      <b/>
      <sz val="14"/>
      <color theme="0"/>
      <name val="Calibri"/>
      <family val="2"/>
    </font>
    <font>
      <b/>
      <sz val="12"/>
      <color theme="4" tint="-0.499984740745262"/>
      <name val="Calibri"/>
      <family val="2"/>
      <scheme val="minor"/>
    </font>
    <font>
      <b/>
      <sz val="11"/>
      <color theme="4" tint="-0.499984740745262"/>
      <name val="Calibri"/>
      <family val="2"/>
      <scheme val="minor"/>
    </font>
    <font>
      <b/>
      <sz val="12"/>
      <color theme="3" tint="-0.499984740745262"/>
      <name val="Calibri"/>
      <family val="2"/>
      <scheme val="minor"/>
    </font>
    <font>
      <sz val="10"/>
      <color theme="0"/>
      <name val="Arial"/>
      <family val="2"/>
    </font>
    <font>
      <b/>
      <sz val="10"/>
      <color theme="3" tint="-0.249977111117893"/>
      <name val="Arial"/>
      <family val="2"/>
    </font>
    <font>
      <b/>
      <sz val="11"/>
      <color theme="4" tint="-0.499984740745262"/>
      <name val="Calibri"/>
      <family val="2"/>
    </font>
    <font>
      <b/>
      <sz val="14"/>
      <color theme="4" tint="-0.499984740745262"/>
      <name val="Arial"/>
      <family val="2"/>
    </font>
    <font>
      <sz val="9"/>
      <color indexed="8"/>
      <name val="Calibri"/>
      <family val="2"/>
    </font>
    <font>
      <b/>
      <sz val="12"/>
      <name val="Calibri"/>
      <family val="2"/>
    </font>
    <font>
      <sz val="12"/>
      <color theme="0"/>
      <name val="Arial"/>
      <family val="2"/>
    </font>
    <font>
      <sz val="11"/>
      <color theme="0"/>
      <name val="Calibri"/>
      <family val="2"/>
    </font>
    <font>
      <sz val="11"/>
      <name val="Calibri"/>
      <family val="2"/>
    </font>
    <font>
      <sz val="11"/>
      <color theme="1"/>
      <name val="Calibri"/>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22"/>
      </patternFill>
    </fill>
    <fill>
      <patternFill patternType="solid">
        <fgColor indexed="9"/>
        <bgColor indexed="64"/>
      </patternFill>
    </fill>
    <fill>
      <patternFill patternType="solid">
        <fgColor indexed="9"/>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9" fillId="0" borderId="10" xfId="0" applyNumberFormat="1" applyFont="1" applyBorder="1" applyAlignment="1">
      <alignment horizontal="justify" vertical="top" wrapText="1"/>
    </xf>
    <xf numFmtId="41" fontId="29"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0" fillId="0" borderId="10" xfId="0" applyFont="1" applyBorder="1" applyAlignment="1">
      <alignment vertical="top" wrapText="1"/>
    </xf>
    <xf numFmtId="0" fontId="31"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0" fillId="2" borderId="10" xfId="0" applyFont="1" applyFill="1" applyBorder="1" applyAlignment="1">
      <alignment vertical="top" wrapText="1"/>
    </xf>
    <xf numFmtId="0" fontId="15" fillId="2" borderId="10" xfId="0" applyFont="1" applyFill="1" applyBorder="1" applyAlignment="1">
      <alignment vertical="top" wrapText="1"/>
    </xf>
    <xf numFmtId="0" fontId="29" fillId="0" borderId="10" xfId="0" applyFont="1" applyBorder="1" applyAlignment="1">
      <alignment horizontal="justify" vertical="top"/>
    </xf>
    <xf numFmtId="170" fontId="29" fillId="0" borderId="10" xfId="0" applyNumberFormat="1" applyFont="1" applyBorder="1" applyAlignment="1">
      <alignment horizontal="center" vertical="top"/>
    </xf>
    <xf numFmtId="170" fontId="29"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0" fillId="0" borderId="11" xfId="0" applyFont="1" applyBorder="1" applyAlignment="1">
      <alignment vertical="top" wrapText="1"/>
    </xf>
    <xf numFmtId="0" fontId="5" fillId="2" borderId="11" xfId="0" applyFont="1" applyFill="1" applyBorder="1" applyAlignment="1">
      <alignment vertical="top" wrapText="1"/>
    </xf>
    <xf numFmtId="0" fontId="29" fillId="0" borderId="11" xfId="0" applyFont="1" applyBorder="1" applyAlignment="1">
      <alignment vertical="top" wrapText="1"/>
    </xf>
    <xf numFmtId="0" fontId="29" fillId="0" borderId="11" xfId="0" applyFont="1" applyBorder="1" applyAlignment="1">
      <alignment horizontal="justify" vertical="top"/>
    </xf>
    <xf numFmtId="170" fontId="29"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1" fillId="8"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0" borderId="0" xfId="0" applyFont="1" applyAlignment="1">
      <alignment horizontal="center" vertical="center"/>
    </xf>
    <xf numFmtId="0" fontId="33" fillId="0" borderId="0" xfId="0" applyFont="1" applyAlignment="1">
      <alignment vertical="center"/>
    </xf>
    <xf numFmtId="173" fontId="33" fillId="0" borderId="0" xfId="18" applyNumberFormat="1" applyFont="1" applyAlignment="1">
      <alignment vertical="center"/>
    </xf>
    <xf numFmtId="0" fontId="34" fillId="0" borderId="0" xfId="0" applyFont="1" applyAlignment="1">
      <alignment vertical="center"/>
    </xf>
    <xf numFmtId="173" fontId="35" fillId="0" borderId="0" xfId="18" applyNumberFormat="1" applyFont="1" applyAlignment="1">
      <alignment vertical="center"/>
    </xf>
    <xf numFmtId="0" fontId="0" fillId="0" borderId="0" xfId="0" applyAlignment="1">
      <alignment vertical="center"/>
    </xf>
    <xf numFmtId="0" fontId="36"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3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9" borderId="3" xfId="0" applyFont="1" applyFill="1" applyBorder="1" applyAlignment="1">
      <alignment horizontal="center" vertical="center"/>
    </xf>
    <xf numFmtId="41" fontId="23" fillId="9" borderId="3" xfId="0" applyNumberFormat="1" applyFont="1" applyFill="1" applyBorder="1" applyAlignment="1">
      <alignment horizontal="center" vertical="center"/>
    </xf>
    <xf numFmtId="0" fontId="23" fillId="9" borderId="7" xfId="0" applyFont="1" applyFill="1" applyBorder="1" applyAlignment="1">
      <alignment horizontal="center" vertical="center"/>
    </xf>
    <xf numFmtId="0" fontId="23" fillId="9"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9" borderId="7" xfId="0" applyNumberFormat="1" applyFont="1" applyFill="1" applyBorder="1" applyAlignment="1">
      <alignment horizontal="center" vertical="center" wrapText="1"/>
    </xf>
    <xf numFmtId="0" fontId="23" fillId="9" borderId="6" xfId="0" applyFont="1" applyFill="1" applyBorder="1" applyAlignment="1">
      <alignment horizontal="center" vertical="center" wrapText="1"/>
    </xf>
    <xf numFmtId="41" fontId="23" fillId="9" borderId="3" xfId="0" applyNumberFormat="1" applyFont="1" applyFill="1" applyBorder="1" applyAlignment="1">
      <alignment horizontal="center" vertical="center" wrapText="1"/>
    </xf>
    <xf numFmtId="0" fontId="23" fillId="9" borderId="7" xfId="0" applyFont="1" applyFill="1" applyBorder="1" applyAlignment="1">
      <alignment horizontal="center" vertical="center" wrapText="1"/>
    </xf>
    <xf numFmtId="0" fontId="21" fillId="6" borderId="33" xfId="0" applyFont="1" applyFill="1" applyBorder="1" applyAlignment="1">
      <alignment vertical="center"/>
    </xf>
    <xf numFmtId="0" fontId="23" fillId="9"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9" borderId="26" xfId="0" applyFont="1" applyFill="1" applyBorder="1" applyAlignment="1">
      <alignment horizontal="center" vertical="center" wrapText="1"/>
    </xf>
    <xf numFmtId="41" fontId="23" fillId="9"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33" fillId="0" borderId="0" xfId="18" applyNumberFormat="1" applyFont="1" applyAlignment="1">
      <alignment horizontal="center" vertical="center"/>
    </xf>
    <xf numFmtId="173" fontId="35"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9"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0" fillId="9" borderId="26" xfId="0" applyFont="1" applyFill="1" applyBorder="1" applyAlignment="1">
      <alignment horizontal="center" vertical="center"/>
    </xf>
    <xf numFmtId="0" fontId="23" fillId="10" borderId="26" xfId="0" applyFont="1" applyFill="1" applyBorder="1" applyAlignment="1">
      <alignment horizontal="left" vertical="center"/>
    </xf>
    <xf numFmtId="173" fontId="23" fillId="10"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1" fillId="9" borderId="26" xfId="0" applyFont="1" applyFill="1" applyBorder="1" applyAlignment="1">
      <alignment horizontal="center" vertical="center"/>
    </xf>
    <xf numFmtId="0" fontId="41" fillId="9" borderId="26" xfId="0" applyFont="1" applyFill="1" applyBorder="1" applyAlignment="1">
      <alignment vertical="center"/>
    </xf>
    <xf numFmtId="173" fontId="41" fillId="9" borderId="26" xfId="18" applyNumberFormat="1" applyFont="1" applyFill="1" applyBorder="1" applyAlignment="1">
      <alignment horizontal="center" vertical="center"/>
    </xf>
    <xf numFmtId="0" fontId="40" fillId="9" borderId="27" xfId="0" applyFont="1" applyFill="1" applyBorder="1" applyAlignment="1">
      <alignment horizontal="center" vertical="center"/>
    </xf>
    <xf numFmtId="0" fontId="23" fillId="10" borderId="27" xfId="0" applyFont="1" applyFill="1" applyBorder="1" applyAlignment="1">
      <alignment horizontal="left" vertical="center"/>
    </xf>
    <xf numFmtId="173" fontId="23" fillId="10" borderId="27" xfId="18" applyNumberFormat="1" applyFont="1" applyFill="1" applyBorder="1" applyAlignment="1">
      <alignment horizontal="center" vertical="center"/>
    </xf>
    <xf numFmtId="0" fontId="42" fillId="3" borderId="26" xfId="0" applyFont="1" applyFill="1" applyBorder="1" applyAlignment="1">
      <alignment horizontal="center" vertical="center"/>
    </xf>
    <xf numFmtId="0" fontId="39" fillId="3" borderId="26" xfId="0" applyFont="1" applyFill="1" applyBorder="1" applyAlignment="1">
      <alignment horizontal="left" vertical="center"/>
    </xf>
    <xf numFmtId="173" fontId="39" fillId="3" borderId="26" xfId="18" applyNumberFormat="1" applyFont="1" applyFill="1" applyBorder="1" applyAlignment="1">
      <alignment horizontal="center" vertical="center"/>
    </xf>
    <xf numFmtId="0" fontId="41" fillId="11" borderId="41" xfId="0" applyFont="1" applyFill="1" applyBorder="1" applyAlignment="1">
      <alignment horizontal="center" vertical="center"/>
    </xf>
    <xf numFmtId="43" fontId="41" fillId="11" borderId="39" xfId="18" applyFont="1" applyFill="1" applyBorder="1" applyAlignment="1">
      <alignment horizontal="center" vertical="center"/>
    </xf>
    <xf numFmtId="0" fontId="3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2" fontId="4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38" fillId="0" borderId="0" xfId="18" applyNumberFormat="1" applyFont="1" applyAlignment="1">
      <alignment vertical="center"/>
    </xf>
    <xf numFmtId="0" fontId="44" fillId="9" borderId="0" xfId="0" applyFont="1" applyFill="1" applyAlignment="1">
      <alignment horizontal="left" vertical="center"/>
    </xf>
    <xf numFmtId="0" fontId="45" fillId="0" borderId="0" xfId="0" applyNumberFormat="1" applyFont="1" applyFill="1" applyAlignment="1">
      <alignment horizontal="left" vertical="center"/>
    </xf>
    <xf numFmtId="43" fontId="41" fillId="11"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2" borderId="11" xfId="0" applyFont="1" applyFill="1" applyBorder="1" applyAlignment="1">
      <alignment vertical="center"/>
    </xf>
    <xf numFmtId="0" fontId="23" fillId="12" borderId="2" xfId="0" applyFont="1" applyFill="1" applyBorder="1" applyAlignment="1">
      <alignment horizontal="center" vertical="center"/>
    </xf>
    <xf numFmtId="0" fontId="40" fillId="12"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2" borderId="12" xfId="0" applyFont="1" applyFill="1" applyBorder="1" applyAlignment="1">
      <alignment vertical="center"/>
    </xf>
    <xf numFmtId="0" fontId="23" fillId="12"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3" borderId="3" xfId="0" applyFont="1" applyFill="1" applyBorder="1" applyAlignment="1">
      <alignment horizontal="center" vertical="center" wrapText="1"/>
    </xf>
    <xf numFmtId="0" fontId="23" fillId="13" borderId="7"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40" fillId="9" borderId="0" xfId="0" applyFont="1" applyFill="1" applyAlignment="1">
      <alignment vertical="center"/>
    </xf>
    <xf numFmtId="0" fontId="46" fillId="9" borderId="0" xfId="0" applyFont="1" applyFill="1" applyAlignment="1">
      <alignment horizontal="left" vertical="center" indent="5"/>
    </xf>
    <xf numFmtId="9" fontId="23" fillId="13" borderId="3" xfId="17" applyFont="1" applyFill="1" applyBorder="1" applyAlignment="1">
      <alignment horizontal="center" vertical="center" wrapText="1"/>
    </xf>
    <xf numFmtId="0" fontId="46" fillId="9" borderId="0" xfId="0" applyFont="1" applyFill="1" applyAlignment="1">
      <alignment horizontal="center" vertical="center" wrapText="1"/>
    </xf>
    <xf numFmtId="43" fontId="0" fillId="0" borderId="0" xfId="18" applyFont="1"/>
    <xf numFmtId="43" fontId="31" fillId="8" borderId="26" xfId="18" applyFont="1" applyFill="1" applyBorder="1" applyAlignment="1">
      <alignment horizontal="right" wrapText="1"/>
    </xf>
    <xf numFmtId="0" fontId="47" fillId="0" borderId="0" xfId="0" applyFont="1" applyAlignment="1">
      <alignment horizontal="center" vertical="center"/>
    </xf>
    <xf numFmtId="43" fontId="47" fillId="0" borderId="0" xfId="18" applyFont="1" applyAlignment="1">
      <alignment vertical="center"/>
    </xf>
    <xf numFmtId="173" fontId="47" fillId="0" borderId="0" xfId="18" applyNumberFormat="1" applyFont="1" applyAlignment="1">
      <alignment vertical="center"/>
    </xf>
    <xf numFmtId="173" fontId="47" fillId="0" borderId="0" xfId="0" applyNumberFormat="1" applyFont="1" applyAlignment="1">
      <alignment vertical="center"/>
    </xf>
    <xf numFmtId="0" fontId="28" fillId="8" borderId="37" xfId="16" applyFont="1" applyFill="1" applyBorder="1" applyAlignment="1">
      <alignment vertical="center"/>
    </xf>
    <xf numFmtId="0" fontId="28" fillId="8" borderId="16" xfId="16" applyFont="1" applyFill="1" applyBorder="1" applyAlignment="1">
      <alignment vertical="center"/>
    </xf>
    <xf numFmtId="0" fontId="28" fillId="8" borderId="36" xfId="16" applyFont="1" applyFill="1" applyBorder="1" applyAlignment="1">
      <alignment vertical="center"/>
    </xf>
    <xf numFmtId="0" fontId="44" fillId="9"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4" borderId="12" xfId="0" applyFont="1" applyFill="1" applyBorder="1" applyAlignment="1">
      <alignment vertical="center"/>
    </xf>
    <xf numFmtId="0" fontId="33" fillId="0" borderId="0" xfId="0" applyFont="1" applyAlignment="1">
      <alignment vertical="center" wrapText="1"/>
    </xf>
    <xf numFmtId="0" fontId="22" fillId="12" borderId="15" xfId="0" applyFont="1" applyFill="1" applyBorder="1" applyAlignment="1">
      <alignment horizontal="center" vertical="center"/>
    </xf>
    <xf numFmtId="0" fontId="41" fillId="11" borderId="40" xfId="0" applyFont="1" applyFill="1" applyBorder="1" applyAlignment="1">
      <alignment horizontal="center" vertical="center" wrapText="1"/>
    </xf>
    <xf numFmtId="0" fontId="30"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0" fillId="12" borderId="23" xfId="0" applyFont="1" applyFill="1" applyBorder="1" applyAlignment="1">
      <alignment horizontal="center" vertical="center"/>
    </xf>
    <xf numFmtId="0" fontId="23" fillId="12"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2"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1" fillId="11" borderId="7" xfId="18" applyFont="1" applyFill="1" applyBorder="1" applyAlignment="1">
      <alignment horizontal="center" vertical="center" wrapText="1"/>
    </xf>
    <xf numFmtId="0" fontId="46" fillId="11" borderId="3" xfId="0" applyFont="1" applyFill="1" applyBorder="1" applyAlignment="1">
      <alignment horizontal="center" vertical="center" wrapText="1"/>
    </xf>
    <xf numFmtId="0" fontId="51" fillId="0" borderId="0" xfId="0" applyFont="1" applyFill="1" applyBorder="1" applyAlignment="1">
      <alignment vertical="center"/>
    </xf>
    <xf numFmtId="44" fontId="51" fillId="0" borderId="0" xfId="0" applyNumberFormat="1" applyFont="1" applyFill="1" applyBorder="1" applyAlignment="1">
      <alignment vertical="center"/>
    </xf>
    <xf numFmtId="9" fontId="30" fillId="0" borderId="26" xfId="0" applyNumberFormat="1" applyFont="1" applyBorder="1" applyAlignment="1">
      <alignment horizontal="center" vertical="center" wrapText="1"/>
    </xf>
    <xf numFmtId="43" fontId="30" fillId="0" borderId="26" xfId="18" applyFont="1" applyBorder="1" applyAlignment="1">
      <alignment horizontal="center" vertical="center" wrapText="1"/>
    </xf>
    <xf numFmtId="0" fontId="0" fillId="0" borderId="0" xfId="0"/>
    <xf numFmtId="0" fontId="44" fillId="9" borderId="0" xfId="10" applyNumberFormat="1" applyFont="1" applyFill="1" applyAlignment="1">
      <alignment horizontal="center" vertical="center"/>
    </xf>
    <xf numFmtId="172"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43" fontId="31" fillId="0" borderId="26" xfId="18" applyNumberFormat="1" applyFont="1" applyFill="1" applyBorder="1" applyAlignment="1">
      <alignment horizontal="center" vertical="center" wrapText="1"/>
    </xf>
    <xf numFmtId="43" fontId="31"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48"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6" fillId="0" borderId="13" xfId="16" applyFont="1" applyFill="1" applyBorder="1" applyAlignment="1" applyProtection="1">
      <alignment vertical="top" wrapText="1"/>
      <protection locked="0"/>
    </xf>
    <xf numFmtId="0" fontId="26"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51" fillId="15" borderId="6" xfId="0" applyFont="1" applyFill="1" applyBorder="1" applyAlignment="1">
      <alignment vertical="center"/>
    </xf>
    <xf numFmtId="44" fontId="51" fillId="15" borderId="3" xfId="0" applyNumberFormat="1" applyFont="1" applyFill="1" applyBorder="1" applyAlignment="1">
      <alignment vertical="center"/>
    </xf>
    <xf numFmtId="173" fontId="34"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54" fillId="0" borderId="53" xfId="0" applyFont="1" applyBorder="1" applyAlignment="1">
      <alignment horizontal="left" vertical="center"/>
    </xf>
    <xf numFmtId="44" fontId="0" fillId="0" borderId="54" xfId="0" applyNumberFormat="1" applyFill="1" applyBorder="1" applyAlignment="1">
      <alignment vertical="center"/>
    </xf>
    <xf numFmtId="0" fontId="56" fillId="17" borderId="26" xfId="0" applyFont="1" applyFill="1" applyBorder="1" applyAlignment="1" applyProtection="1">
      <alignment horizontal="center" vertical="center" wrapText="1"/>
      <protection locked="0"/>
    </xf>
    <xf numFmtId="0" fontId="26" fillId="18" borderId="44" xfId="0" applyFont="1" applyFill="1" applyBorder="1" applyAlignment="1">
      <alignment horizontal="center" vertical="center" wrapText="1"/>
    </xf>
    <xf numFmtId="0" fontId="26" fillId="18" borderId="28" xfId="0" applyFont="1" applyFill="1" applyBorder="1" applyAlignment="1">
      <alignment horizontal="center" vertical="center" wrapText="1"/>
    </xf>
    <xf numFmtId="0" fontId="28" fillId="19" borderId="27" xfId="0" applyFont="1" applyFill="1" applyBorder="1" applyAlignment="1" applyProtection="1">
      <alignment horizontal="center" vertical="center" wrapText="1"/>
      <protection locked="0"/>
    </xf>
    <xf numFmtId="0" fontId="52" fillId="19" borderId="27" xfId="0" applyFont="1" applyFill="1" applyBorder="1" applyAlignment="1" applyProtection="1">
      <alignment horizontal="center" vertical="center" wrapText="1"/>
      <protection locked="0"/>
    </xf>
    <xf numFmtId="0" fontId="27" fillId="19" borderId="26" xfId="0" applyFont="1" applyFill="1" applyBorder="1" applyAlignment="1" applyProtection="1">
      <alignment horizontal="center" vertical="center" wrapText="1"/>
      <protection locked="0"/>
    </xf>
    <xf numFmtId="0" fontId="26" fillId="18" borderId="27" xfId="0" applyFont="1" applyFill="1" applyBorder="1" applyAlignment="1">
      <alignment horizontal="center" vertical="center" wrapText="1"/>
    </xf>
    <xf numFmtId="0" fontId="27" fillId="19"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3" fontId="14"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37" fillId="3" borderId="0" xfId="10" applyNumberFormat="1" applyFont="1" applyFill="1" applyAlignment="1">
      <alignment vertical="center"/>
    </xf>
    <xf numFmtId="43" fontId="0" fillId="3" borderId="0" xfId="0" applyNumberFormat="1" applyFill="1" applyAlignment="1">
      <alignment vertical="center"/>
    </xf>
    <xf numFmtId="43" fontId="37"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0" fillId="9" borderId="26" xfId="0" applyFont="1" applyFill="1" applyBorder="1" applyAlignment="1">
      <alignment horizontal="center" vertical="center"/>
    </xf>
    <xf numFmtId="0" fontId="0" fillId="0" borderId="26" xfId="0" applyBorder="1" applyAlignment="1">
      <alignment horizontal="center" vertical="center"/>
    </xf>
    <xf numFmtId="0" fontId="41" fillId="9" borderId="26" xfId="0" applyFont="1" applyFill="1" applyBorder="1" applyAlignment="1">
      <alignment horizontal="center" vertical="center"/>
    </xf>
    <xf numFmtId="0" fontId="40" fillId="9" borderId="27" xfId="0" applyFont="1" applyFill="1" applyBorder="1" applyAlignment="1">
      <alignment horizontal="center" vertical="center"/>
    </xf>
    <xf numFmtId="0" fontId="42" fillId="3" borderId="26" xfId="0" applyFont="1" applyFill="1" applyBorder="1" applyAlignment="1">
      <alignment horizontal="center" vertical="center"/>
    </xf>
    <xf numFmtId="0" fontId="23" fillId="20" borderId="0" xfId="0" applyFont="1" applyFill="1" applyAlignment="1">
      <alignment vertical="center"/>
    </xf>
    <xf numFmtId="174" fontId="23" fillId="20" borderId="0" xfId="0" applyNumberFormat="1" applyFont="1" applyFill="1" applyAlignment="1">
      <alignment vertical="center"/>
    </xf>
    <xf numFmtId="0" fontId="14" fillId="20" borderId="0" xfId="0" applyFont="1" applyFill="1" applyAlignment="1">
      <alignment vertical="center"/>
    </xf>
    <xf numFmtId="174"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0" fillId="0" borderId="26"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8" xfId="0" applyFont="1" applyFill="1" applyBorder="1" applyAlignment="1">
      <alignment horizontal="center" vertical="center" wrapText="1"/>
    </xf>
    <xf numFmtId="0" fontId="30" fillId="0" borderId="26" xfId="0" applyFont="1" applyBorder="1" applyAlignment="1">
      <alignment horizontal="center" vertical="center" wrapText="1"/>
    </xf>
    <xf numFmtId="0" fontId="0" fillId="0" borderId="0" xfId="0" applyAlignment="1">
      <alignment horizontal="center" vertical="center" wrapText="1"/>
    </xf>
    <xf numFmtId="0" fontId="25" fillId="0" borderId="0" xfId="16" applyFont="1" applyFill="1" applyBorder="1" applyAlignment="1">
      <alignment horizontal="center" vertical="center" wrapText="1"/>
    </xf>
    <xf numFmtId="0" fontId="26" fillId="0" borderId="13" xfId="16" applyFont="1" applyFill="1" applyBorder="1" applyAlignment="1" applyProtection="1">
      <alignment horizontal="center" vertical="center" wrapText="1"/>
      <protection locked="0"/>
    </xf>
    <xf numFmtId="0" fontId="31" fillId="8" borderId="26" xfId="16" applyFont="1" applyFill="1" applyBorder="1" applyAlignment="1">
      <alignment horizontal="center" vertical="center" wrapText="1"/>
    </xf>
    <xf numFmtId="0" fontId="32" fillId="0" borderId="26" xfId="0" applyFont="1" applyBorder="1" applyAlignment="1">
      <alignment horizontal="center" vertical="center" wrapText="1"/>
    </xf>
    <xf numFmtId="0" fontId="32" fillId="0" borderId="26" xfId="0" applyFont="1" applyBorder="1" applyAlignment="1" applyProtection="1">
      <alignment horizontal="center" vertical="center" wrapText="1"/>
      <protection locked="0"/>
    </xf>
    <xf numFmtId="0" fontId="30" fillId="0" borderId="26" xfId="0" applyFont="1" applyBorder="1" applyAlignment="1">
      <alignment horizontal="center" vertical="center" wrapText="1"/>
    </xf>
    <xf numFmtId="0" fontId="30" fillId="0" borderId="26" xfId="0" applyFont="1" applyBorder="1" applyAlignment="1">
      <alignment horizontal="center" vertical="center" wrapText="1"/>
    </xf>
    <xf numFmtId="175" fontId="22" fillId="5" borderId="33" xfId="0" applyNumberFormat="1" applyFont="1" applyFill="1" applyBorder="1" applyAlignment="1">
      <alignment vertical="center"/>
    </xf>
    <xf numFmtId="41" fontId="22" fillId="2" borderId="0" xfId="0" applyNumberFormat="1" applyFont="1" applyFill="1" applyAlignment="1">
      <alignment horizontal="center" vertical="center"/>
    </xf>
    <xf numFmtId="0" fontId="30" fillId="21" borderId="26" xfId="0" applyFont="1" applyFill="1" applyBorder="1" applyAlignment="1">
      <alignment horizontal="center" vertical="center" wrapText="1"/>
    </xf>
    <xf numFmtId="0" fontId="30" fillId="21" borderId="30" xfId="0" applyFont="1" applyFill="1" applyBorder="1" applyAlignment="1">
      <alignment horizontal="center" vertical="center" wrapText="1"/>
    </xf>
    <xf numFmtId="0" fontId="22" fillId="5" borderId="12" xfId="0" applyFont="1" applyFill="1" applyBorder="1" applyAlignment="1">
      <alignment vertical="center" wrapText="1"/>
    </xf>
    <xf numFmtId="0" fontId="22" fillId="3" borderId="0" xfId="0" applyFont="1" applyFill="1" applyAlignment="1">
      <alignment vertical="center"/>
    </xf>
    <xf numFmtId="41" fontId="22" fillId="3" borderId="14" xfId="0" applyNumberFormat="1" applyFont="1" applyFill="1" applyBorder="1" applyAlignment="1">
      <alignment vertical="center"/>
    </xf>
    <xf numFmtId="175" fontId="22" fillId="2" borderId="15" xfId="0" applyNumberFormat="1" applyFont="1" applyFill="1" applyBorder="1" applyAlignment="1">
      <alignment horizontal="center" vertical="center"/>
    </xf>
    <xf numFmtId="0" fontId="30" fillId="0" borderId="26" xfId="0" applyFont="1" applyFill="1" applyBorder="1" applyAlignment="1">
      <alignment horizontal="center" vertical="center" wrapText="1"/>
    </xf>
    <xf numFmtId="0" fontId="30" fillId="0" borderId="27" xfId="0" applyFont="1" applyBorder="1" applyAlignment="1">
      <alignment horizontal="center" vertical="center" wrapText="1"/>
    </xf>
    <xf numFmtId="0" fontId="28" fillId="0" borderId="28" xfId="16" applyFont="1" applyBorder="1" applyAlignment="1">
      <alignment horizontal="center" vertical="center" wrapText="1"/>
    </xf>
    <xf numFmtId="0" fontId="30" fillId="2" borderId="26" xfId="0" applyFont="1" applyFill="1" applyBorder="1" applyAlignment="1">
      <alignment horizontal="center" vertical="center" wrapText="1"/>
    </xf>
    <xf numFmtId="0" fontId="0" fillId="0" borderId="26" xfId="0" applyBorder="1" applyAlignment="1">
      <alignment horizontal="center" vertical="center" wrapText="1"/>
    </xf>
    <xf numFmtId="0" fontId="30" fillId="0" borderId="26" xfId="0" applyFont="1" applyBorder="1" applyAlignment="1">
      <alignment horizontal="center" vertical="center" wrapText="1"/>
    </xf>
    <xf numFmtId="0" fontId="25" fillId="0" borderId="0" xfId="19" applyFont="1" applyFill="1" applyBorder="1" applyAlignment="1">
      <alignment vertical="top"/>
    </xf>
    <xf numFmtId="0" fontId="40" fillId="0" borderId="0" xfId="0" applyFont="1"/>
    <xf numFmtId="0" fontId="40" fillId="0" borderId="0" xfId="0" applyFont="1" applyFill="1"/>
    <xf numFmtId="0" fontId="26" fillId="0" borderId="13" xfId="19" applyFont="1" applyFill="1" applyBorder="1" applyAlignment="1" applyProtection="1">
      <alignment vertical="top"/>
      <protection locked="0"/>
    </xf>
    <xf numFmtId="0" fontId="26" fillId="18" borderId="36" xfId="0" applyFont="1" applyFill="1" applyBorder="1" applyAlignment="1">
      <alignment horizontal="center" vertical="center" wrapText="1"/>
    </xf>
    <xf numFmtId="0" fontId="26" fillId="18" borderId="26" xfId="0" applyFont="1" applyFill="1" applyBorder="1" applyAlignment="1">
      <alignment horizontal="center" vertical="center" wrapText="1"/>
    </xf>
    <xf numFmtId="0" fontId="28" fillId="22" borderId="27" xfId="0" applyFont="1" applyFill="1" applyBorder="1" applyAlignment="1" applyProtection="1">
      <alignment horizontal="center" vertical="center" wrapText="1"/>
      <protection locked="0"/>
    </xf>
    <xf numFmtId="0" fontId="52" fillId="22" borderId="27" xfId="0" applyFont="1" applyFill="1" applyBorder="1" applyAlignment="1" applyProtection="1">
      <alignment horizontal="center" vertical="center" wrapText="1"/>
      <protection locked="0"/>
    </xf>
    <xf numFmtId="0" fontId="27" fillId="22" borderId="26" xfId="0" applyFont="1" applyFill="1" applyBorder="1" applyAlignment="1" applyProtection="1">
      <alignment horizontal="center" vertical="center" wrapText="1"/>
      <protection locked="0"/>
    </xf>
    <xf numFmtId="0" fontId="26" fillId="2" borderId="27" xfId="0" applyFont="1" applyFill="1" applyBorder="1" applyAlignment="1">
      <alignment horizontal="center" vertical="center" wrapText="1"/>
    </xf>
    <xf numFmtId="0" fontId="27" fillId="22" borderId="27" xfId="0" applyFont="1" applyFill="1" applyBorder="1" applyAlignment="1" applyProtection="1">
      <alignment horizontal="center" vertical="center" wrapText="1"/>
      <protection locked="0"/>
    </xf>
    <xf numFmtId="0" fontId="0" fillId="2" borderId="0" xfId="0" applyFill="1"/>
    <xf numFmtId="0" fontId="58" fillId="0" borderId="26" xfId="0" applyFont="1" applyBorder="1" applyAlignment="1">
      <alignment horizontal="center" vertical="center" wrapText="1"/>
    </xf>
    <xf numFmtId="0" fontId="58" fillId="0" borderId="26" xfId="0" applyFont="1" applyFill="1" applyBorder="1" applyAlignment="1">
      <alignment horizontal="center" vertical="center" wrapText="1"/>
    </xf>
    <xf numFmtId="9" fontId="58" fillId="0" borderId="26" xfId="0" applyNumberFormat="1" applyFont="1" applyFill="1" applyBorder="1" applyAlignment="1">
      <alignment horizontal="center" vertical="center" wrapText="1"/>
    </xf>
    <xf numFmtId="43" fontId="58" fillId="0" borderId="26" xfId="18" applyFont="1" applyFill="1" applyBorder="1" applyAlignment="1">
      <alignment horizontal="center" vertical="center" wrapText="1"/>
    </xf>
    <xf numFmtId="43" fontId="31" fillId="0" borderId="26" xfId="19" applyNumberFormat="1" applyFont="1" applyFill="1" applyBorder="1" applyAlignment="1">
      <alignment horizontal="center" vertical="center" wrapText="1"/>
    </xf>
    <xf numFmtId="0" fontId="31" fillId="0" borderId="26" xfId="19" applyFont="1" applyFill="1" applyBorder="1" applyAlignment="1">
      <alignment horizontal="center" vertical="center" wrapText="1"/>
    </xf>
    <xf numFmtId="0" fontId="28" fillId="8" borderId="37" xfId="19" applyFont="1" applyFill="1" applyBorder="1" applyAlignment="1">
      <alignment vertical="center"/>
    </xf>
    <xf numFmtId="0" fontId="28" fillId="8" borderId="16" xfId="19" applyFont="1" applyFill="1" applyBorder="1" applyAlignment="1">
      <alignment vertical="center"/>
    </xf>
    <xf numFmtId="0" fontId="28" fillId="8" borderId="36" xfId="19" applyFont="1" applyFill="1" applyBorder="1" applyAlignment="1">
      <alignment vertical="center"/>
    </xf>
    <xf numFmtId="0" fontId="31" fillId="8" borderId="26" xfId="19" applyFont="1" applyFill="1" applyBorder="1" applyAlignment="1">
      <alignment horizontal="right" wrapText="1"/>
    </xf>
    <xf numFmtId="0" fontId="31" fillId="8" borderId="26" xfId="19" applyFont="1" applyFill="1" applyBorder="1" applyAlignment="1">
      <alignment vertical="top" wrapText="1"/>
    </xf>
    <xf numFmtId="0" fontId="25" fillId="23" borderId="0" xfId="19" applyFont="1" applyFill="1" applyBorder="1" applyAlignment="1">
      <alignment vertical="top"/>
    </xf>
    <xf numFmtId="0" fontId="48" fillId="0" borderId="0" xfId="0" applyFont="1"/>
    <xf numFmtId="0" fontId="31" fillId="0" borderId="26" xfId="19" applyFont="1" applyBorder="1" applyAlignment="1">
      <alignment horizontal="center" vertical="center" wrapText="1"/>
    </xf>
    <xf numFmtId="0" fontId="26" fillId="23" borderId="0" xfId="19" applyFont="1" applyFill="1" applyBorder="1" applyAlignment="1">
      <alignment horizontal="left" vertical="top"/>
    </xf>
    <xf numFmtId="0" fontId="26" fillId="23" borderId="0" xfId="19" applyFont="1" applyFill="1" applyBorder="1" applyAlignment="1">
      <alignment horizontal="center" vertical="top"/>
    </xf>
    <xf numFmtId="0" fontId="40" fillId="2" borderId="0" xfId="0" applyFont="1" applyFill="1"/>
    <xf numFmtId="9" fontId="30" fillId="0" borderId="26" xfId="0" applyNumberFormat="1" applyFont="1" applyFill="1" applyBorder="1" applyAlignment="1">
      <alignment horizontal="center" vertical="center" wrapText="1"/>
    </xf>
    <xf numFmtId="43" fontId="30" fillId="0" borderId="26" xfId="18" applyFont="1" applyFill="1" applyBorder="1" applyAlignment="1">
      <alignment horizontal="center" vertical="center" wrapText="1"/>
    </xf>
    <xf numFmtId="0" fontId="61" fillId="0" borderId="26" xfId="19" applyFont="1" applyFill="1" applyBorder="1" applyAlignment="1">
      <alignment horizontal="center" vertical="center" wrapText="1"/>
    </xf>
    <xf numFmtId="0" fontId="4" fillId="0" borderId="26" xfId="0" applyFont="1" applyBorder="1" applyAlignment="1">
      <alignment vertical="center" wrapText="1"/>
    </xf>
    <xf numFmtId="0" fontId="4" fillId="0" borderId="26" xfId="0" applyFont="1" applyBorder="1" applyAlignment="1">
      <alignment horizontal="center" vertical="center" wrapText="1"/>
    </xf>
    <xf numFmtId="0" fontId="0" fillId="0" borderId="26" xfId="0" applyBorder="1" applyAlignment="1">
      <alignment vertical="center" wrapText="1"/>
    </xf>
    <xf numFmtId="43" fontId="31" fillId="8" borderId="26" xfId="18" applyFont="1" applyFill="1" applyBorder="1" applyAlignment="1">
      <alignment vertical="top" wrapText="1"/>
    </xf>
    <xf numFmtId="0" fontId="28" fillId="8" borderId="26" xfId="19" applyFont="1" applyFill="1" applyBorder="1" applyAlignment="1">
      <alignment vertical="top" wrapText="1"/>
    </xf>
    <xf numFmtId="0" fontId="25" fillId="23" borderId="0" xfId="19" applyFont="1" applyFill="1" applyBorder="1" applyAlignment="1">
      <alignment horizontal="center" vertical="top" wrapText="1"/>
    </xf>
    <xf numFmtId="0" fontId="25" fillId="23" borderId="0" xfId="19" applyFont="1" applyFill="1" applyBorder="1" applyAlignment="1">
      <alignment horizontal="left" vertical="center"/>
    </xf>
    <xf numFmtId="0" fontId="21" fillId="0" borderId="0" xfId="0" applyFont="1"/>
    <xf numFmtId="0" fontId="30" fillId="0" borderId="26" xfId="0" applyFont="1" applyBorder="1" applyAlignment="1">
      <alignment horizontal="center" vertical="center"/>
    </xf>
    <xf numFmtId="43" fontId="30" fillId="0" borderId="26" xfId="18" applyFont="1" applyBorder="1" applyAlignment="1">
      <alignment horizontal="center" vertical="center"/>
    </xf>
    <xf numFmtId="0" fontId="61" fillId="0" borderId="26" xfId="19" applyFont="1" applyBorder="1" applyAlignment="1">
      <alignment horizontal="center" vertical="center" wrapText="1"/>
    </xf>
    <xf numFmtId="9" fontId="30" fillId="0" borderId="26" xfId="0" applyNumberFormat="1" applyFont="1" applyBorder="1" applyAlignment="1">
      <alignment horizontal="center" vertical="center"/>
    </xf>
    <xf numFmtId="43" fontId="58" fillId="0" borderId="26" xfId="19" applyNumberFormat="1" applyFont="1" applyFill="1" applyBorder="1" applyAlignment="1">
      <alignment horizontal="center" vertical="center" wrapText="1"/>
    </xf>
    <xf numFmtId="43" fontId="58" fillId="0" borderId="26" xfId="18" applyNumberFormat="1" applyFont="1" applyFill="1" applyBorder="1" applyAlignment="1">
      <alignment horizontal="center" vertical="center" wrapText="1"/>
    </xf>
    <xf numFmtId="0" fontId="62" fillId="0" borderId="26" xfId="19" applyFont="1" applyBorder="1" applyAlignment="1">
      <alignment horizontal="center" vertical="center" wrapText="1"/>
    </xf>
    <xf numFmtId="0" fontId="28" fillId="8" borderId="26" xfId="19" applyFont="1" applyFill="1" applyBorder="1" applyAlignment="1">
      <alignment horizontal="left" vertical="top"/>
    </xf>
    <xf numFmtId="0" fontId="28" fillId="8" borderId="26" xfId="19" applyFont="1" applyFill="1" applyBorder="1" applyAlignment="1">
      <alignment horizontal="left" vertical="top" wrapText="1"/>
    </xf>
    <xf numFmtId="0" fontId="31" fillId="8" borderId="26" xfId="19" applyFont="1" applyFill="1" applyBorder="1" applyAlignment="1">
      <alignment horizontal="right" vertical="top" wrapText="1"/>
    </xf>
    <xf numFmtId="43" fontId="31" fillId="8" borderId="26" xfId="18" applyFont="1" applyFill="1" applyBorder="1" applyAlignment="1">
      <alignment horizontal="right" vertical="top" wrapText="1"/>
    </xf>
    <xf numFmtId="0" fontId="63" fillId="23" borderId="0" xfId="19" applyFont="1" applyFill="1" applyBorder="1" applyAlignment="1">
      <alignment vertical="top"/>
    </xf>
    <xf numFmtId="0" fontId="26" fillId="24" borderId="13" xfId="19" applyFont="1" applyFill="1" applyBorder="1" applyAlignment="1" applyProtection="1">
      <alignment vertical="top"/>
      <protection locked="0"/>
    </xf>
    <xf numFmtId="0" fontId="64" fillId="0" borderId="0" xfId="19" applyFont="1" applyAlignment="1">
      <alignment wrapText="1"/>
    </xf>
    <xf numFmtId="0" fontId="25" fillId="23" borderId="0" xfId="19" applyFont="1" applyFill="1" applyBorder="1" applyAlignment="1"/>
    <xf numFmtId="0" fontId="65" fillId="0" borderId="0" xfId="19" applyFont="1" applyAlignment="1">
      <alignment wrapText="1"/>
    </xf>
    <xf numFmtId="0" fontId="64" fillId="0" borderId="0" xfId="19" applyFont="1" applyAlignment="1">
      <alignment vertical="top"/>
    </xf>
    <xf numFmtId="0" fontId="64" fillId="0" borderId="0" xfId="0" applyFont="1" applyAlignment="1">
      <alignment vertical="top" wrapText="1"/>
    </xf>
    <xf numFmtId="0" fontId="64" fillId="0" borderId="0" xfId="0" applyFont="1" applyAlignment="1">
      <alignment vertical="center" wrapText="1"/>
    </xf>
    <xf numFmtId="0" fontId="64" fillId="0" borderId="0" xfId="19" applyFont="1" applyBorder="1" applyAlignment="1">
      <alignment vertical="top" wrapText="1"/>
    </xf>
    <xf numFmtId="0" fontId="28" fillId="8" borderId="37" xfId="19" applyFont="1" applyFill="1" applyBorder="1" applyAlignment="1">
      <alignment vertical="top"/>
    </xf>
    <xf numFmtId="0" fontId="28" fillId="8" borderId="16" xfId="19" applyFont="1" applyFill="1" applyBorder="1" applyAlignment="1">
      <alignment vertical="top"/>
    </xf>
    <xf numFmtId="0" fontId="28" fillId="8" borderId="36" xfId="19" applyFont="1" applyFill="1" applyBorder="1" applyAlignment="1">
      <alignment vertical="top"/>
    </xf>
    <xf numFmtId="0" fontId="40" fillId="0" borderId="0" xfId="0" applyFont="1" applyAlignment="1"/>
    <xf numFmtId="0" fontId="28" fillId="0" borderId="26" xfId="19" applyFont="1" applyFill="1" applyBorder="1" applyAlignment="1">
      <alignment horizontal="center" vertical="center" wrapText="1"/>
    </xf>
    <xf numFmtId="43" fontId="31" fillId="0" borderId="26" xfId="18" applyFont="1" applyFill="1" applyBorder="1" applyAlignment="1">
      <alignment horizontal="center" vertical="center" wrapText="1"/>
    </xf>
    <xf numFmtId="43" fontId="31" fillId="0" borderId="26" xfId="17" applyNumberFormat="1" applyFont="1" applyFill="1" applyBorder="1" applyAlignment="1">
      <alignment horizontal="center" vertical="center" wrapText="1"/>
    </xf>
    <xf numFmtId="10" fontId="31" fillId="0" borderId="26" xfId="19" applyNumberFormat="1" applyFont="1" applyFill="1" applyBorder="1" applyAlignment="1">
      <alignment horizontal="center" vertical="center" wrapText="1"/>
    </xf>
    <xf numFmtId="0" fontId="28" fillId="0" borderId="27" xfId="19" applyFont="1" applyFill="1" applyBorder="1" applyAlignment="1">
      <alignment horizontal="center" vertical="center" wrapText="1"/>
    </xf>
    <xf numFmtId="43" fontId="31" fillId="8" borderId="26" xfId="19" applyNumberFormat="1" applyFont="1" applyFill="1" applyBorder="1" applyAlignment="1">
      <alignment horizontal="right" wrapText="1"/>
    </xf>
    <xf numFmtId="43" fontId="31" fillId="8" borderId="26" xfId="18" applyNumberFormat="1" applyFont="1" applyFill="1" applyBorder="1" applyAlignment="1">
      <alignment horizontal="right" wrapText="1"/>
    </xf>
    <xf numFmtId="43" fontId="31" fillId="8" borderId="26" xfId="19" applyNumberFormat="1" applyFont="1" applyFill="1" applyBorder="1" applyAlignment="1">
      <alignment vertical="top" wrapText="1"/>
    </xf>
    <xf numFmtId="0" fontId="0" fillId="0" borderId="0" xfId="0" applyAlignment="1"/>
    <xf numFmtId="0" fontId="26" fillId="24" borderId="0" xfId="19" applyFont="1" applyFill="1" applyBorder="1" applyAlignment="1" applyProtection="1">
      <alignment horizontal="left" vertical="top"/>
      <protection locked="0"/>
    </xf>
    <xf numFmtId="0" fontId="26" fillId="24" borderId="0" xfId="19" applyFont="1" applyFill="1" applyBorder="1" applyAlignment="1" applyProtection="1">
      <alignment horizontal="left" vertical="top" wrapText="1"/>
      <protection locked="0"/>
    </xf>
    <xf numFmtId="0" fontId="66" fillId="23" borderId="0" xfId="19" applyFont="1" applyFill="1" applyBorder="1" applyAlignment="1">
      <alignment vertical="top"/>
    </xf>
    <xf numFmtId="0" fontId="30" fillId="0" borderId="26" xfId="0" applyFont="1" applyBorder="1" applyAlignment="1">
      <alignment vertical="center" wrapText="1"/>
    </xf>
    <xf numFmtId="43" fontId="30" fillId="0" borderId="26" xfId="0" applyNumberFormat="1" applyFont="1" applyBorder="1" applyAlignment="1">
      <alignment horizontal="center" vertical="center" wrapText="1"/>
    </xf>
    <xf numFmtId="43" fontId="30" fillId="0" borderId="26" xfId="18" applyNumberFormat="1" applyFont="1" applyBorder="1" applyAlignment="1">
      <alignment horizontal="center" vertical="center" wrapText="1"/>
    </xf>
    <xf numFmtId="0" fontId="8" fillId="0" borderId="0" xfId="19"/>
    <xf numFmtId="0" fontId="48" fillId="0" borderId="0" xfId="19" applyFont="1"/>
    <xf numFmtId="0" fontId="26" fillId="23" borderId="0" xfId="19" applyFont="1" applyFill="1" applyBorder="1" applyAlignment="1">
      <alignment vertical="center"/>
    </xf>
    <xf numFmtId="43" fontId="32" fillId="0" borderId="26" xfId="19" applyNumberFormat="1" applyFont="1" applyFill="1" applyBorder="1" applyAlignment="1">
      <alignment horizontal="center" vertical="center"/>
    </xf>
    <xf numFmtId="43" fontId="32" fillId="0" borderId="26" xfId="18" applyNumberFormat="1" applyFont="1" applyFill="1" applyBorder="1" applyAlignment="1">
      <alignment horizontal="center" vertical="center"/>
    </xf>
    <xf numFmtId="0" fontId="32" fillId="0" borderId="26" xfId="19" applyFont="1" applyBorder="1" applyAlignment="1">
      <alignment horizontal="center" vertical="center" wrapText="1"/>
    </xf>
    <xf numFmtId="0" fontId="64" fillId="0" borderId="0" xfId="19" applyFont="1" applyBorder="1" applyAlignment="1">
      <alignment wrapText="1"/>
    </xf>
    <xf numFmtId="0" fontId="68" fillId="0" borderId="0" xfId="0" applyFont="1"/>
    <xf numFmtId="43" fontId="25" fillId="23" borderId="0" xfId="19" applyNumberFormat="1" applyFont="1" applyFill="1" applyBorder="1" applyAlignment="1">
      <alignment vertical="top"/>
    </xf>
    <xf numFmtId="0" fontId="26" fillId="24" borderId="13" xfId="19" applyFont="1" applyFill="1" applyBorder="1" applyAlignment="1" applyProtection="1">
      <alignment vertical="center"/>
      <protection locked="0"/>
    </xf>
    <xf numFmtId="43" fontId="26" fillId="24" borderId="13" xfId="19" applyNumberFormat="1" applyFont="1" applyFill="1" applyBorder="1" applyAlignment="1" applyProtection="1">
      <alignment vertical="top"/>
      <protection locked="0"/>
    </xf>
    <xf numFmtId="0" fontId="31" fillId="2" borderId="26" xfId="19" applyFont="1" applyFill="1" applyBorder="1" applyAlignment="1">
      <alignment horizontal="center" vertical="center" wrapText="1"/>
    </xf>
    <xf numFmtId="43" fontId="31" fillId="2" borderId="26" xfId="18" applyFont="1" applyFill="1" applyBorder="1" applyAlignment="1">
      <alignment horizontal="center" vertical="center" wrapText="1"/>
    </xf>
    <xf numFmtId="43" fontId="31" fillId="2" borderId="26" xfId="19" applyNumberFormat="1" applyFont="1" applyFill="1" applyBorder="1" applyAlignment="1">
      <alignment horizontal="center" vertical="center" wrapText="1"/>
    </xf>
    <xf numFmtId="43" fontId="31" fillId="2" borderId="26" xfId="18" applyNumberFormat="1" applyFont="1" applyFill="1" applyBorder="1" applyAlignment="1">
      <alignment horizontal="center" vertical="center" wrapText="1"/>
    </xf>
    <xf numFmtId="43" fontId="31" fillId="0" borderId="26" xfId="18" applyFont="1" applyBorder="1" applyAlignment="1">
      <alignment horizontal="center" vertical="center" wrapText="1"/>
    </xf>
    <xf numFmtId="43" fontId="31" fillId="0" borderId="26" xfId="19" applyNumberFormat="1" applyFont="1" applyBorder="1" applyAlignment="1">
      <alignment horizontal="center" vertical="center" wrapText="1"/>
    </xf>
    <xf numFmtId="43" fontId="31" fillId="0" borderId="26" xfId="18" applyNumberFormat="1" applyFont="1" applyBorder="1" applyAlignment="1">
      <alignment horizontal="center" vertical="center" wrapText="1"/>
    </xf>
    <xf numFmtId="9" fontId="31" fillId="0" borderId="26" xfId="19" applyNumberFormat="1" applyFont="1" applyBorder="1" applyAlignment="1">
      <alignment horizontal="center" vertical="center" wrapText="1"/>
    </xf>
    <xf numFmtId="43" fontId="69" fillId="2" borderId="26" xfId="18" applyFont="1" applyFill="1" applyBorder="1" applyAlignment="1">
      <alignment horizontal="center" vertical="center" wrapText="1"/>
    </xf>
    <xf numFmtId="43" fontId="69" fillId="2" borderId="26" xfId="18" applyNumberFormat="1" applyFont="1" applyFill="1" applyBorder="1" applyAlignment="1">
      <alignment horizontal="center" vertical="center" wrapText="1"/>
    </xf>
    <xf numFmtId="0" fontId="58" fillId="2" borderId="26" xfId="0" applyFont="1" applyFill="1" applyBorder="1" applyAlignment="1">
      <alignment horizontal="center" vertical="center" wrapText="1"/>
    </xf>
    <xf numFmtId="43" fontId="31" fillId="0" borderId="26" xfId="17" applyNumberFormat="1" applyFont="1" applyBorder="1" applyAlignment="1">
      <alignment horizontal="center" vertical="center" wrapText="1"/>
    </xf>
    <xf numFmtId="43" fontId="31" fillId="8" borderId="26" xfId="19" applyNumberFormat="1" applyFont="1" applyFill="1" applyBorder="1" applyAlignment="1">
      <alignment horizontal="right" vertical="top" wrapText="1"/>
    </xf>
    <xf numFmtId="43" fontId="31" fillId="8" borderId="26" xfId="18" applyNumberFormat="1" applyFont="1" applyFill="1" applyBorder="1" applyAlignment="1">
      <alignment horizontal="right" vertical="top" wrapText="1"/>
    </xf>
    <xf numFmtId="43" fontId="0" fillId="0" borderId="0" xfId="0" applyNumberFormat="1"/>
    <xf numFmtId="43" fontId="0" fillId="0" borderId="0" xfId="18" applyNumberFormat="1" applyFont="1"/>
    <xf numFmtId="0" fontId="28" fillId="0" borderId="26" xfId="19" applyFont="1" applyBorder="1" applyAlignment="1">
      <alignment horizontal="center" vertical="center" wrapText="1"/>
    </xf>
    <xf numFmtId="0" fontId="60" fillId="0" borderId="26" xfId="19" applyFont="1" applyBorder="1" applyAlignment="1">
      <alignment horizontal="center" vertical="center" wrapText="1"/>
    </xf>
    <xf numFmtId="41" fontId="58" fillId="2" borderId="26" xfId="0" applyNumberFormat="1" applyFont="1" applyFill="1" applyBorder="1" applyAlignment="1">
      <alignment horizontal="center" vertical="center" wrapText="1"/>
    </xf>
    <xf numFmtId="43" fontId="31" fillId="8" borderId="26" xfId="18" applyNumberFormat="1" applyFont="1" applyFill="1" applyBorder="1" applyAlignment="1">
      <alignment vertical="top" wrapText="1"/>
    </xf>
    <xf numFmtId="0" fontId="8" fillId="0" borderId="0" xfId="19" applyAlignment="1">
      <alignment vertical="top"/>
    </xf>
    <xf numFmtId="0" fontId="25" fillId="23" borderId="0" xfId="19" applyFont="1" applyFill="1" applyBorder="1" applyAlignment="1">
      <alignment vertical="center"/>
    </xf>
    <xf numFmtId="0" fontId="70" fillId="0" borderId="0" xfId="19" applyFont="1" applyAlignment="1">
      <alignment vertical="top"/>
    </xf>
    <xf numFmtId="0" fontId="27" fillId="23" borderId="13" xfId="19" applyFont="1" applyFill="1" applyBorder="1" applyAlignment="1">
      <alignment vertical="top"/>
    </xf>
    <xf numFmtId="0" fontId="48" fillId="0" borderId="0" xfId="19" applyFont="1" applyAlignment="1">
      <alignment vertical="top"/>
    </xf>
    <xf numFmtId="0" fontId="71" fillId="0" borderId="0" xfId="19" applyFont="1" applyAlignment="1">
      <alignment horizontal="left" vertical="top"/>
    </xf>
    <xf numFmtId="0" fontId="26" fillId="23" borderId="13" xfId="19" applyFont="1" applyFill="1" applyBorder="1" applyAlignment="1">
      <alignment horizontal="center" vertical="center" wrapText="1"/>
    </xf>
    <xf numFmtId="9" fontId="32" fillId="0" borderId="26" xfId="19" applyNumberFormat="1" applyFont="1" applyBorder="1" applyAlignment="1">
      <alignment horizontal="center" vertical="center" wrapText="1"/>
    </xf>
    <xf numFmtId="43" fontId="32" fillId="0" borderId="26" xfId="19"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3" fontId="32" fillId="0" borderId="26" xfId="19" applyNumberFormat="1" applyFont="1" applyBorder="1" applyAlignment="1">
      <alignment horizontal="center" vertical="center" wrapText="1"/>
    </xf>
    <xf numFmtId="43" fontId="32" fillId="0" borderId="26" xfId="18" applyNumberFormat="1" applyFont="1" applyFill="1" applyBorder="1" applyAlignment="1">
      <alignment horizontal="center" vertical="center" wrapText="1"/>
    </xf>
    <xf numFmtId="0" fontId="32" fillId="0" borderId="26" xfId="19" applyFont="1" applyBorder="1" applyAlignment="1" applyProtection="1">
      <alignment horizontal="center" vertical="center" wrapText="1"/>
      <protection locked="0"/>
    </xf>
    <xf numFmtId="0" fontId="31" fillId="0" borderId="0" xfId="19" applyFont="1" applyBorder="1" applyAlignment="1">
      <alignment horizontal="center" vertical="center" wrapText="1"/>
    </xf>
    <xf numFmtId="0" fontId="64" fillId="2" borderId="0" xfId="19" applyFont="1" applyFill="1" applyBorder="1" applyAlignment="1">
      <alignment vertical="top" wrapText="1"/>
    </xf>
    <xf numFmtId="0" fontId="74" fillId="0" borderId="0" xfId="19" applyFont="1" applyAlignment="1">
      <alignment horizontal="left" vertical="top" wrapText="1"/>
    </xf>
    <xf numFmtId="0" fontId="75" fillId="2" borderId="0" xfId="19" applyFont="1" applyFill="1" applyBorder="1" applyAlignment="1">
      <alignment horizontal="center" vertical="top" wrapText="1"/>
    </xf>
    <xf numFmtId="0" fontId="64" fillId="0" borderId="0" xfId="19" applyFont="1" applyBorder="1" applyAlignment="1">
      <alignment horizontal="center" vertical="center" wrapText="1"/>
    </xf>
    <xf numFmtId="0" fontId="64" fillId="0" borderId="0" xfId="19" applyFont="1" applyBorder="1" applyAlignment="1">
      <alignment vertical="center" wrapText="1"/>
    </xf>
    <xf numFmtId="0" fontId="64" fillId="0" borderId="0" xfId="19" applyFont="1" applyAlignment="1">
      <alignment vertical="center" wrapText="1"/>
    </xf>
    <xf numFmtId="0" fontId="76" fillId="2" borderId="0" xfId="19" applyFont="1" applyFill="1" applyBorder="1" applyAlignment="1">
      <alignment vertical="center"/>
    </xf>
    <xf numFmtId="0" fontId="26" fillId="23" borderId="0" xfId="19" applyFont="1" applyFill="1" applyBorder="1" applyAlignment="1">
      <alignment vertical="top"/>
    </xf>
    <xf numFmtId="43" fontId="25" fillId="23" borderId="0" xfId="19" applyNumberFormat="1" applyFont="1" applyFill="1" applyBorder="1" applyAlignment="1">
      <alignment vertical="center"/>
    </xf>
    <xf numFmtId="0" fontId="26" fillId="23" borderId="13" xfId="19" applyFont="1" applyFill="1" applyBorder="1" applyAlignment="1">
      <alignment vertical="top"/>
    </xf>
    <xf numFmtId="0" fontId="26" fillId="23" borderId="13" xfId="19" applyFont="1" applyFill="1" applyBorder="1" applyAlignment="1">
      <alignment vertical="center" wrapText="1"/>
    </xf>
    <xf numFmtId="43" fontId="26" fillId="23" borderId="13" xfId="19" applyNumberFormat="1" applyFont="1" applyFill="1" applyBorder="1" applyAlignment="1">
      <alignment vertical="center" wrapText="1"/>
    </xf>
    <xf numFmtId="4" fontId="31" fillId="0" borderId="26" xfId="19" applyNumberFormat="1" applyFont="1" applyBorder="1" applyAlignment="1">
      <alignment horizontal="center" vertical="center" wrapText="1"/>
    </xf>
    <xf numFmtId="0" fontId="61" fillId="2" borderId="26" xfId="19" applyFont="1" applyFill="1" applyBorder="1" applyAlignment="1">
      <alignment horizontal="center" vertical="center" wrapText="1"/>
    </xf>
    <xf numFmtId="3" fontId="31" fillId="0" borderId="26" xfId="19" applyNumberFormat="1" applyFont="1" applyBorder="1" applyAlignment="1">
      <alignment horizontal="center" vertical="center" wrapText="1"/>
    </xf>
    <xf numFmtId="0" fontId="61" fillId="0" borderId="26" xfId="19" applyFont="1" applyBorder="1" applyAlignment="1">
      <alignment vertical="center" wrapText="1"/>
    </xf>
    <xf numFmtId="8" fontId="31" fillId="0" borderId="26" xfId="19" applyNumberFormat="1" applyFont="1" applyBorder="1" applyAlignment="1">
      <alignment horizontal="center" vertical="center" wrapText="1"/>
    </xf>
    <xf numFmtId="9" fontId="31" fillId="0" borderId="26" xfId="17" applyFont="1" applyBorder="1" applyAlignment="1">
      <alignment horizontal="center" vertical="center" wrapText="1"/>
    </xf>
    <xf numFmtId="43" fontId="31" fillId="8" borderId="26" xfId="19" applyNumberFormat="1" applyFont="1" applyFill="1" applyBorder="1" applyAlignment="1">
      <alignment vertical="center" wrapText="1"/>
    </xf>
    <xf numFmtId="0" fontId="31" fillId="8" borderId="26" xfId="19" applyFont="1" applyFill="1" applyBorder="1" applyAlignment="1">
      <alignment vertical="center" wrapText="1"/>
    </xf>
    <xf numFmtId="0" fontId="31" fillId="0" borderId="0" xfId="19" applyFont="1" applyBorder="1" applyAlignment="1">
      <alignment vertical="top" wrapText="1"/>
    </xf>
    <xf numFmtId="0" fontId="31" fillId="0" borderId="0" xfId="19" applyFont="1" applyBorder="1" applyAlignment="1">
      <alignment vertical="center" wrapText="1"/>
    </xf>
    <xf numFmtId="43" fontId="31" fillId="0" borderId="0" xfId="19" applyNumberFormat="1" applyFont="1" applyBorder="1" applyAlignment="1">
      <alignment vertical="center" wrapText="1"/>
    </xf>
    <xf numFmtId="0" fontId="32" fillId="0" borderId="0" xfId="19" applyFont="1" applyBorder="1" applyAlignment="1">
      <alignment vertical="center" wrapText="1"/>
    </xf>
    <xf numFmtId="43" fontId="64" fillId="0" borderId="0" xfId="19" applyNumberFormat="1" applyFont="1" applyBorder="1" applyAlignment="1">
      <alignment vertical="center" wrapText="1"/>
    </xf>
    <xf numFmtId="0" fontId="40" fillId="2" borderId="0" xfId="0" applyFont="1" applyFill="1" applyBorder="1" applyAlignment="1">
      <alignment vertical="center"/>
    </xf>
    <xf numFmtId="0" fontId="77" fillId="2" borderId="0" xfId="19" applyFont="1" applyFill="1" applyBorder="1" applyAlignment="1">
      <alignment horizontal="left" vertical="center"/>
    </xf>
    <xf numFmtId="0" fontId="25" fillId="23" borderId="0" xfId="19" applyFont="1" applyFill="1" applyBorder="1" applyAlignment="1">
      <alignment vertical="center" wrapText="1"/>
    </xf>
    <xf numFmtId="0" fontId="25" fillId="23" borderId="0" xfId="19" applyFont="1" applyFill="1" applyBorder="1" applyAlignment="1">
      <alignment horizontal="center" vertical="center" wrapText="1"/>
    </xf>
    <xf numFmtId="0" fontId="26" fillId="24" borderId="0" xfId="19" applyFont="1" applyFill="1" applyBorder="1" applyAlignment="1" applyProtection="1">
      <alignment vertical="center"/>
      <protection locked="0"/>
    </xf>
    <xf numFmtId="0" fontId="78" fillId="0" borderId="26" xfId="19" applyFont="1" applyBorder="1" applyAlignment="1">
      <alignment horizontal="center" vertical="center" wrapText="1"/>
    </xf>
    <xf numFmtId="0" fontId="79" fillId="0" borderId="26" xfId="19" applyFont="1" applyBorder="1" applyAlignment="1">
      <alignment horizontal="center" vertical="center" wrapText="1"/>
    </xf>
    <xf numFmtId="43" fontId="31" fillId="8" borderId="26" xfId="18" applyFont="1" applyFill="1" applyBorder="1" applyAlignment="1">
      <alignment vertical="center" wrapText="1"/>
    </xf>
    <xf numFmtId="0" fontId="28" fillId="8" borderId="26" xfId="19" applyFont="1" applyFill="1" applyBorder="1" applyAlignment="1">
      <alignment vertical="center" wrapText="1"/>
    </xf>
    <xf numFmtId="0" fontId="79" fillId="0" borderId="0" xfId="19" applyFont="1" applyBorder="1" applyAlignment="1">
      <alignment horizontal="left" vertical="center"/>
    </xf>
    <xf numFmtId="41" fontId="22" fillId="2" borderId="0" xfId="0" applyNumberFormat="1" applyFont="1" applyFill="1" applyAlignment="1">
      <alignment vertical="center"/>
    </xf>
    <xf numFmtId="41" fontId="0" fillId="0" borderId="0" xfId="0" applyNumberFormat="1" applyAlignment="1">
      <alignment horizontal="center" vertical="center"/>
    </xf>
    <xf numFmtId="164" fontId="21" fillId="2" borderId="0" xfId="0" applyNumberFormat="1" applyFont="1" applyFill="1" applyAlignment="1">
      <alignment vertical="center"/>
    </xf>
    <xf numFmtId="164" fontId="21" fillId="2" borderId="0" xfId="0" applyNumberFormat="1" applyFont="1" applyFill="1" applyBorder="1" applyAlignment="1">
      <alignment vertical="center"/>
    </xf>
    <xf numFmtId="175" fontId="22" fillId="2" borderId="15" xfId="0"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0" fillId="0" borderId="48" xfId="0" applyFont="1" applyBorder="1" applyAlignment="1">
      <alignment horizontal="center" vertical="center"/>
    </xf>
    <xf numFmtId="0" fontId="50" fillId="0" borderId="0" xfId="0" applyFont="1" applyFill="1" applyBorder="1" applyAlignment="1">
      <alignment horizontal="center" vertical="center"/>
    </xf>
    <xf numFmtId="0" fontId="50"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53" fillId="9"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0" borderId="30" xfId="19" applyFont="1" applyBorder="1" applyAlignment="1">
      <alignment horizontal="center" vertical="center" wrapText="1"/>
    </xf>
    <xf numFmtId="0" fontId="28" fillId="0" borderId="28" xfId="19" applyFont="1" applyBorder="1" applyAlignment="1">
      <alignment horizontal="center" vertical="center" wrapText="1"/>
    </xf>
    <xf numFmtId="0" fontId="28" fillId="0" borderId="27" xfId="19" applyFont="1" applyBorder="1" applyAlignment="1">
      <alignment horizontal="center" vertical="center" wrapText="1"/>
    </xf>
    <xf numFmtId="0" fontId="56" fillId="17" borderId="30" xfId="0" applyFont="1" applyFill="1" applyBorder="1" applyAlignment="1" applyProtection="1">
      <alignment horizontal="center" vertical="center" wrapText="1"/>
      <protection locked="0"/>
    </xf>
    <xf numFmtId="0" fontId="56" fillId="17" borderId="28" xfId="0" applyFont="1" applyFill="1" applyBorder="1" applyAlignment="1" applyProtection="1">
      <alignment horizontal="center" vertical="center" wrapText="1"/>
      <protection locked="0"/>
    </xf>
    <xf numFmtId="0" fontId="56" fillId="17" borderId="27" xfId="0" applyFont="1" applyFill="1" applyBorder="1" applyAlignment="1" applyProtection="1">
      <alignment horizontal="center" vertical="center" wrapText="1"/>
      <protection locked="0"/>
    </xf>
    <xf numFmtId="0" fontId="55" fillId="16" borderId="37" xfId="0" applyFont="1" applyFill="1" applyBorder="1" applyAlignment="1">
      <alignment horizontal="center" vertical="center" wrapText="1"/>
    </xf>
    <xf numFmtId="0" fontId="55" fillId="16" borderId="36" xfId="0" applyFont="1" applyFill="1" applyBorder="1" applyAlignment="1">
      <alignment horizontal="center" vertical="center" wrapText="1"/>
    </xf>
    <xf numFmtId="0" fontId="28" fillId="0" borderId="31" xfId="19" applyFont="1" applyBorder="1" applyAlignment="1">
      <alignment horizontal="center" vertical="center" wrapText="1"/>
    </xf>
    <xf numFmtId="0" fontId="28" fillId="0" borderId="44" xfId="19" applyFont="1" applyBorder="1" applyAlignment="1">
      <alignment horizontal="center" vertical="center" wrapText="1"/>
    </xf>
    <xf numFmtId="0" fontId="28" fillId="0" borderId="43" xfId="19" applyFont="1" applyBorder="1" applyAlignment="1">
      <alignment horizontal="center" vertical="center" wrapText="1"/>
    </xf>
    <xf numFmtId="0" fontId="26" fillId="0" borderId="30" xfId="19" applyFont="1" applyBorder="1" applyAlignment="1">
      <alignment horizontal="center" vertical="center" wrapText="1"/>
    </xf>
    <xf numFmtId="0" fontId="26" fillId="0" borderId="28" xfId="19" applyFont="1" applyBorder="1" applyAlignment="1">
      <alignment horizontal="center" vertical="center" wrapText="1"/>
    </xf>
    <xf numFmtId="0" fontId="26" fillId="0" borderId="27" xfId="19" applyFont="1" applyBorder="1" applyAlignment="1">
      <alignment horizontal="center" vertical="center" wrapText="1"/>
    </xf>
    <xf numFmtId="0" fontId="52" fillId="17" borderId="30" xfId="0" applyFont="1" applyFill="1" applyBorder="1" applyAlignment="1" applyProtection="1">
      <alignment horizontal="center" vertical="center" wrapText="1"/>
      <protection locked="0"/>
    </xf>
    <xf numFmtId="0" fontId="52" fillId="17" borderId="28" xfId="0" applyFont="1" applyFill="1" applyBorder="1" applyAlignment="1" applyProtection="1">
      <alignment horizontal="center" vertical="center" wrapText="1"/>
      <protection locked="0"/>
    </xf>
    <xf numFmtId="0" fontId="52" fillId="17" borderId="27" xfId="0" applyFont="1" applyFill="1" applyBorder="1" applyAlignment="1" applyProtection="1">
      <alignment horizontal="center" vertical="center" wrapText="1"/>
      <protection locked="0"/>
    </xf>
    <xf numFmtId="0" fontId="55" fillId="16" borderId="16" xfId="0" applyFont="1" applyFill="1" applyBorder="1" applyAlignment="1">
      <alignment horizontal="center" vertical="center" wrapText="1"/>
    </xf>
    <xf numFmtId="0" fontId="55" fillId="17" borderId="29" xfId="0" applyFont="1" applyFill="1" applyBorder="1" applyAlignment="1" applyProtection="1">
      <alignment horizontal="center" vertical="center" wrapText="1"/>
      <protection locked="0"/>
    </xf>
    <xf numFmtId="0" fontId="55" fillId="17" borderId="31" xfId="0" applyFont="1" applyFill="1" applyBorder="1" applyAlignment="1" applyProtection="1">
      <alignment horizontal="center" vertical="center" wrapText="1"/>
      <protection locked="0"/>
    </xf>
    <xf numFmtId="0" fontId="55" fillId="17" borderId="42" xfId="0" applyFont="1" applyFill="1" applyBorder="1" applyAlignment="1" applyProtection="1">
      <alignment horizontal="center" vertical="center" wrapText="1"/>
      <protection locked="0"/>
    </xf>
    <xf numFmtId="0" fontId="55" fillId="17" borderId="43" xfId="0" applyFont="1" applyFill="1" applyBorder="1" applyAlignment="1" applyProtection="1">
      <alignment horizontal="center" vertical="center" wrapText="1"/>
      <protection locked="0"/>
    </xf>
    <xf numFmtId="0" fontId="55" fillId="16" borderId="30" xfId="0" applyFont="1" applyFill="1" applyBorder="1" applyAlignment="1">
      <alignment horizontal="center" vertical="center" wrapText="1"/>
    </xf>
    <xf numFmtId="0" fontId="55" fillId="16" borderId="28" xfId="0" applyFont="1" applyFill="1" applyBorder="1" applyAlignment="1">
      <alignment horizontal="center" vertical="center" wrapText="1"/>
    </xf>
    <xf numFmtId="0" fontId="55" fillId="16" borderId="27" xfId="0" applyFont="1" applyFill="1" applyBorder="1" applyAlignment="1">
      <alignment horizontal="center" vertical="center" wrapText="1"/>
    </xf>
    <xf numFmtId="0" fontId="28" fillId="0" borderId="26" xfId="19"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73" fillId="0" borderId="26" xfId="0" applyFont="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26" fillId="24" borderId="13" xfId="19" applyFont="1" applyFill="1" applyBorder="1" applyAlignment="1" applyProtection="1">
      <alignment horizontal="left" vertical="center" wrapText="1"/>
      <protection locked="0"/>
    </xf>
    <xf numFmtId="0" fontId="28" fillId="8" borderId="37" xfId="19" applyFont="1" applyFill="1" applyBorder="1" applyAlignment="1">
      <alignment horizontal="center" vertical="center" wrapText="1"/>
    </xf>
    <xf numFmtId="0" fontId="28" fillId="8" borderId="16" xfId="19" applyFont="1" applyFill="1" applyBorder="1" applyAlignment="1">
      <alignment horizontal="center" vertical="center" wrapText="1"/>
    </xf>
    <xf numFmtId="0" fontId="28" fillId="8" borderId="36" xfId="19" applyFont="1" applyFill="1" applyBorder="1" applyAlignment="1">
      <alignment horizontal="center" vertical="center" wrapText="1"/>
    </xf>
    <xf numFmtId="0" fontId="67" fillId="0" borderId="26" xfId="0" applyFont="1" applyBorder="1" applyAlignment="1">
      <alignment horizontal="center" vertical="center" wrapText="1"/>
    </xf>
    <xf numFmtId="0" fontId="28" fillId="0" borderId="30" xfId="19" applyFont="1" applyFill="1" applyBorder="1" applyAlignment="1">
      <alignment horizontal="center" vertical="center" wrapText="1"/>
    </xf>
    <xf numFmtId="0" fontId="28" fillId="0" borderId="28" xfId="19" applyFont="1" applyFill="1" applyBorder="1" applyAlignment="1">
      <alignment horizontal="center" vertical="center" wrapText="1"/>
    </xf>
    <xf numFmtId="0" fontId="28" fillId="0" borderId="27" xfId="19" applyFont="1" applyFill="1" applyBorder="1" applyAlignment="1">
      <alignment horizontal="center" vertical="center" wrapText="1"/>
    </xf>
    <xf numFmtId="0" fontId="26" fillId="24" borderId="0" xfId="19" applyFont="1" applyFill="1" applyBorder="1" applyAlignment="1" applyProtection="1">
      <alignment horizontal="left" vertical="top" wrapText="1"/>
      <protection locked="0"/>
    </xf>
    <xf numFmtId="0" fontId="28" fillId="0" borderId="26" xfId="19" applyFont="1" applyFill="1" applyBorder="1" applyAlignment="1">
      <alignment horizontal="center" vertical="center" wrapText="1"/>
    </xf>
    <xf numFmtId="0" fontId="65" fillId="0" borderId="0" xfId="19" applyFont="1" applyAlignment="1">
      <alignment horizontal="left" vertical="center" wrapText="1"/>
    </xf>
    <xf numFmtId="0" fontId="26" fillId="23" borderId="13" xfId="19" applyFont="1" applyFill="1" applyBorder="1" applyAlignment="1">
      <alignment horizontal="left" vertical="top" wrapText="1"/>
    </xf>
    <xf numFmtId="0" fontId="26" fillId="24" borderId="13" xfId="19" applyFont="1" applyFill="1" applyBorder="1" applyAlignment="1" applyProtection="1">
      <alignment horizontal="left" vertical="top" wrapText="1"/>
      <protection locked="0"/>
    </xf>
    <xf numFmtId="0" fontId="28" fillId="8" borderId="37" xfId="19" applyFont="1" applyFill="1" applyBorder="1" applyAlignment="1">
      <alignment horizontal="center" vertical="top"/>
    </xf>
    <xf numFmtId="0" fontId="28" fillId="8" borderId="16" xfId="19" applyFont="1" applyFill="1" applyBorder="1" applyAlignment="1">
      <alignment horizontal="center" vertical="top"/>
    </xf>
    <xf numFmtId="0" fontId="28" fillId="8" borderId="36" xfId="19" applyFont="1" applyFill="1" applyBorder="1" applyAlignment="1">
      <alignment horizontal="center" vertical="top"/>
    </xf>
    <xf numFmtId="0" fontId="59" fillId="0" borderId="26" xfId="19" applyFont="1" applyBorder="1" applyAlignment="1">
      <alignment horizontal="center" vertical="center" wrapText="1"/>
    </xf>
    <xf numFmtId="0" fontId="60" fillId="0" borderId="26" xfId="19" applyFont="1" applyBorder="1" applyAlignment="1">
      <alignment horizontal="center" vertical="center" wrapText="1"/>
    </xf>
    <xf numFmtId="0" fontId="25" fillId="23" borderId="0" xfId="19" applyFont="1" applyFill="1" applyBorder="1" applyAlignment="1">
      <alignment horizontal="center"/>
    </xf>
    <xf numFmtId="0" fontId="26" fillId="23" borderId="0" xfId="19" applyFont="1" applyFill="1" applyBorder="1" applyAlignment="1">
      <alignment horizontal="left" vertical="top"/>
    </xf>
    <xf numFmtId="0" fontId="49" fillId="23" borderId="0" xfId="19" applyFont="1" applyFill="1" applyBorder="1" applyAlignment="1">
      <alignment horizontal="center" vertical="top" wrapText="1"/>
    </xf>
    <xf numFmtId="0" fontId="26" fillId="24" borderId="13" xfId="19" applyFont="1" applyFill="1" applyBorder="1" applyAlignment="1" applyProtection="1">
      <alignment horizontal="left" vertical="top"/>
      <protection locked="0"/>
    </xf>
    <xf numFmtId="0" fontId="30" fillId="0" borderId="30"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7" xfId="0" applyFont="1" applyBorder="1" applyAlignment="1">
      <alignment horizontal="center" vertical="center" wrapText="1"/>
    </xf>
    <xf numFmtId="43" fontId="31" fillId="0" borderId="30" xfId="18" applyNumberFormat="1" applyFont="1" applyFill="1" applyBorder="1" applyAlignment="1">
      <alignment horizontal="center" vertical="center" wrapText="1"/>
    </xf>
    <xf numFmtId="43" fontId="31" fillId="0" borderId="28" xfId="18" applyNumberFormat="1" applyFont="1" applyFill="1" applyBorder="1" applyAlignment="1">
      <alignment horizontal="center" vertical="center" wrapText="1"/>
    </xf>
    <xf numFmtId="43" fontId="31" fillId="0" borderId="27" xfId="18" applyNumberFormat="1" applyFont="1" applyFill="1" applyBorder="1" applyAlignment="1">
      <alignment horizontal="center" vertical="center" wrapText="1"/>
    </xf>
    <xf numFmtId="0" fontId="30" fillId="0" borderId="26" xfId="0" applyFont="1" applyBorder="1" applyAlignment="1">
      <alignment horizontal="center" vertical="center" wrapText="1"/>
    </xf>
    <xf numFmtId="0" fontId="30" fillId="21" borderId="26" xfId="0" applyFont="1" applyFill="1" applyBorder="1" applyAlignment="1">
      <alignment horizontal="center" vertical="center" wrapText="1"/>
    </xf>
    <xf numFmtId="9" fontId="30" fillId="0" borderId="30" xfId="0" applyNumberFormat="1" applyFont="1" applyBorder="1" applyAlignment="1">
      <alignment horizontal="center" vertical="center" wrapText="1"/>
    </xf>
    <xf numFmtId="9" fontId="30" fillId="0" borderId="28" xfId="0" applyNumberFormat="1" applyFont="1" applyBorder="1" applyAlignment="1">
      <alignment horizontal="center" vertical="center" wrapText="1"/>
    </xf>
    <xf numFmtId="9" fontId="30" fillId="0" borderId="27" xfId="0" applyNumberFormat="1" applyFont="1" applyBorder="1" applyAlignment="1">
      <alignment horizontal="center" vertical="center" wrapText="1"/>
    </xf>
    <xf numFmtId="43" fontId="30" fillId="0" borderId="30" xfId="18" applyFont="1" applyBorder="1" applyAlignment="1">
      <alignment horizontal="center" vertical="center" wrapText="1"/>
    </xf>
    <xf numFmtId="43" fontId="30" fillId="0" borderId="28" xfId="18" applyFont="1" applyBorder="1" applyAlignment="1">
      <alignment horizontal="center" vertical="center" wrapText="1"/>
    </xf>
    <xf numFmtId="43" fontId="30" fillId="0" borderId="27" xfId="18" applyFont="1" applyBorder="1" applyAlignment="1">
      <alignment horizontal="center" vertical="center" wrapText="1"/>
    </xf>
    <xf numFmtId="43" fontId="31" fillId="0" borderId="30" xfId="16" applyNumberFormat="1" applyFont="1" applyFill="1" applyBorder="1" applyAlignment="1">
      <alignment horizontal="center" vertical="center" wrapText="1"/>
    </xf>
    <xf numFmtId="43" fontId="31" fillId="0" borderId="28" xfId="16" applyNumberFormat="1" applyFont="1" applyFill="1" applyBorder="1" applyAlignment="1">
      <alignment horizontal="center" vertical="center" wrapText="1"/>
    </xf>
    <xf numFmtId="43" fontId="31" fillId="0" borderId="27" xfId="16" applyNumberFormat="1" applyFont="1" applyFill="1" applyBorder="1" applyAlignment="1">
      <alignment horizontal="center" vertical="center" wrapText="1"/>
    </xf>
    <xf numFmtId="0" fontId="28" fillId="0" borderId="30" xfId="16" applyFont="1" applyBorder="1" applyAlignment="1">
      <alignment horizontal="center" vertical="center" wrapText="1"/>
    </xf>
    <xf numFmtId="0" fontId="28" fillId="0" borderId="28" xfId="16" applyFont="1" applyBorder="1" applyAlignment="1">
      <alignment horizontal="center" vertical="center" wrapText="1"/>
    </xf>
    <xf numFmtId="0" fontId="28" fillId="0" borderId="27" xfId="16" applyFont="1" applyBorder="1" applyAlignment="1">
      <alignment horizontal="center" vertical="center" wrapText="1"/>
    </xf>
    <xf numFmtId="0" fontId="49" fillId="0" borderId="0" xfId="16" applyFont="1" applyFill="1" applyBorder="1" applyAlignment="1">
      <alignment horizontal="center" vertical="top" wrapText="1"/>
    </xf>
    <xf numFmtId="0" fontId="57" fillId="0" borderId="30" xfId="0" applyFont="1" applyBorder="1" applyAlignment="1">
      <alignment horizontal="center" vertical="center" wrapText="1"/>
    </xf>
    <xf numFmtId="0" fontId="57" fillId="0" borderId="28" xfId="0" applyFont="1" applyBorder="1" applyAlignment="1">
      <alignment horizontal="center" vertical="center" wrapText="1"/>
    </xf>
    <xf numFmtId="0" fontId="57" fillId="0" borderId="27" xfId="0" applyFont="1" applyBorder="1" applyAlignment="1">
      <alignment horizontal="center" vertical="center" wrapText="1"/>
    </xf>
    <xf numFmtId="0" fontId="49" fillId="0" borderId="0" xfId="19" applyFont="1" applyFill="1" applyBorder="1" applyAlignment="1">
      <alignment horizontal="center" vertical="top" wrapText="1"/>
    </xf>
    <xf numFmtId="0" fontId="28" fillId="0" borderId="30" xfId="16" applyFont="1" applyBorder="1" applyAlignment="1">
      <alignment horizontal="center" vertical="top" wrapText="1"/>
    </xf>
    <xf numFmtId="0" fontId="30" fillId="0" borderId="30" xfId="0" applyFont="1" applyBorder="1" applyAlignment="1">
      <alignment horizontal="center" vertical="top" wrapText="1"/>
    </xf>
    <xf numFmtId="0" fontId="28" fillId="0" borderId="28" xfId="16" applyFont="1" applyBorder="1" applyAlignment="1">
      <alignment horizontal="center" vertical="top" wrapText="1"/>
    </xf>
    <xf numFmtId="0" fontId="30" fillId="0" borderId="28" xfId="0" applyFont="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0">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7</c:v>
                </c:pt>
              </c:numCache>
            </c:numRef>
          </c:val>
        </c:ser>
        <c:dLbls>
          <c:showLegendKey val="0"/>
          <c:showVal val="0"/>
          <c:showCatName val="0"/>
          <c:showSerName val="0"/>
          <c:showPercent val="0"/>
          <c:showBubbleSize val="0"/>
        </c:dLbls>
        <c:gapWidth val="150"/>
        <c:shape val="box"/>
        <c:axId val="129855488"/>
        <c:axId val="129857024"/>
        <c:axId val="0"/>
      </c:bar3DChart>
      <c:catAx>
        <c:axId val="129855488"/>
        <c:scaling>
          <c:orientation val="minMax"/>
        </c:scaling>
        <c:delete val="0"/>
        <c:axPos val="b"/>
        <c:numFmt formatCode="General" sourceLinked="0"/>
        <c:majorTickMark val="none"/>
        <c:minorTickMark val="none"/>
        <c:tickLblPos val="nextTo"/>
        <c:txPr>
          <a:bodyPr/>
          <a:lstStyle/>
          <a:p>
            <a:pPr>
              <a:defRPr lang="es-HN"/>
            </a:pPr>
            <a:endParaRPr lang="es-HN"/>
          </a:p>
        </c:txPr>
        <c:crossAx val="129857024"/>
        <c:crosses val="autoZero"/>
        <c:auto val="1"/>
        <c:lblAlgn val="ctr"/>
        <c:lblOffset val="100"/>
        <c:noMultiLvlLbl val="0"/>
      </c:catAx>
      <c:valAx>
        <c:axId val="12985702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85548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4</c:v>
                </c:pt>
                <c:pt idx="2">
                  <c:v>40</c:v>
                </c:pt>
                <c:pt idx="3">
                  <c:v>2</c:v>
                </c:pt>
                <c:pt idx="4">
                  <c:v>2</c:v>
                </c:pt>
                <c:pt idx="5">
                  <c:v>0</c:v>
                </c:pt>
                <c:pt idx="6">
                  <c:v>14</c:v>
                </c:pt>
                <c:pt idx="7">
                  <c:v>0</c:v>
                </c:pt>
                <c:pt idx="8">
                  <c:v>0</c:v>
                </c:pt>
                <c:pt idx="9">
                  <c:v>0</c:v>
                </c:pt>
              </c:numCache>
            </c:numRef>
          </c:val>
        </c:ser>
        <c:dLbls>
          <c:showLegendKey val="0"/>
          <c:showVal val="0"/>
          <c:showCatName val="0"/>
          <c:showSerName val="0"/>
          <c:showPercent val="0"/>
          <c:showBubbleSize val="0"/>
        </c:dLbls>
        <c:gapWidth val="150"/>
        <c:shape val="box"/>
        <c:axId val="129887616"/>
        <c:axId val="129770624"/>
        <c:axId val="0"/>
      </c:bar3DChart>
      <c:catAx>
        <c:axId val="129887616"/>
        <c:scaling>
          <c:orientation val="minMax"/>
        </c:scaling>
        <c:delete val="0"/>
        <c:axPos val="b"/>
        <c:numFmt formatCode="General" sourceLinked="0"/>
        <c:majorTickMark val="none"/>
        <c:minorTickMark val="none"/>
        <c:tickLblPos val="nextTo"/>
        <c:txPr>
          <a:bodyPr/>
          <a:lstStyle/>
          <a:p>
            <a:pPr>
              <a:defRPr lang="es-HN"/>
            </a:pPr>
            <a:endParaRPr lang="es-HN"/>
          </a:p>
        </c:txPr>
        <c:crossAx val="129770624"/>
        <c:crosses val="autoZero"/>
        <c:auto val="1"/>
        <c:lblAlgn val="ctr"/>
        <c:lblOffset val="100"/>
        <c:noMultiLvlLbl val="0"/>
      </c:catAx>
      <c:valAx>
        <c:axId val="12977062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88761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8</c:v>
                </c:pt>
                <c:pt idx="1">
                  <c:v>0</c:v>
                </c:pt>
                <c:pt idx="2">
                  <c:v>0</c:v>
                </c:pt>
                <c:pt idx="3">
                  <c:v>4</c:v>
                </c:pt>
                <c:pt idx="4">
                  <c:v>0</c:v>
                </c:pt>
                <c:pt idx="5">
                  <c:v>1</c:v>
                </c:pt>
                <c:pt idx="6">
                  <c:v>3</c:v>
                </c:pt>
                <c:pt idx="7">
                  <c:v>0</c:v>
                </c:pt>
                <c:pt idx="8">
                  <c:v>1</c:v>
                </c:pt>
                <c:pt idx="9">
                  <c:v>2</c:v>
                </c:pt>
                <c:pt idx="10">
                  <c:v>0</c:v>
                </c:pt>
                <c:pt idx="11">
                  <c:v>6</c:v>
                </c:pt>
                <c:pt idx="12">
                  <c:v>5</c:v>
                </c:pt>
                <c:pt idx="13">
                  <c:v>3</c:v>
                </c:pt>
                <c:pt idx="14">
                  <c:v>1</c:v>
                </c:pt>
                <c:pt idx="15">
                  <c:v>6</c:v>
                </c:pt>
                <c:pt idx="16">
                  <c:v>200</c:v>
                </c:pt>
              </c:numCache>
            </c:numRef>
          </c:val>
        </c:ser>
        <c:dLbls>
          <c:showLegendKey val="0"/>
          <c:showVal val="0"/>
          <c:showCatName val="0"/>
          <c:showSerName val="0"/>
          <c:showPercent val="0"/>
          <c:showBubbleSize val="0"/>
        </c:dLbls>
        <c:gapWidth val="150"/>
        <c:shape val="box"/>
        <c:axId val="129811200"/>
        <c:axId val="129812736"/>
        <c:axId val="0"/>
      </c:bar3DChart>
      <c:catAx>
        <c:axId val="129811200"/>
        <c:scaling>
          <c:orientation val="minMax"/>
        </c:scaling>
        <c:delete val="0"/>
        <c:axPos val="b"/>
        <c:numFmt formatCode="General" sourceLinked="0"/>
        <c:majorTickMark val="none"/>
        <c:minorTickMark val="none"/>
        <c:tickLblPos val="nextTo"/>
        <c:txPr>
          <a:bodyPr/>
          <a:lstStyle/>
          <a:p>
            <a:pPr>
              <a:defRPr lang="es-HN"/>
            </a:pPr>
            <a:endParaRPr lang="es-HN"/>
          </a:p>
        </c:txPr>
        <c:crossAx val="129812736"/>
        <c:crosses val="autoZero"/>
        <c:auto val="1"/>
        <c:lblAlgn val="ctr"/>
        <c:lblOffset val="100"/>
        <c:noMultiLvlLbl val="0"/>
      </c:catAx>
      <c:valAx>
        <c:axId val="12981273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981120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1270270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450734</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973594</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514267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ina\Downloads\CME%202015%20EN%20MODIF%20-19%20-1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ables/table1.xml><?xml version="1.0" encoding="utf-8"?>
<table xmlns="http://schemas.openxmlformats.org/spreadsheetml/2006/main" id="1" name="Tabla17" displayName="Tabla17" ref="B3:C13" totalsRowShown="0" headerRowDxfId="39" dataDxfId="38">
  <autoFilter ref="B3:C13"/>
  <tableColumns count="2">
    <tableColumn id="1" name="Descripción" dataDxfId="37"/>
    <tableColumn id="2" name="Monto" dataDxfId="36"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5" dataDxfId="34">
  <autoFilter ref="B39:D57"/>
  <tableColumns count="3">
    <tableColumn id="1" name="Descripción" dataDxfId="33"/>
    <tableColumn id="2" name="Cantidad" dataDxfId="32" dataCellStyle="Millares"/>
    <tableColumn id="3" name="Montos" dataDxfId="31">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0" dataDxfId="29">
  <autoFilter ref="B68:D80"/>
  <tableColumns count="3">
    <tableColumn id="1" name="Descripción" dataDxfId="28"/>
    <tableColumn id="2" name="Cantidad" dataDxfId="27" dataCellStyle="Millares"/>
    <tableColumn id="3" name="Montos" dataDxfId="26">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5">
  <autoFilter ref="B85:D103"/>
  <tableColumns count="3">
    <tableColumn id="1" name="Descripción " dataDxfId="24"/>
    <tableColumn id="2" name="Cantidad" dataDxfId="23" dataCellStyle="Millares"/>
    <tableColumn id="3" name="Montos" dataDxfId="22">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1" tableBorderDxfId="20">
  <autoFilter ref="H3:I14"/>
  <tableColumns count="2">
    <tableColumn id="1" name="Dimensión" dataDxfId="19"/>
    <tableColumn id="2" name="Monto" dataDxfId="18"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7" tableBorderDxfId="16">
  <autoFilter ref="H17:I25"/>
  <tableColumns count="2">
    <tableColumn id="1" name="Dimensión" dataDxfId="15"/>
    <tableColumn id="2" name="Monto" dataDxfId="14"/>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13" headerRowBorderDxfId="12" tableBorderDxfId="11">
  <autoFilter ref="E7:F11"/>
  <tableColumns count="2">
    <tableColumn id="1" name="Presupuesto" dataDxfId="10"/>
    <tableColumn id="2" name=" Monto " dataDxfId="9">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5"/>
      <c r="U2" s="535"/>
      <c r="V2" s="535"/>
      <c r="W2" s="535"/>
      <c r="X2" s="535"/>
      <c r="Y2" s="535"/>
      <c r="Z2" s="535"/>
      <c r="AA2" s="535"/>
      <c r="AB2" s="535"/>
      <c r="AC2" s="535" t="s">
        <v>25</v>
      </c>
      <c r="AD2" s="535"/>
      <c r="AE2" s="535"/>
      <c r="AF2" s="535"/>
      <c r="AG2" s="535"/>
      <c r="AH2" s="535"/>
      <c r="AI2" s="535"/>
      <c r="AJ2" s="535"/>
    </row>
    <row r="3" spans="2:36" ht="16.5" customHeight="1" x14ac:dyDescent="0.25">
      <c r="B3" s="33" t="s">
        <v>7</v>
      </c>
      <c r="C3" s="33"/>
      <c r="D3" s="33"/>
      <c r="E3" s="33"/>
      <c r="F3" s="33"/>
      <c r="G3" s="33"/>
      <c r="H3" s="33"/>
      <c r="I3" s="33"/>
      <c r="J3" s="33"/>
      <c r="K3" s="33"/>
      <c r="L3" s="33"/>
      <c r="M3" s="33"/>
      <c r="N3" s="33"/>
      <c r="O3" s="33"/>
      <c r="P3" s="33"/>
      <c r="Q3" s="33"/>
      <c r="R3" s="33"/>
      <c r="S3" s="33"/>
      <c r="T3" s="535"/>
      <c r="U3" s="535"/>
      <c r="V3" s="535"/>
      <c r="W3" s="535"/>
      <c r="X3" s="535"/>
      <c r="Y3" s="535"/>
      <c r="Z3" s="535"/>
      <c r="AA3" s="535"/>
      <c r="AB3" s="535"/>
      <c r="AC3" s="535" t="s">
        <v>7</v>
      </c>
      <c r="AD3" s="535"/>
      <c r="AE3" s="535"/>
      <c r="AF3" s="535"/>
      <c r="AG3" s="535"/>
      <c r="AH3" s="535"/>
      <c r="AI3" s="535"/>
      <c r="AJ3" s="535"/>
    </row>
    <row r="4" spans="2:36" ht="12.75" customHeight="1" x14ac:dyDescent="0.25">
      <c r="B4" s="33" t="s">
        <v>36</v>
      </c>
      <c r="C4" s="33"/>
      <c r="D4" s="33"/>
      <c r="E4" s="33"/>
      <c r="F4" s="33"/>
      <c r="G4" s="33"/>
      <c r="H4" s="33"/>
      <c r="I4" s="33"/>
      <c r="J4" s="33"/>
      <c r="K4" s="33"/>
      <c r="L4" s="33"/>
      <c r="M4" s="33"/>
      <c r="N4" s="33"/>
      <c r="O4" s="33"/>
      <c r="P4" s="33"/>
      <c r="Q4" s="33"/>
      <c r="R4" s="33"/>
      <c r="S4" s="33"/>
      <c r="T4" s="535"/>
      <c r="U4" s="535"/>
      <c r="V4" s="535"/>
      <c r="W4" s="535"/>
      <c r="X4" s="535"/>
      <c r="Y4" s="535"/>
      <c r="Z4" s="535"/>
      <c r="AA4" s="535"/>
      <c r="AB4" s="535"/>
      <c r="AC4" s="535" t="s">
        <v>36</v>
      </c>
      <c r="AD4" s="535"/>
      <c r="AE4" s="535"/>
      <c r="AF4" s="535"/>
      <c r="AG4" s="535"/>
      <c r="AH4" s="535"/>
      <c r="AI4" s="535"/>
      <c r="AJ4" s="535"/>
    </row>
    <row r="5" spans="2:36" ht="15.75" x14ac:dyDescent="0.25">
      <c r="B5" s="2"/>
      <c r="C5" s="2"/>
      <c r="D5" s="2"/>
    </row>
    <row r="6" spans="2:36" ht="16.5" thickBot="1" x14ac:dyDescent="0.3">
      <c r="B6" s="2"/>
      <c r="C6" s="2"/>
      <c r="D6" s="2"/>
    </row>
    <row r="7" spans="2:36" ht="75.75" customHeight="1" x14ac:dyDescent="0.25">
      <c r="B7" s="532" t="s">
        <v>20</v>
      </c>
      <c r="C7" s="532" t="s">
        <v>38</v>
      </c>
      <c r="D7" s="532" t="s">
        <v>39</v>
      </c>
      <c r="E7" s="541" t="s">
        <v>40</v>
      </c>
      <c r="F7" s="532" t="s">
        <v>37</v>
      </c>
      <c r="G7" s="541" t="s">
        <v>9</v>
      </c>
      <c r="H7" s="530" t="s">
        <v>0</v>
      </c>
      <c r="I7" s="530" t="s">
        <v>8</v>
      </c>
      <c r="J7" s="530" t="s">
        <v>16</v>
      </c>
      <c r="K7" s="530"/>
      <c r="L7" s="530" t="s">
        <v>13</v>
      </c>
      <c r="M7" s="530"/>
      <c r="N7" s="530"/>
      <c r="O7" s="530"/>
      <c r="P7" s="530"/>
      <c r="Q7" s="530"/>
      <c r="R7" s="530"/>
      <c r="S7" s="530"/>
      <c r="T7" s="532" t="s">
        <v>14</v>
      </c>
      <c r="U7" s="530" t="s">
        <v>18</v>
      </c>
      <c r="V7" s="530" t="s">
        <v>26</v>
      </c>
      <c r="W7" s="530"/>
      <c r="X7" s="530" t="s">
        <v>15</v>
      </c>
      <c r="Y7" s="530" t="s">
        <v>17</v>
      </c>
      <c r="Z7" s="530"/>
      <c r="AA7" s="530" t="s">
        <v>22</v>
      </c>
      <c r="AB7" s="530" t="s">
        <v>32</v>
      </c>
      <c r="AC7" s="536" t="s">
        <v>31</v>
      </c>
      <c r="AD7" s="536"/>
      <c r="AE7" s="536"/>
      <c r="AF7" s="536"/>
      <c r="AG7" s="530" t="s">
        <v>28</v>
      </c>
      <c r="AH7" s="530" t="s">
        <v>29</v>
      </c>
      <c r="AI7" s="530" t="s">
        <v>1</v>
      </c>
      <c r="AJ7" s="530" t="s">
        <v>2</v>
      </c>
    </row>
    <row r="8" spans="2:36" ht="15.75" customHeight="1" x14ac:dyDescent="0.25">
      <c r="B8" s="533"/>
      <c r="C8" s="533"/>
      <c r="D8" s="533"/>
      <c r="E8" s="542"/>
      <c r="F8" s="533"/>
      <c r="G8" s="542"/>
      <c r="H8" s="531"/>
      <c r="I8" s="531"/>
      <c r="J8" s="531" t="s">
        <v>33</v>
      </c>
      <c r="K8" s="531" t="s">
        <v>19</v>
      </c>
      <c r="L8" s="534" t="s">
        <v>3</v>
      </c>
      <c r="M8" s="534"/>
      <c r="N8" s="534" t="s">
        <v>4</v>
      </c>
      <c r="O8" s="534"/>
      <c r="P8" s="534" t="s">
        <v>5</v>
      </c>
      <c r="Q8" s="534"/>
      <c r="R8" s="534" t="s">
        <v>6</v>
      </c>
      <c r="S8" s="534"/>
      <c r="T8" s="533"/>
      <c r="U8" s="531"/>
      <c r="V8" s="531" t="s">
        <v>23</v>
      </c>
      <c r="W8" s="531" t="s">
        <v>21</v>
      </c>
      <c r="X8" s="531"/>
      <c r="Y8" s="531" t="s">
        <v>23</v>
      </c>
      <c r="Z8" s="531" t="s">
        <v>21</v>
      </c>
      <c r="AA8" s="531"/>
      <c r="AB8" s="531"/>
      <c r="AC8" s="14" t="s">
        <v>3</v>
      </c>
      <c r="AD8" s="14" t="s">
        <v>4</v>
      </c>
      <c r="AE8" s="14" t="s">
        <v>5</v>
      </c>
      <c r="AF8" s="14" t="s">
        <v>6</v>
      </c>
      <c r="AG8" s="531"/>
      <c r="AH8" s="531"/>
      <c r="AI8" s="531"/>
      <c r="AJ8" s="531"/>
    </row>
    <row r="9" spans="2:36" ht="78.75" x14ac:dyDescent="0.25">
      <c r="B9" s="533"/>
      <c r="C9" s="533"/>
      <c r="D9" s="533"/>
      <c r="E9" s="542"/>
      <c r="F9" s="533"/>
      <c r="G9" s="542"/>
      <c r="H9" s="531"/>
      <c r="I9" s="531"/>
      <c r="J9" s="531"/>
      <c r="K9" s="531"/>
      <c r="L9" s="32" t="s">
        <v>11</v>
      </c>
      <c r="M9" s="32" t="s">
        <v>12</v>
      </c>
      <c r="N9" s="32" t="s">
        <v>11</v>
      </c>
      <c r="O9" s="32" t="s">
        <v>12</v>
      </c>
      <c r="P9" s="32" t="s">
        <v>11</v>
      </c>
      <c r="Q9" s="32" t="s">
        <v>12</v>
      </c>
      <c r="R9" s="32" t="s">
        <v>11</v>
      </c>
      <c r="S9" s="32" t="s">
        <v>12</v>
      </c>
      <c r="T9" s="533"/>
      <c r="U9" s="531"/>
      <c r="V9" s="531"/>
      <c r="W9" s="531"/>
      <c r="X9" s="531"/>
      <c r="Y9" s="531"/>
      <c r="Z9" s="531"/>
      <c r="AA9" s="531"/>
      <c r="AB9" s="531"/>
      <c r="AC9" s="14" t="s">
        <v>24</v>
      </c>
      <c r="AD9" s="14" t="s">
        <v>24</v>
      </c>
      <c r="AE9" s="14" t="s">
        <v>24</v>
      </c>
      <c r="AF9" s="14" t="s">
        <v>24</v>
      </c>
      <c r="AG9" s="531"/>
      <c r="AH9" s="531"/>
      <c r="AI9" s="531"/>
      <c r="AJ9" s="531"/>
    </row>
    <row r="10" spans="2:36" ht="136.5" customHeight="1" x14ac:dyDescent="0.25">
      <c r="B10" s="39"/>
      <c r="C10" s="39"/>
      <c r="D10" s="39"/>
      <c r="E10" s="40"/>
      <c r="F10" s="41" t="s">
        <v>89</v>
      </c>
      <c r="G10" s="40" t="s">
        <v>96</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90</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91</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91</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91</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92</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92</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92</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93</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94</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94</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9" t="s">
        <v>10</v>
      </c>
      <c r="K31" s="540"/>
      <c r="L31" s="537"/>
      <c r="M31" s="538"/>
      <c r="N31" s="537"/>
      <c r="O31" s="538"/>
      <c r="P31" s="537"/>
      <c r="Q31" s="538"/>
      <c r="R31" s="537"/>
      <c r="S31" s="53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C17" sqref="C17"/>
    </sheetView>
  </sheetViews>
  <sheetFormatPr baseColWidth="10" defaultColWidth="11.5703125" defaultRowHeight="15" x14ac:dyDescent="0.25"/>
  <cols>
    <col min="1" max="1" width="3" style="78" customWidth="1"/>
    <col min="2" max="2" width="7.85546875" style="78" customWidth="1"/>
    <col min="3" max="3" width="51.7109375" style="78" customWidth="1"/>
    <col min="4" max="4" width="26.85546875" style="78" bestFit="1" customWidth="1"/>
    <col min="5" max="5" width="36.7109375" style="78" bestFit="1" customWidth="1"/>
    <col min="6" max="6" width="21.85546875" style="78" customWidth="1"/>
    <col min="7" max="7" width="16.5703125" style="70" customWidth="1"/>
    <col min="8" max="8" width="24.140625" style="78" bestFit="1" customWidth="1"/>
    <col min="9" max="9" width="36" style="78" bestFit="1" customWidth="1"/>
    <col min="10" max="10" width="28.140625" style="78" bestFit="1" customWidth="1"/>
    <col min="11" max="11" width="19.85546875" style="78" bestFit="1" customWidth="1"/>
    <col min="12" max="12" width="12.7109375" style="78" bestFit="1" customWidth="1"/>
    <col min="13"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14" t="s">
        <v>1328</v>
      </c>
      <c r="E2" s="114" t="s">
        <v>1330</v>
      </c>
      <c r="F2" s="114" t="s">
        <v>461</v>
      </c>
      <c r="G2" s="152" t="s">
        <v>1331</v>
      </c>
      <c r="H2" s="114"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306" t="s">
        <v>409</v>
      </c>
      <c r="AI2" s="306" t="s">
        <v>410</v>
      </c>
      <c r="AJ2" s="306" t="s">
        <v>411</v>
      </c>
      <c r="AK2" s="306" t="s">
        <v>412</v>
      </c>
      <c r="AL2" s="306" t="s">
        <v>413</v>
      </c>
      <c r="AM2" s="306" t="s">
        <v>416</v>
      </c>
      <c r="AN2" s="306" t="s">
        <v>414</v>
      </c>
      <c r="AO2" s="306" t="s">
        <v>415</v>
      </c>
      <c r="AP2" s="306" t="s">
        <v>417</v>
      </c>
      <c r="AQ2" s="306" t="s">
        <v>418</v>
      </c>
      <c r="AR2" s="306" t="s">
        <v>419</v>
      </c>
      <c r="AS2" s="306" t="s">
        <v>420</v>
      </c>
      <c r="AT2" s="306" t="s">
        <v>421</v>
      </c>
      <c r="AU2" s="306" t="s">
        <v>422</v>
      </c>
      <c r="AV2" s="306" t="s">
        <v>423</v>
      </c>
      <c r="AW2" s="306" t="s">
        <v>424</v>
      </c>
      <c r="AX2" s="306" t="s">
        <v>425</v>
      </c>
      <c r="AY2" s="306" t="s">
        <v>426</v>
      </c>
      <c r="AZ2" s="306" t="s">
        <v>427</v>
      </c>
      <c r="BA2" s="306" t="s">
        <v>428</v>
      </c>
      <c r="BB2" s="306" t="s">
        <v>429</v>
      </c>
      <c r="BC2" s="306" t="s">
        <v>430</v>
      </c>
      <c r="BD2" s="306" t="s">
        <v>431</v>
      </c>
      <c r="BE2" s="306" t="s">
        <v>432</v>
      </c>
      <c r="BF2" s="306" t="s">
        <v>433</v>
      </c>
      <c r="BG2" s="306" t="s">
        <v>434</v>
      </c>
      <c r="BH2" s="306" t="s">
        <v>435</v>
      </c>
      <c r="BI2" s="306" t="s">
        <v>436</v>
      </c>
      <c r="BJ2" s="306" t="s">
        <v>437</v>
      </c>
      <c r="BK2" s="306" t="s">
        <v>438</v>
      </c>
      <c r="BL2" s="306" t="s">
        <v>439</v>
      </c>
      <c r="BM2" s="306" t="s">
        <v>440</v>
      </c>
      <c r="BN2" s="306" t="s">
        <v>441</v>
      </c>
      <c r="BO2" s="306" t="s">
        <v>442</v>
      </c>
      <c r="BP2" s="306" t="s">
        <v>443</v>
      </c>
      <c r="BQ2" s="306" t="s">
        <v>444</v>
      </c>
      <c r="BR2" s="306" t="s">
        <v>445</v>
      </c>
      <c r="BS2" s="306" t="s">
        <v>446</v>
      </c>
      <c r="BT2" s="306" t="s">
        <v>447</v>
      </c>
      <c r="BU2" s="306" t="s">
        <v>448</v>
      </c>
    </row>
    <row r="3" spans="1:555" hidden="1" x14ac:dyDescent="0.25">
      <c r="AH3" s="307">
        <v>2500</v>
      </c>
      <c r="AI3" s="307">
        <v>1900</v>
      </c>
      <c r="AJ3" s="307">
        <v>1650</v>
      </c>
      <c r="AK3" s="307">
        <v>1580</v>
      </c>
      <c r="AL3" s="307">
        <v>2250</v>
      </c>
      <c r="AM3" s="307">
        <v>1650</v>
      </c>
      <c r="AN3" s="307">
        <v>1400</v>
      </c>
      <c r="AO3" s="308">
        <v>1340</v>
      </c>
      <c r="AP3" s="308">
        <v>2000</v>
      </c>
      <c r="AQ3" s="308">
        <v>1400</v>
      </c>
      <c r="AR3" s="308">
        <v>1150</v>
      </c>
      <c r="AS3" s="308">
        <v>1100</v>
      </c>
      <c r="AT3" s="308">
        <v>1750</v>
      </c>
      <c r="AU3" s="308">
        <v>1150</v>
      </c>
      <c r="AV3" s="308">
        <v>900</v>
      </c>
      <c r="AW3" s="308">
        <v>860</v>
      </c>
      <c r="AX3" s="308">
        <v>1200</v>
      </c>
      <c r="AY3" s="309">
        <v>900</v>
      </c>
      <c r="AZ3" s="309">
        <v>650</v>
      </c>
      <c r="BA3" s="309">
        <v>620</v>
      </c>
      <c r="BB3" s="307">
        <f>+'Cuadro Resumen'!C213</f>
        <v>5759.1495000000004</v>
      </c>
      <c r="BC3" s="307">
        <f>+'Cuadro Resumen'!D213</f>
        <v>5307.4515000000001</v>
      </c>
      <c r="BD3" s="307">
        <f>+'Cuadro Resumen'!E213</f>
        <v>6775.47</v>
      </c>
      <c r="BE3" s="307">
        <f>+'Cuadro Resumen'!F213</f>
        <v>6323.7719999999999</v>
      </c>
      <c r="BF3" s="307">
        <f>+'Cuadro Resumen'!C214</f>
        <v>5081.6025</v>
      </c>
      <c r="BG3" s="307">
        <f>+'Cuadro Resumen'!D214</f>
        <v>4629.9045000000006</v>
      </c>
      <c r="BH3" s="307">
        <f>+'Cuadro Resumen'!E214</f>
        <v>6097.9230000000007</v>
      </c>
      <c r="BI3" s="307">
        <f>+'Cuadro Resumen'!F214</f>
        <v>5646.2250000000004</v>
      </c>
      <c r="BJ3" s="308">
        <f>+'Cuadro Resumen'!C215</f>
        <v>4404.0555000000004</v>
      </c>
      <c r="BK3" s="308">
        <f>+'Cuadro Resumen'!D215</f>
        <v>4065.2820000000002</v>
      </c>
      <c r="BL3" s="308">
        <f>+'Cuadro Resumen'!E215</f>
        <v>5420.3760000000002</v>
      </c>
      <c r="BM3" s="308">
        <f>+'Cuadro Resumen'!F215</f>
        <v>4968.6779999999999</v>
      </c>
      <c r="BN3" s="308">
        <f>+'Cuadro Resumen'!C216</f>
        <v>3726.5085000000004</v>
      </c>
      <c r="BO3" s="308">
        <f>+'Cuadro Resumen'!D216</f>
        <v>3387.7350000000001</v>
      </c>
      <c r="BP3" s="308">
        <f>+'Cuadro Resumen'!E216</f>
        <v>4742.8290000000006</v>
      </c>
      <c r="BQ3" s="308">
        <f>+'Cuadro Resumen'!F216</f>
        <v>4404.0555000000004</v>
      </c>
      <c r="BR3" s="308">
        <f>+'Cuadro Resumen'!C217</f>
        <v>3274.8105</v>
      </c>
      <c r="BS3" s="308">
        <f>+'Cuadro Resumen'!D217</f>
        <v>3048.9615000000003</v>
      </c>
      <c r="BT3" s="308">
        <f>+'Cuadro Resumen'!E217</f>
        <v>4178.2065000000002</v>
      </c>
      <c r="BU3" s="308">
        <f>+'Cuadro Resumen'!F217</f>
        <v>3839.433</v>
      </c>
    </row>
    <row r="4" spans="1:555" ht="15.75" thickBot="1" x14ac:dyDescent="0.3"/>
    <row r="5" spans="1:555" ht="27" thickBot="1" x14ac:dyDescent="0.3">
      <c r="C5" s="79" t="s">
        <v>378</v>
      </c>
      <c r="D5" s="190">
        <f>SUMIF(C:C,$C$10,D:D)</f>
        <v>0</v>
      </c>
    </row>
    <row r="6" spans="1:555" x14ac:dyDescent="0.25">
      <c r="C6" s="99"/>
      <c r="D6" s="99"/>
      <c r="E6" s="99"/>
      <c r="F6" s="99"/>
      <c r="G6" s="71"/>
      <c r="H6" s="99"/>
      <c r="I6" s="99"/>
    </row>
    <row r="7" spans="1:555" x14ac:dyDescent="0.25">
      <c r="C7" s="99"/>
      <c r="D7" s="99"/>
      <c r="E7" s="99"/>
      <c r="F7" s="99"/>
      <c r="G7" s="71"/>
      <c r="H7" s="99"/>
      <c r="I7" s="99"/>
    </row>
    <row r="8" spans="1:555" x14ac:dyDescent="0.25">
      <c r="C8" s="99"/>
      <c r="D8" s="99"/>
      <c r="E8" s="99"/>
      <c r="F8" s="99"/>
      <c r="G8" s="71"/>
      <c r="H8" s="99"/>
      <c r="I8" s="99"/>
    </row>
    <row r="9" spans="1:555" ht="15.75" thickBot="1" x14ac:dyDescent="0.3">
      <c r="C9" s="99"/>
      <c r="D9" s="99"/>
      <c r="E9" s="99"/>
      <c r="F9" s="99"/>
      <c r="G9" s="71"/>
      <c r="H9" s="99"/>
      <c r="I9" s="99"/>
    </row>
    <row r="10" spans="1:555" ht="15.75" thickBot="1" x14ac:dyDescent="0.3">
      <c r="C10" s="149" t="s">
        <v>53</v>
      </c>
      <c r="D10" s="253">
        <f>SUM(F17:F37)</f>
        <v>0</v>
      </c>
      <c r="F10" s="67"/>
      <c r="G10" s="72"/>
      <c r="H10" s="67"/>
      <c r="I10" s="67"/>
    </row>
    <row r="11" spans="1:555" x14ac:dyDescent="0.25">
      <c r="C11" s="67"/>
      <c r="D11" s="31"/>
      <c r="E11" s="85"/>
      <c r="F11" s="85"/>
      <c r="G11" s="85"/>
      <c r="H11" s="69"/>
      <c r="I11" s="69"/>
      <c r="J11" s="69"/>
      <c r="K11" s="104"/>
    </row>
    <row r="12" spans="1:555" ht="15.75" x14ac:dyDescent="0.25">
      <c r="B12" s="85"/>
      <c r="C12" s="224" t="s">
        <v>381</v>
      </c>
      <c r="D12" s="252"/>
      <c r="E12" s="85"/>
      <c r="F12" s="85"/>
      <c r="G12" s="85"/>
      <c r="H12" s="69"/>
      <c r="I12" s="69"/>
      <c r="J12" s="69"/>
      <c r="K12" s="104"/>
    </row>
    <row r="13" spans="1:555" ht="18.75" x14ac:dyDescent="0.25">
      <c r="B13" s="85"/>
      <c r="C13" s="195" t="e">
        <f>IFERROR(VLOOKUP(D12,#REF!,2,FALSE),IFERROR(VLOOKUP(D12,#REF!,2,FALSE),IFERROR(VLOOKUP(D12,#REF!,2,FALSE),IFERROR(VLOOKUP(D12,#REF!,2,FALSE),IFERROR(VLOOKUP(D12,#REF!,2,FALSE),IFERROR(VLOOKUP(D12,#REF!,2,FALSE),IFERROR(VLOOKUP(D12,#REF!,2,FALSE),IFERROR(VLOOKUP(D12,#REF!,2,FALSE),IFERROR(VLOOKUP(D12,#REF!,2,FALSE),IFERROR(VLOOKUP(D12,#REF!,2,FALSE),IFERROR(VLOOKUP(D12,#REF!,2,FALSE),IFERROR(VLOOKUP(D12,#REF!,2,FALSE),IFERROR(VLOOKUP(D12,#REF!,2,FALSE),IFERROR(VLOOKUP(D12,#REF!,2,FALSE),IFERROR(VLOOKUP(D12,'16. Desa. del Sistema Educ.Sup.'!$F:$G,2,FALSE),IFERROR(VLOOKUP(D12,#REF!,2,FALSE),VLOOKUP(D12,#REF!,2,0)))))))))))))))))</f>
        <v>#REF!</v>
      </c>
      <c r="D13" s="31"/>
      <c r="E13" s="85"/>
      <c r="F13" s="85"/>
      <c r="G13" s="85"/>
      <c r="H13" s="69"/>
      <c r="I13" s="69"/>
      <c r="J13" s="69"/>
      <c r="K13" s="104"/>
    </row>
    <row r="14" spans="1:555" x14ac:dyDescent="0.25">
      <c r="B14" s="85"/>
      <c r="E14" s="85"/>
      <c r="F14" s="85"/>
      <c r="G14" s="85"/>
      <c r="H14" s="69"/>
      <c r="I14" s="69"/>
      <c r="J14" s="69"/>
      <c r="K14" s="104"/>
    </row>
    <row r="15" spans="1:555" ht="15.75" thickBot="1" x14ac:dyDescent="0.3">
      <c r="F15" s="85"/>
      <c r="G15" s="69"/>
      <c r="H15" s="69"/>
      <c r="I15" s="69"/>
    </row>
    <row r="16" spans="1:555" ht="30.75" thickBot="1" x14ac:dyDescent="0.3">
      <c r="C16" s="121" t="s">
        <v>44</v>
      </c>
      <c r="D16" s="126" t="s">
        <v>55</v>
      </c>
      <c r="E16" s="128" t="s">
        <v>57</v>
      </c>
      <c r="F16" s="127" t="s">
        <v>27</v>
      </c>
      <c r="G16" s="125" t="s">
        <v>120</v>
      </c>
      <c r="H16" s="128" t="s">
        <v>46</v>
      </c>
      <c r="I16" s="125" t="s">
        <v>121</v>
      </c>
      <c r="J16" s="125" t="s">
        <v>399</v>
      </c>
      <c r="K16" s="125" t="s">
        <v>400</v>
      </c>
      <c r="L16" s="125" t="s">
        <v>110</v>
      </c>
    </row>
    <row r="17" spans="3:12" x14ac:dyDescent="0.25">
      <c r="C17" s="133"/>
      <c r="D17" s="150"/>
      <c r="E17" s="107"/>
      <c r="F17" s="89">
        <f t="shared" ref="F17:F37" si="0">D17*E17</f>
        <v>0</v>
      </c>
      <c r="G17" s="153"/>
      <c r="H17" s="134"/>
      <c r="I17" s="122" t="e">
        <f>VLOOKUP(H17,Presupuesto!$B$11:$C$565,2,0)</f>
        <v>#N/A</v>
      </c>
      <c r="J17" s="203" t="s">
        <v>1343</v>
      </c>
      <c r="K17" s="90" t="s">
        <v>383</v>
      </c>
      <c r="L17" s="90"/>
    </row>
    <row r="18" spans="3:12" x14ac:dyDescent="0.25">
      <c r="C18" s="133"/>
      <c r="D18" s="150"/>
      <c r="E18" s="115"/>
      <c r="F18" s="89">
        <f t="shared" si="0"/>
        <v>0</v>
      </c>
      <c r="G18" s="153"/>
      <c r="H18" s="134"/>
      <c r="I18" s="122" t="e">
        <f>VLOOKUP(H18,Presupuesto!$B$11:$C$565,2,0)</f>
        <v>#N/A</v>
      </c>
      <c r="J18" s="90" t="str">
        <f>$J$17</f>
        <v>Posgrado</v>
      </c>
      <c r="K18" s="90" t="s">
        <v>401</v>
      </c>
      <c r="L18" s="90"/>
    </row>
    <row r="19" spans="3:12" x14ac:dyDescent="0.25">
      <c r="C19" s="133"/>
      <c r="D19" s="150"/>
      <c r="E19" s="115"/>
      <c r="F19" s="89">
        <f t="shared" si="0"/>
        <v>0</v>
      </c>
      <c r="G19" s="153"/>
      <c r="H19" s="134"/>
      <c r="I19" s="122" t="e">
        <f>VLOOKUP(H19,Presupuesto!$B$11:$C$565,2,0)</f>
        <v>#N/A</v>
      </c>
      <c r="J19" s="90" t="str">
        <f t="shared" ref="J19:J36" si="1">$J$17</f>
        <v>Posgrado</v>
      </c>
      <c r="K19" s="90" t="s">
        <v>401</v>
      </c>
      <c r="L19" s="90"/>
    </row>
    <row r="20" spans="3:12" x14ac:dyDescent="0.25">
      <c r="C20" s="133"/>
      <c r="D20" s="150"/>
      <c r="E20" s="115"/>
      <c r="F20" s="89">
        <f t="shared" si="0"/>
        <v>0</v>
      </c>
      <c r="G20" s="153"/>
      <c r="H20" s="134"/>
      <c r="I20" s="122" t="e">
        <f>VLOOKUP(H20,Presupuesto!$B$11:$C$565,2,0)</f>
        <v>#N/A</v>
      </c>
      <c r="J20" s="90" t="str">
        <f t="shared" si="1"/>
        <v>Posgrado</v>
      </c>
      <c r="K20" s="90" t="s">
        <v>401</v>
      </c>
      <c r="L20" s="90"/>
    </row>
    <row r="21" spans="3:12" x14ac:dyDescent="0.25">
      <c r="C21" s="133"/>
      <c r="D21" s="150"/>
      <c r="E21" s="115"/>
      <c r="F21" s="89">
        <f t="shared" si="0"/>
        <v>0</v>
      </c>
      <c r="G21" s="153"/>
      <c r="H21" s="134"/>
      <c r="I21" s="122" t="e">
        <f>VLOOKUP(H21,Presupuesto!$B$11:$C$565,2,0)</f>
        <v>#N/A</v>
      </c>
      <c r="J21" s="90" t="str">
        <f t="shared" si="1"/>
        <v>Posgrado</v>
      </c>
      <c r="K21" s="90" t="s">
        <v>401</v>
      </c>
      <c r="L21" s="90"/>
    </row>
    <row r="22" spans="3:12" x14ac:dyDescent="0.25">
      <c r="C22" s="133"/>
      <c r="D22" s="150"/>
      <c r="E22" s="115"/>
      <c r="F22" s="89">
        <f t="shared" si="0"/>
        <v>0</v>
      </c>
      <c r="G22" s="153"/>
      <c r="H22" s="134"/>
      <c r="I22" s="122" t="e">
        <f>VLOOKUP(H22,Presupuesto!$B$11:$C$565,2,0)</f>
        <v>#N/A</v>
      </c>
      <c r="J22" s="90" t="str">
        <f t="shared" si="1"/>
        <v>Posgrado</v>
      </c>
      <c r="K22" s="90" t="s">
        <v>390</v>
      </c>
      <c r="L22" s="90"/>
    </row>
    <row r="23" spans="3:12" x14ac:dyDescent="0.25">
      <c r="C23" s="133"/>
      <c r="D23" s="150"/>
      <c r="E23" s="115"/>
      <c r="F23" s="89">
        <f t="shared" si="0"/>
        <v>0</v>
      </c>
      <c r="G23" s="153"/>
      <c r="H23" s="134"/>
      <c r="I23" s="122" t="e">
        <f>VLOOKUP(H23,Presupuesto!$B$11:$C$565,2,0)</f>
        <v>#N/A</v>
      </c>
      <c r="J23" s="90" t="str">
        <f t="shared" si="1"/>
        <v>Posgrado</v>
      </c>
      <c r="K23" s="90" t="s">
        <v>401</v>
      </c>
      <c r="L23" s="90"/>
    </row>
    <row r="24" spans="3:12" x14ac:dyDescent="0.25">
      <c r="C24" s="133"/>
      <c r="D24" s="150"/>
      <c r="E24" s="115"/>
      <c r="F24" s="89">
        <f t="shared" si="0"/>
        <v>0</v>
      </c>
      <c r="G24" s="153"/>
      <c r="H24" s="134"/>
      <c r="I24" s="122" t="e">
        <f>VLOOKUP(H24,Presupuesto!$B$11:$C$565,2,0)</f>
        <v>#N/A</v>
      </c>
      <c r="J24" s="90" t="str">
        <f t="shared" si="1"/>
        <v>Posgrado</v>
      </c>
      <c r="K24" s="90" t="s">
        <v>401</v>
      </c>
      <c r="L24" s="90"/>
    </row>
    <row r="25" spans="3:12" x14ac:dyDescent="0.25">
      <c r="C25" s="133"/>
      <c r="D25" s="150"/>
      <c r="E25" s="115"/>
      <c r="F25" s="89">
        <f t="shared" si="0"/>
        <v>0</v>
      </c>
      <c r="G25" s="153"/>
      <c r="H25" s="134"/>
      <c r="I25" s="122" t="e">
        <f>VLOOKUP(H25,Presupuesto!$B$11:$C$565,2,0)</f>
        <v>#N/A</v>
      </c>
      <c r="J25" s="90" t="str">
        <f t="shared" si="1"/>
        <v>Posgrado</v>
      </c>
      <c r="K25" s="90" t="s">
        <v>401</v>
      </c>
      <c r="L25" s="90"/>
    </row>
    <row r="26" spans="3:12" x14ac:dyDescent="0.25">
      <c r="C26" s="133"/>
      <c r="D26" s="150"/>
      <c r="E26" s="115"/>
      <c r="F26" s="89">
        <f t="shared" si="0"/>
        <v>0</v>
      </c>
      <c r="G26" s="153"/>
      <c r="H26" s="134"/>
      <c r="I26" s="122" t="e">
        <f>VLOOKUP(H26,Presupuesto!$B$11:$C$565,2,0)</f>
        <v>#N/A</v>
      </c>
      <c r="J26" s="90" t="str">
        <f t="shared" si="1"/>
        <v>Posgrado</v>
      </c>
      <c r="K26" s="90" t="s">
        <v>401</v>
      </c>
      <c r="L26" s="90"/>
    </row>
    <row r="27" spans="3:12" x14ac:dyDescent="0.25">
      <c r="C27" s="135"/>
      <c r="D27" s="150"/>
      <c r="E27" s="110"/>
      <c r="F27" s="89">
        <f t="shared" si="0"/>
        <v>0</v>
      </c>
      <c r="G27" s="153"/>
      <c r="H27" s="136"/>
      <c r="I27" s="122" t="e">
        <f>VLOOKUP(H27,Presupuesto!$B$11:$C$565,2,0)</f>
        <v>#N/A</v>
      </c>
      <c r="J27" s="90" t="str">
        <f t="shared" si="1"/>
        <v>Posgrado</v>
      </c>
      <c r="K27" s="90" t="s">
        <v>401</v>
      </c>
      <c r="L27" s="90"/>
    </row>
    <row r="28" spans="3:12" x14ac:dyDescent="0.25">
      <c r="C28" s="135"/>
      <c r="D28" s="150"/>
      <c r="E28" s="110"/>
      <c r="F28" s="89">
        <f t="shared" si="0"/>
        <v>0</v>
      </c>
      <c r="G28" s="153"/>
      <c r="H28" s="136"/>
      <c r="I28" s="122" t="e">
        <f>VLOOKUP(H28,Presupuesto!$B$11:$C$565,2,0)</f>
        <v>#N/A</v>
      </c>
      <c r="J28" s="90" t="str">
        <f t="shared" si="1"/>
        <v>Posgrado</v>
      </c>
      <c r="K28" s="90" t="s">
        <v>401</v>
      </c>
      <c r="L28" s="90"/>
    </row>
    <row r="29" spans="3:12" x14ac:dyDescent="0.25">
      <c r="C29" s="135"/>
      <c r="D29" s="150"/>
      <c r="E29" s="110"/>
      <c r="F29" s="89">
        <f t="shared" si="0"/>
        <v>0</v>
      </c>
      <c r="G29" s="153"/>
      <c r="H29" s="136"/>
      <c r="I29" s="122" t="e">
        <f>VLOOKUP(H29,Presupuesto!$B$11:$C$565,2,0)</f>
        <v>#N/A</v>
      </c>
      <c r="J29" s="90" t="str">
        <f t="shared" si="1"/>
        <v>Posgrado</v>
      </c>
      <c r="K29" s="90" t="s">
        <v>401</v>
      </c>
      <c r="L29" s="90"/>
    </row>
    <row r="30" spans="3:12" x14ac:dyDescent="0.25">
      <c r="C30" s="135"/>
      <c r="D30" s="150"/>
      <c r="E30" s="110"/>
      <c r="F30" s="89">
        <f t="shared" si="0"/>
        <v>0</v>
      </c>
      <c r="G30" s="153"/>
      <c r="H30" s="136"/>
      <c r="I30" s="122" t="e">
        <f>VLOOKUP(H30,Presupuesto!$B$11:$C$565,2,0)</f>
        <v>#N/A</v>
      </c>
      <c r="J30" s="90" t="str">
        <f t="shared" si="1"/>
        <v>Posgrado</v>
      </c>
      <c r="K30" s="90" t="s">
        <v>401</v>
      </c>
      <c r="L30" s="90"/>
    </row>
    <row r="31" spans="3:12" x14ac:dyDescent="0.25">
      <c r="C31" s="135"/>
      <c r="D31" s="150"/>
      <c r="E31" s="110"/>
      <c r="F31" s="89">
        <f t="shared" si="0"/>
        <v>0</v>
      </c>
      <c r="G31" s="153"/>
      <c r="H31" s="136"/>
      <c r="I31" s="122" t="e">
        <f>VLOOKUP(H31,Presupuesto!$B$11:$C$565,2,0)</f>
        <v>#N/A</v>
      </c>
      <c r="J31" s="90" t="str">
        <f t="shared" si="1"/>
        <v>Posgrado</v>
      </c>
      <c r="K31" s="90" t="s">
        <v>401</v>
      </c>
      <c r="L31" s="90"/>
    </row>
    <row r="32" spans="3:12" x14ac:dyDescent="0.25">
      <c r="C32" s="135"/>
      <c r="D32" s="150"/>
      <c r="E32" s="110"/>
      <c r="F32" s="89">
        <f t="shared" si="0"/>
        <v>0</v>
      </c>
      <c r="G32" s="153"/>
      <c r="H32" s="136"/>
      <c r="I32" s="122" t="e">
        <f>VLOOKUP(H32,Presupuesto!$B$11:$C$565,2,0)</f>
        <v>#N/A</v>
      </c>
      <c r="J32" s="90" t="str">
        <f t="shared" si="1"/>
        <v>Posgrado</v>
      </c>
      <c r="K32" s="90" t="s">
        <v>401</v>
      </c>
      <c r="L32" s="90"/>
    </row>
    <row r="33" spans="3:12" x14ac:dyDescent="0.25">
      <c r="C33" s="137"/>
      <c r="D33" s="150"/>
      <c r="E33" s="110"/>
      <c r="F33" s="89">
        <f t="shared" si="0"/>
        <v>0</v>
      </c>
      <c r="G33" s="153"/>
      <c r="H33" s="138"/>
      <c r="I33" s="122" t="e">
        <f>VLOOKUP(H33,Presupuesto!$B$11:$C$565,2,0)</f>
        <v>#N/A</v>
      </c>
      <c r="J33" s="90" t="str">
        <f t="shared" si="1"/>
        <v>Posgrado</v>
      </c>
      <c r="K33" s="90" t="s">
        <v>392</v>
      </c>
      <c r="L33" s="90"/>
    </row>
    <row r="34" spans="3:12" x14ac:dyDescent="0.25">
      <c r="C34" s="137"/>
      <c r="D34" s="150"/>
      <c r="E34" s="110"/>
      <c r="F34" s="89">
        <f t="shared" si="0"/>
        <v>0</v>
      </c>
      <c r="G34" s="153"/>
      <c r="H34" s="138"/>
      <c r="I34" s="122" t="e">
        <f>VLOOKUP(H34,Presupuesto!$B$11:$C$565,2,0)</f>
        <v>#N/A</v>
      </c>
      <c r="J34" s="90" t="str">
        <f t="shared" si="1"/>
        <v>Posgrado</v>
      </c>
      <c r="K34" s="90" t="s">
        <v>401</v>
      </c>
      <c r="L34" s="90"/>
    </row>
    <row r="35" spans="3:12" x14ac:dyDescent="0.25">
      <c r="C35" s="137"/>
      <c r="D35" s="150"/>
      <c r="E35" s="110"/>
      <c r="F35" s="89">
        <f t="shared" si="0"/>
        <v>0</v>
      </c>
      <c r="G35" s="153"/>
      <c r="H35" s="138"/>
      <c r="I35" s="122" t="e">
        <f>VLOOKUP(H35,Presupuesto!$B$11:$C$565,2,0)</f>
        <v>#N/A</v>
      </c>
      <c r="J35" s="90" t="str">
        <f t="shared" si="1"/>
        <v>Posgrado</v>
      </c>
      <c r="K35" s="90" t="s">
        <v>401</v>
      </c>
      <c r="L35" s="90"/>
    </row>
    <row r="36" spans="3:12" x14ac:dyDescent="0.25">
      <c r="C36" s="137"/>
      <c r="D36" s="150"/>
      <c r="E36" s="110"/>
      <c r="F36" s="89">
        <f t="shared" si="0"/>
        <v>0</v>
      </c>
      <c r="G36" s="153"/>
      <c r="H36" s="138"/>
      <c r="I36" s="122" t="e">
        <f>VLOOKUP(H36,Presupuesto!$B$11:$C$565,2,0)</f>
        <v>#N/A</v>
      </c>
      <c r="J36" s="90" t="str">
        <f t="shared" si="1"/>
        <v>Posgrado</v>
      </c>
      <c r="K36" s="90" t="s">
        <v>401</v>
      </c>
      <c r="L36" s="90"/>
    </row>
    <row r="37" spans="3:12" ht="15.75" thickBot="1" x14ac:dyDescent="0.3">
      <c r="C37" s="139"/>
      <c r="D37" s="207"/>
      <c r="E37" s="95"/>
      <c r="F37" s="97">
        <f t="shared" si="0"/>
        <v>0</v>
      </c>
      <c r="G37" s="154"/>
      <c r="H37" s="140"/>
      <c r="I37" s="124" t="e">
        <f>VLOOKUP(H37,Presupuesto!$B$11:$C$565,2,0)</f>
        <v>#N/A</v>
      </c>
      <c r="J37" s="98" t="str">
        <f>$J$20</f>
        <v>Posgrado</v>
      </c>
      <c r="K37" s="116" t="s">
        <v>383</v>
      </c>
      <c r="L37" s="98"/>
    </row>
    <row r="38" spans="3:12" x14ac:dyDescent="0.25">
      <c r="F38" s="82"/>
      <c r="G38" s="81"/>
      <c r="H38" s="82"/>
      <c r="I38" s="82"/>
    </row>
    <row r="39" spans="3:12" ht="15.75" thickBot="1" x14ac:dyDescent="0.3"/>
    <row r="40" spans="3:12" ht="15.75" thickBot="1" x14ac:dyDescent="0.3">
      <c r="C40" s="149" t="s">
        <v>53</v>
      </c>
      <c r="D40" s="253">
        <f>SUM(F47:F67)</f>
        <v>0</v>
      </c>
      <c r="F40" s="67"/>
      <c r="G40" s="72"/>
      <c r="H40" s="67"/>
      <c r="I40" s="67"/>
    </row>
    <row r="41" spans="3:12" x14ac:dyDescent="0.25">
      <c r="C41" s="67"/>
      <c r="D41" s="31"/>
      <c r="E41" s="85"/>
      <c r="F41" s="85"/>
      <c r="G41" s="85"/>
      <c r="H41" s="69"/>
      <c r="I41" s="69"/>
      <c r="J41" s="69"/>
      <c r="K41" s="104"/>
    </row>
    <row r="42" spans="3:12" ht="15.75" x14ac:dyDescent="0.25">
      <c r="C42" s="224" t="s">
        <v>381</v>
      </c>
      <c r="D42" s="252"/>
      <c r="E42" s="85"/>
      <c r="F42" s="85"/>
      <c r="G42" s="85"/>
      <c r="H42" s="69"/>
      <c r="I42" s="69"/>
      <c r="J42" s="69"/>
      <c r="K42" s="104"/>
    </row>
    <row r="43" spans="3:12" ht="18.75" x14ac:dyDescent="0.25">
      <c r="C43" s="195" t="e">
        <f>IFERROR(VLOOKUP(D42,#REF!,2,FALSE),IFERROR(VLOOKUP(D42,#REF!,2,FALSE),IFERROR(VLOOKUP(D42,#REF!,2,FALSE),IFERROR(VLOOKUP(D42,#REF!,2,FALSE),IFERROR(VLOOKUP(D42,#REF!,2,FALSE),IFERROR(VLOOKUP(D42,#REF!,2,FALSE),IFERROR(VLOOKUP(D42,#REF!,2,FALSE),IFERROR(VLOOKUP(D42,#REF!,2,FALSE),IFERROR(VLOOKUP(D42,#REF!,2,FALSE),IFERROR(VLOOKUP(D42,#REF!,2,FALSE),IFERROR(VLOOKUP(D42,#REF!,2,FALSE),IFERROR(VLOOKUP(D42,#REF!,2,FALSE),IFERROR(VLOOKUP(D42,#REF!,2,FALSE),IFERROR(VLOOKUP(D42,#REF!,2,FALSE),IFERROR(VLOOKUP(D42,'16. Desa. del Sistema Educ.Sup.'!$F:$G,2,FALSE),IFERROR(VLOOKUP(D42,#REF!,2,FALSE),VLOOKUP(D42,#REF!,2,0)))))))))))))))))</f>
        <v>#REF!</v>
      </c>
      <c r="D43" s="31"/>
      <c r="E43" s="85"/>
      <c r="F43" s="85"/>
      <c r="G43" s="85"/>
      <c r="H43" s="69"/>
      <c r="I43" s="69"/>
      <c r="J43" s="69"/>
      <c r="K43" s="104"/>
    </row>
    <row r="44" spans="3:12" x14ac:dyDescent="0.25">
      <c r="E44" s="85"/>
      <c r="F44" s="85"/>
      <c r="G44" s="85"/>
      <c r="H44" s="69"/>
      <c r="I44" s="69"/>
      <c r="J44" s="69"/>
      <c r="K44" s="104"/>
    </row>
    <row r="45" spans="3:12" ht="15.75" thickBot="1" x14ac:dyDescent="0.3">
      <c r="F45" s="85"/>
      <c r="G45" s="69"/>
      <c r="H45" s="69"/>
      <c r="I45" s="69"/>
    </row>
    <row r="46" spans="3:12" ht="30.75" thickBot="1" x14ac:dyDescent="0.3">
      <c r="C46" s="121" t="s">
        <v>44</v>
      </c>
      <c r="D46" s="126" t="s">
        <v>55</v>
      </c>
      <c r="E46" s="128" t="s">
        <v>57</v>
      </c>
      <c r="F46" s="127" t="s">
        <v>27</v>
      </c>
      <c r="G46" s="125" t="s">
        <v>120</v>
      </c>
      <c r="H46" s="128" t="s">
        <v>46</v>
      </c>
      <c r="I46" s="125" t="s">
        <v>121</v>
      </c>
      <c r="J46" s="125" t="s">
        <v>399</v>
      </c>
      <c r="K46" s="125" t="s">
        <v>400</v>
      </c>
      <c r="L46" s="125" t="s">
        <v>110</v>
      </c>
    </row>
    <row r="47" spans="3:12" x14ac:dyDescent="0.25">
      <c r="C47" s="133"/>
      <c r="D47" s="150"/>
      <c r="E47" s="107"/>
      <c r="F47" s="89">
        <f t="shared" ref="F47:F67" si="2">D47*E47</f>
        <v>0</v>
      </c>
      <c r="G47" s="153"/>
      <c r="H47" s="134"/>
      <c r="I47" s="122" t="e">
        <f>VLOOKUP(H47,Presupuesto!$B$11:$C$565,2,0)</f>
        <v>#N/A</v>
      </c>
      <c r="J47" s="203" t="s">
        <v>1343</v>
      </c>
      <c r="K47" s="90" t="s">
        <v>383</v>
      </c>
      <c r="L47" s="90"/>
    </row>
    <row r="48" spans="3:12" x14ac:dyDescent="0.25">
      <c r="C48" s="133"/>
      <c r="D48" s="150"/>
      <c r="E48" s="115"/>
      <c r="F48" s="89">
        <f t="shared" si="2"/>
        <v>0</v>
      </c>
      <c r="G48" s="153"/>
      <c r="H48" s="134"/>
      <c r="I48" s="122" t="e">
        <f>VLOOKUP(H48,Presupuesto!$B$11:$C$565,2,0)</f>
        <v>#N/A</v>
      </c>
      <c r="J48" s="90" t="str">
        <f>$J$47</f>
        <v>Posgrado</v>
      </c>
      <c r="K48" s="90" t="s">
        <v>401</v>
      </c>
      <c r="L48" s="90"/>
    </row>
    <row r="49" spans="3:12" x14ac:dyDescent="0.25">
      <c r="C49" s="133"/>
      <c r="D49" s="150"/>
      <c r="E49" s="115"/>
      <c r="F49" s="89">
        <f t="shared" si="2"/>
        <v>0</v>
      </c>
      <c r="G49" s="153"/>
      <c r="H49" s="134"/>
      <c r="I49" s="122" t="e">
        <f>VLOOKUP(H49,Presupuesto!$B$11:$C$565,2,0)</f>
        <v>#N/A</v>
      </c>
      <c r="J49" s="90" t="str">
        <f t="shared" ref="J49:J67" si="3">$J$47</f>
        <v>Posgrado</v>
      </c>
      <c r="K49" s="90" t="s">
        <v>401</v>
      </c>
      <c r="L49" s="90"/>
    </row>
    <row r="50" spans="3:12" x14ac:dyDescent="0.25">
      <c r="C50" s="133"/>
      <c r="D50" s="150"/>
      <c r="E50" s="115"/>
      <c r="F50" s="89">
        <f t="shared" si="2"/>
        <v>0</v>
      </c>
      <c r="G50" s="153"/>
      <c r="H50" s="134"/>
      <c r="I50" s="122" t="e">
        <f>VLOOKUP(H50,Presupuesto!$B$11:$C$565,2,0)</f>
        <v>#N/A</v>
      </c>
      <c r="J50" s="90" t="str">
        <f t="shared" si="3"/>
        <v>Posgrado</v>
      </c>
      <c r="K50" s="90" t="s">
        <v>401</v>
      </c>
      <c r="L50" s="90"/>
    </row>
    <row r="51" spans="3:12" x14ac:dyDescent="0.25">
      <c r="C51" s="133"/>
      <c r="D51" s="150"/>
      <c r="E51" s="115"/>
      <c r="F51" s="89">
        <f t="shared" si="2"/>
        <v>0</v>
      </c>
      <c r="G51" s="153"/>
      <c r="H51" s="134"/>
      <c r="I51" s="122" t="e">
        <f>VLOOKUP(H51,Presupuesto!$B$11:$C$565,2,0)</f>
        <v>#N/A</v>
      </c>
      <c r="J51" s="90" t="str">
        <f t="shared" si="3"/>
        <v>Posgrado</v>
      </c>
      <c r="K51" s="90" t="s">
        <v>401</v>
      </c>
      <c r="L51" s="90"/>
    </row>
    <row r="52" spans="3:12" x14ac:dyDescent="0.25">
      <c r="C52" s="133"/>
      <c r="D52" s="150"/>
      <c r="E52" s="115"/>
      <c r="F52" s="89">
        <f t="shared" si="2"/>
        <v>0</v>
      </c>
      <c r="G52" s="153"/>
      <c r="H52" s="134"/>
      <c r="I52" s="122" t="e">
        <f>VLOOKUP(H52,Presupuesto!$B$11:$C$565,2,0)</f>
        <v>#N/A</v>
      </c>
      <c r="J52" s="90" t="str">
        <f t="shared" si="3"/>
        <v>Posgrado</v>
      </c>
      <c r="K52" s="90" t="s">
        <v>390</v>
      </c>
      <c r="L52" s="90"/>
    </row>
    <row r="53" spans="3:12" x14ac:dyDescent="0.25">
      <c r="C53" s="133"/>
      <c r="D53" s="150"/>
      <c r="E53" s="115"/>
      <c r="F53" s="89">
        <f t="shared" si="2"/>
        <v>0</v>
      </c>
      <c r="G53" s="153"/>
      <c r="H53" s="134"/>
      <c r="I53" s="122" t="e">
        <f>VLOOKUP(H53,Presupuesto!$B$11:$C$565,2,0)</f>
        <v>#N/A</v>
      </c>
      <c r="J53" s="90" t="str">
        <f t="shared" si="3"/>
        <v>Posgrado</v>
      </c>
      <c r="K53" s="90" t="s">
        <v>401</v>
      </c>
      <c r="L53" s="90"/>
    </row>
    <row r="54" spans="3:12" x14ac:dyDescent="0.25">
      <c r="C54" s="133"/>
      <c r="D54" s="150"/>
      <c r="E54" s="115"/>
      <c r="F54" s="89">
        <f t="shared" si="2"/>
        <v>0</v>
      </c>
      <c r="G54" s="153"/>
      <c r="H54" s="134"/>
      <c r="I54" s="122" t="e">
        <f>VLOOKUP(H54,Presupuesto!$B$11:$C$565,2,0)</f>
        <v>#N/A</v>
      </c>
      <c r="J54" s="90" t="str">
        <f t="shared" si="3"/>
        <v>Posgrado</v>
      </c>
      <c r="K54" s="90" t="s">
        <v>401</v>
      </c>
      <c r="L54" s="90"/>
    </row>
    <row r="55" spans="3:12" x14ac:dyDescent="0.25">
      <c r="C55" s="133"/>
      <c r="D55" s="150"/>
      <c r="E55" s="115"/>
      <c r="F55" s="89">
        <f t="shared" si="2"/>
        <v>0</v>
      </c>
      <c r="G55" s="153"/>
      <c r="H55" s="134"/>
      <c r="I55" s="122" t="e">
        <f>VLOOKUP(H55,Presupuesto!$B$11:$C$565,2,0)</f>
        <v>#N/A</v>
      </c>
      <c r="J55" s="90" t="str">
        <f t="shared" si="3"/>
        <v>Posgrado</v>
      </c>
      <c r="K55" s="90" t="s">
        <v>401</v>
      </c>
      <c r="L55" s="90"/>
    </row>
    <row r="56" spans="3:12" x14ac:dyDescent="0.25">
      <c r="C56" s="133"/>
      <c r="D56" s="150"/>
      <c r="E56" s="115"/>
      <c r="F56" s="89">
        <f t="shared" si="2"/>
        <v>0</v>
      </c>
      <c r="G56" s="153"/>
      <c r="H56" s="134"/>
      <c r="I56" s="122" t="e">
        <f>VLOOKUP(H56,Presupuesto!$B$11:$C$565,2,0)</f>
        <v>#N/A</v>
      </c>
      <c r="J56" s="90" t="str">
        <f t="shared" si="3"/>
        <v>Posgrado</v>
      </c>
      <c r="K56" s="90" t="s">
        <v>401</v>
      </c>
      <c r="L56" s="90"/>
    </row>
    <row r="57" spans="3:12" x14ac:dyDescent="0.25">
      <c r="C57" s="135"/>
      <c r="D57" s="150"/>
      <c r="E57" s="110"/>
      <c r="F57" s="89">
        <f t="shared" si="2"/>
        <v>0</v>
      </c>
      <c r="G57" s="153"/>
      <c r="H57" s="136"/>
      <c r="I57" s="122" t="e">
        <f>VLOOKUP(H57,Presupuesto!$B$11:$C$565,2,0)</f>
        <v>#N/A</v>
      </c>
      <c r="J57" s="90" t="str">
        <f t="shared" si="3"/>
        <v>Posgrado</v>
      </c>
      <c r="K57" s="90" t="s">
        <v>401</v>
      </c>
      <c r="L57" s="90"/>
    </row>
    <row r="58" spans="3:12" x14ac:dyDescent="0.25">
      <c r="C58" s="135"/>
      <c r="D58" s="150"/>
      <c r="E58" s="110"/>
      <c r="F58" s="89">
        <f t="shared" si="2"/>
        <v>0</v>
      </c>
      <c r="G58" s="153"/>
      <c r="H58" s="136"/>
      <c r="I58" s="122" t="e">
        <f>VLOOKUP(H58,Presupuesto!$B$11:$C$565,2,0)</f>
        <v>#N/A</v>
      </c>
      <c r="J58" s="90" t="str">
        <f t="shared" si="3"/>
        <v>Posgrado</v>
      </c>
      <c r="K58" s="90" t="s">
        <v>401</v>
      </c>
      <c r="L58" s="90"/>
    </row>
    <row r="59" spans="3:12" x14ac:dyDescent="0.25">
      <c r="C59" s="135"/>
      <c r="D59" s="150"/>
      <c r="E59" s="110"/>
      <c r="F59" s="89">
        <f t="shared" si="2"/>
        <v>0</v>
      </c>
      <c r="G59" s="153"/>
      <c r="H59" s="136"/>
      <c r="I59" s="122" t="e">
        <f>VLOOKUP(H59,Presupuesto!$B$11:$C$565,2,0)</f>
        <v>#N/A</v>
      </c>
      <c r="J59" s="90" t="str">
        <f t="shared" si="3"/>
        <v>Posgrado</v>
      </c>
      <c r="K59" s="90" t="s">
        <v>401</v>
      </c>
      <c r="L59" s="90"/>
    </row>
    <row r="60" spans="3:12" x14ac:dyDescent="0.25">
      <c r="C60" s="135"/>
      <c r="D60" s="150"/>
      <c r="E60" s="110"/>
      <c r="F60" s="89">
        <f t="shared" si="2"/>
        <v>0</v>
      </c>
      <c r="G60" s="153"/>
      <c r="H60" s="136"/>
      <c r="I60" s="122" t="e">
        <f>VLOOKUP(H60,Presupuesto!$B$11:$C$565,2,0)</f>
        <v>#N/A</v>
      </c>
      <c r="J60" s="90" t="str">
        <f t="shared" si="3"/>
        <v>Posgrado</v>
      </c>
      <c r="K60" s="90" t="s">
        <v>401</v>
      </c>
      <c r="L60" s="90"/>
    </row>
    <row r="61" spans="3:12" x14ac:dyDescent="0.25">
      <c r="C61" s="135"/>
      <c r="D61" s="150"/>
      <c r="E61" s="110"/>
      <c r="F61" s="89">
        <f t="shared" si="2"/>
        <v>0</v>
      </c>
      <c r="G61" s="153"/>
      <c r="H61" s="136"/>
      <c r="I61" s="122" t="e">
        <f>VLOOKUP(H61,Presupuesto!$B$11:$C$565,2,0)</f>
        <v>#N/A</v>
      </c>
      <c r="J61" s="90" t="str">
        <f t="shared" si="3"/>
        <v>Posgrado</v>
      </c>
      <c r="K61" s="90" t="s">
        <v>401</v>
      </c>
      <c r="L61" s="90"/>
    </row>
    <row r="62" spans="3:12" x14ac:dyDescent="0.25">
      <c r="C62" s="135"/>
      <c r="D62" s="150"/>
      <c r="E62" s="110"/>
      <c r="F62" s="89">
        <f t="shared" si="2"/>
        <v>0</v>
      </c>
      <c r="G62" s="153"/>
      <c r="H62" s="136"/>
      <c r="I62" s="122" t="e">
        <f>VLOOKUP(H62,Presupuesto!$B$11:$C$565,2,0)</f>
        <v>#N/A</v>
      </c>
      <c r="J62" s="90" t="str">
        <f t="shared" si="3"/>
        <v>Posgrado</v>
      </c>
      <c r="K62" s="90" t="s">
        <v>401</v>
      </c>
      <c r="L62" s="90"/>
    </row>
    <row r="63" spans="3:12" x14ac:dyDescent="0.25">
      <c r="C63" s="137"/>
      <c r="D63" s="150"/>
      <c r="E63" s="110"/>
      <c r="F63" s="89">
        <f t="shared" si="2"/>
        <v>0</v>
      </c>
      <c r="G63" s="153"/>
      <c r="H63" s="138"/>
      <c r="I63" s="122" t="e">
        <f>VLOOKUP(H63,Presupuesto!$B$11:$C$565,2,0)</f>
        <v>#N/A</v>
      </c>
      <c r="J63" s="90" t="str">
        <f t="shared" si="3"/>
        <v>Posgrado</v>
      </c>
      <c r="K63" s="90" t="s">
        <v>392</v>
      </c>
      <c r="L63" s="90"/>
    </row>
    <row r="64" spans="3:12" x14ac:dyDescent="0.25">
      <c r="C64" s="137"/>
      <c r="D64" s="150"/>
      <c r="E64" s="110"/>
      <c r="F64" s="89">
        <f t="shared" si="2"/>
        <v>0</v>
      </c>
      <c r="G64" s="153"/>
      <c r="H64" s="138"/>
      <c r="I64" s="122" t="e">
        <f>VLOOKUP(H64,Presupuesto!$B$11:$C$565,2,0)</f>
        <v>#N/A</v>
      </c>
      <c r="J64" s="90" t="str">
        <f t="shared" si="3"/>
        <v>Posgrado</v>
      </c>
      <c r="K64" s="90" t="s">
        <v>401</v>
      </c>
      <c r="L64" s="90"/>
    </row>
    <row r="65" spans="3:12" x14ac:dyDescent="0.25">
      <c r="C65" s="137"/>
      <c r="D65" s="150"/>
      <c r="E65" s="110"/>
      <c r="F65" s="89">
        <f t="shared" si="2"/>
        <v>0</v>
      </c>
      <c r="G65" s="153"/>
      <c r="H65" s="138"/>
      <c r="I65" s="122" t="e">
        <f>VLOOKUP(H65,Presupuesto!$B$11:$C$565,2,0)</f>
        <v>#N/A</v>
      </c>
      <c r="J65" s="90" t="str">
        <f t="shared" si="3"/>
        <v>Posgrado</v>
      </c>
      <c r="K65" s="90" t="s">
        <v>401</v>
      </c>
      <c r="L65" s="90"/>
    </row>
    <row r="66" spans="3:12" x14ac:dyDescent="0.25">
      <c r="C66" s="137"/>
      <c r="D66" s="150"/>
      <c r="E66" s="110"/>
      <c r="F66" s="89">
        <f t="shared" si="2"/>
        <v>0</v>
      </c>
      <c r="G66" s="153"/>
      <c r="H66" s="138"/>
      <c r="I66" s="122" t="e">
        <f>VLOOKUP(H66,Presupuesto!$B$11:$C$565,2,0)</f>
        <v>#N/A</v>
      </c>
      <c r="J66" s="90" t="str">
        <f t="shared" si="3"/>
        <v>Posgrado</v>
      </c>
      <c r="K66" s="90" t="s">
        <v>401</v>
      </c>
      <c r="L66" s="90"/>
    </row>
    <row r="67" spans="3:12" ht="15.75" thickBot="1" x14ac:dyDescent="0.3">
      <c r="C67" s="139"/>
      <c r="D67" s="207"/>
      <c r="E67" s="95"/>
      <c r="F67" s="97">
        <f t="shared" si="2"/>
        <v>0</v>
      </c>
      <c r="G67" s="154"/>
      <c r="H67" s="140"/>
      <c r="I67" s="124" t="e">
        <f>VLOOKUP(H67,Presupuesto!$B$11:$C$565,2,0)</f>
        <v>#N/A</v>
      </c>
      <c r="J67" s="98" t="str">
        <f t="shared" si="3"/>
        <v>Posgrado</v>
      </c>
      <c r="K67" s="116" t="s">
        <v>383</v>
      </c>
      <c r="L67" s="98"/>
    </row>
    <row r="69" spans="3:12" ht="15.75" thickBot="1" x14ac:dyDescent="0.3"/>
    <row r="70" spans="3:12" ht="15.75" thickBot="1" x14ac:dyDescent="0.3">
      <c r="C70" s="149" t="s">
        <v>53</v>
      </c>
      <c r="D70" s="253">
        <f>SUM(F77:F97)</f>
        <v>0</v>
      </c>
      <c r="F70" s="67"/>
      <c r="G70" s="72"/>
      <c r="H70" s="67"/>
      <c r="I70" s="67"/>
    </row>
    <row r="71" spans="3:12" x14ac:dyDescent="0.25">
      <c r="C71" s="67"/>
      <c r="D71" s="31"/>
      <c r="E71" s="85"/>
      <c r="F71" s="85"/>
      <c r="G71" s="85"/>
      <c r="H71" s="69"/>
      <c r="I71" s="69"/>
      <c r="J71" s="69"/>
      <c r="K71" s="104"/>
    </row>
    <row r="72" spans="3:12" ht="15.75" x14ac:dyDescent="0.25">
      <c r="C72" s="224" t="s">
        <v>381</v>
      </c>
      <c r="D72" s="252"/>
      <c r="E72" s="85"/>
      <c r="F72" s="85"/>
      <c r="G72" s="85"/>
      <c r="H72" s="69"/>
      <c r="I72" s="69"/>
      <c r="J72" s="69"/>
      <c r="K72" s="104"/>
    </row>
    <row r="73" spans="3:12" ht="18.75" x14ac:dyDescent="0.25">
      <c r="C73" s="195" t="e">
        <f>IFERROR(VLOOKUP(D72,#REF!,2,FALSE),IFERROR(VLOOKUP(D72,#REF!,2,FALSE),IFERROR(VLOOKUP(D72,#REF!,2,FALSE),IFERROR(VLOOKUP(D72,#REF!,2,FALSE),IFERROR(VLOOKUP(D72,#REF!,2,FALSE),IFERROR(VLOOKUP(D72,#REF!,2,FALSE),IFERROR(VLOOKUP(D72,#REF!,2,FALSE),IFERROR(VLOOKUP(D72,#REF!,2,FALSE),IFERROR(VLOOKUP(D72,#REF!,2,FALSE),IFERROR(VLOOKUP(D72,#REF!,2,FALSE),IFERROR(VLOOKUP(D72,#REF!,2,FALSE),IFERROR(VLOOKUP(D72,#REF!,2,FALSE),IFERROR(VLOOKUP(D72,#REF!,2,FALSE),IFERROR(VLOOKUP(D72,#REF!,2,FALSE),IFERROR(VLOOKUP(D72,'16. Desa. del Sistema Educ.Sup.'!$F:$G,2,FALSE),IFERROR(VLOOKUP(D72,#REF!,2,FALSE),VLOOKUP(D72,#REF!,2,0)))))))))))))))))</f>
        <v>#REF!</v>
      </c>
      <c r="D73" s="31"/>
      <c r="E73" s="85"/>
      <c r="F73" s="85"/>
      <c r="G73" s="85"/>
      <c r="H73" s="69"/>
      <c r="I73" s="69"/>
      <c r="J73" s="69"/>
      <c r="K73" s="104"/>
    </row>
    <row r="74" spans="3:12" x14ac:dyDescent="0.25">
      <c r="E74" s="85"/>
      <c r="F74" s="85"/>
      <c r="G74" s="85"/>
      <c r="H74" s="69"/>
      <c r="I74" s="69"/>
      <c r="J74" s="69"/>
      <c r="K74" s="104"/>
    </row>
    <row r="75" spans="3:12" ht="15.75" thickBot="1" x14ac:dyDescent="0.3">
      <c r="F75" s="85"/>
      <c r="G75" s="69"/>
      <c r="H75" s="69"/>
      <c r="I75" s="69"/>
    </row>
    <row r="76" spans="3:12" ht="30.75" thickBot="1" x14ac:dyDescent="0.3">
      <c r="C76" s="121" t="s">
        <v>44</v>
      </c>
      <c r="D76" s="126" t="s">
        <v>55</v>
      </c>
      <c r="E76" s="128" t="s">
        <v>57</v>
      </c>
      <c r="F76" s="127" t="s">
        <v>27</v>
      </c>
      <c r="G76" s="125" t="s">
        <v>120</v>
      </c>
      <c r="H76" s="128" t="s">
        <v>46</v>
      </c>
      <c r="I76" s="125" t="s">
        <v>121</v>
      </c>
      <c r="J76" s="125" t="s">
        <v>399</v>
      </c>
      <c r="K76" s="125" t="s">
        <v>400</v>
      </c>
      <c r="L76" s="125" t="s">
        <v>110</v>
      </c>
    </row>
    <row r="77" spans="3:12" x14ac:dyDescent="0.25">
      <c r="C77" s="133"/>
      <c r="D77" s="150"/>
      <c r="E77" s="107"/>
      <c r="F77" s="89">
        <f t="shared" ref="F77:F97" si="4">D77*E77</f>
        <v>0</v>
      </c>
      <c r="G77" s="153"/>
      <c r="H77" s="134"/>
      <c r="I77" s="122" t="e">
        <f>VLOOKUP(H77,Presupuesto!$B$11:$C$565,2,0)</f>
        <v>#N/A</v>
      </c>
      <c r="J77" s="203" t="s">
        <v>1343</v>
      </c>
      <c r="K77" s="90" t="s">
        <v>383</v>
      </c>
      <c r="L77" s="90"/>
    </row>
    <row r="78" spans="3:12" x14ac:dyDescent="0.25">
      <c r="C78" s="133"/>
      <c r="D78" s="150"/>
      <c r="E78" s="115"/>
      <c r="F78" s="89">
        <f t="shared" si="4"/>
        <v>0</v>
      </c>
      <c r="G78" s="153"/>
      <c r="H78" s="134"/>
      <c r="I78" s="122" t="e">
        <f>VLOOKUP(H78,Presupuesto!$B$11:$C$565,2,0)</f>
        <v>#N/A</v>
      </c>
      <c r="J78" s="90" t="str">
        <f>$J$77</f>
        <v>Posgrado</v>
      </c>
      <c r="K78" s="90" t="s">
        <v>401</v>
      </c>
      <c r="L78" s="90"/>
    </row>
    <row r="79" spans="3:12" x14ac:dyDescent="0.25">
      <c r="C79" s="133"/>
      <c r="D79" s="150"/>
      <c r="E79" s="115"/>
      <c r="F79" s="89">
        <f t="shared" si="4"/>
        <v>0</v>
      </c>
      <c r="G79" s="153"/>
      <c r="H79" s="134"/>
      <c r="I79" s="122" t="e">
        <f>VLOOKUP(H79,Presupuesto!$B$11:$C$565,2,0)</f>
        <v>#N/A</v>
      </c>
      <c r="J79" s="90" t="str">
        <f t="shared" ref="J79:J97" si="5">$J$77</f>
        <v>Posgrado</v>
      </c>
      <c r="K79" s="90" t="s">
        <v>401</v>
      </c>
      <c r="L79" s="90"/>
    </row>
    <row r="80" spans="3:12" x14ac:dyDescent="0.25">
      <c r="C80" s="133"/>
      <c r="D80" s="150"/>
      <c r="E80" s="115"/>
      <c r="F80" s="89">
        <f t="shared" si="4"/>
        <v>0</v>
      </c>
      <c r="G80" s="153"/>
      <c r="H80" s="134"/>
      <c r="I80" s="122" t="e">
        <f>VLOOKUP(H80,Presupuesto!$B$11:$C$565,2,0)</f>
        <v>#N/A</v>
      </c>
      <c r="J80" s="90" t="str">
        <f t="shared" si="5"/>
        <v>Posgrado</v>
      </c>
      <c r="K80" s="90" t="s">
        <v>401</v>
      </c>
      <c r="L80" s="90"/>
    </row>
    <row r="81" spans="3:12" x14ac:dyDescent="0.25">
      <c r="C81" s="133"/>
      <c r="D81" s="150"/>
      <c r="E81" s="115"/>
      <c r="F81" s="89">
        <f t="shared" si="4"/>
        <v>0</v>
      </c>
      <c r="G81" s="153"/>
      <c r="H81" s="134"/>
      <c r="I81" s="122" t="e">
        <f>VLOOKUP(H81,Presupuesto!$B$11:$C$565,2,0)</f>
        <v>#N/A</v>
      </c>
      <c r="J81" s="90" t="str">
        <f t="shared" si="5"/>
        <v>Posgrado</v>
      </c>
      <c r="K81" s="90" t="s">
        <v>401</v>
      </c>
      <c r="L81" s="90"/>
    </row>
    <row r="82" spans="3:12" x14ac:dyDescent="0.25">
      <c r="C82" s="133"/>
      <c r="D82" s="150"/>
      <c r="E82" s="115"/>
      <c r="F82" s="89">
        <f t="shared" si="4"/>
        <v>0</v>
      </c>
      <c r="G82" s="153"/>
      <c r="H82" s="134"/>
      <c r="I82" s="122" t="e">
        <f>VLOOKUP(H82,Presupuesto!$B$11:$C$565,2,0)</f>
        <v>#N/A</v>
      </c>
      <c r="J82" s="90" t="str">
        <f t="shared" si="5"/>
        <v>Posgrado</v>
      </c>
      <c r="K82" s="90" t="s">
        <v>390</v>
      </c>
      <c r="L82" s="90"/>
    </row>
    <row r="83" spans="3:12" x14ac:dyDescent="0.25">
      <c r="C83" s="133"/>
      <c r="D83" s="150"/>
      <c r="E83" s="115"/>
      <c r="F83" s="89">
        <f t="shared" si="4"/>
        <v>0</v>
      </c>
      <c r="G83" s="153"/>
      <c r="H83" s="134"/>
      <c r="I83" s="122" t="e">
        <f>VLOOKUP(H83,Presupuesto!$B$11:$C$565,2,0)</f>
        <v>#N/A</v>
      </c>
      <c r="J83" s="90" t="str">
        <f t="shared" si="5"/>
        <v>Posgrado</v>
      </c>
      <c r="K83" s="90" t="s">
        <v>401</v>
      </c>
      <c r="L83" s="90"/>
    </row>
    <row r="84" spans="3:12" x14ac:dyDescent="0.25">
      <c r="C84" s="133"/>
      <c r="D84" s="150"/>
      <c r="E84" s="115"/>
      <c r="F84" s="89">
        <f t="shared" si="4"/>
        <v>0</v>
      </c>
      <c r="G84" s="153"/>
      <c r="H84" s="134"/>
      <c r="I84" s="122" t="e">
        <f>VLOOKUP(H84,Presupuesto!$B$11:$C$565,2,0)</f>
        <v>#N/A</v>
      </c>
      <c r="J84" s="90" t="str">
        <f t="shared" si="5"/>
        <v>Posgrado</v>
      </c>
      <c r="K84" s="90" t="s">
        <v>401</v>
      </c>
      <c r="L84" s="90"/>
    </row>
    <row r="85" spans="3:12" x14ac:dyDescent="0.25">
      <c r="C85" s="133"/>
      <c r="D85" s="150"/>
      <c r="E85" s="115"/>
      <c r="F85" s="89">
        <f t="shared" si="4"/>
        <v>0</v>
      </c>
      <c r="G85" s="153"/>
      <c r="H85" s="134"/>
      <c r="I85" s="122" t="e">
        <f>VLOOKUP(H85,Presupuesto!$B$11:$C$565,2,0)</f>
        <v>#N/A</v>
      </c>
      <c r="J85" s="90" t="str">
        <f t="shared" si="5"/>
        <v>Posgrado</v>
      </c>
      <c r="K85" s="90" t="s">
        <v>401</v>
      </c>
      <c r="L85" s="90"/>
    </row>
    <row r="86" spans="3:12" x14ac:dyDescent="0.25">
      <c r="C86" s="133"/>
      <c r="D86" s="150"/>
      <c r="E86" s="115"/>
      <c r="F86" s="89">
        <f t="shared" si="4"/>
        <v>0</v>
      </c>
      <c r="G86" s="153"/>
      <c r="H86" s="134"/>
      <c r="I86" s="122" t="e">
        <f>VLOOKUP(H86,Presupuesto!$B$11:$C$565,2,0)</f>
        <v>#N/A</v>
      </c>
      <c r="J86" s="90" t="str">
        <f t="shared" si="5"/>
        <v>Posgrado</v>
      </c>
      <c r="K86" s="90" t="s">
        <v>401</v>
      </c>
      <c r="L86" s="90"/>
    </row>
    <row r="87" spans="3:12" x14ac:dyDescent="0.25">
      <c r="C87" s="135"/>
      <c r="D87" s="150"/>
      <c r="E87" s="110"/>
      <c r="F87" s="89">
        <f t="shared" si="4"/>
        <v>0</v>
      </c>
      <c r="G87" s="153"/>
      <c r="H87" s="136"/>
      <c r="I87" s="122" t="e">
        <f>VLOOKUP(H87,Presupuesto!$B$11:$C$565,2,0)</f>
        <v>#N/A</v>
      </c>
      <c r="J87" s="90" t="str">
        <f t="shared" si="5"/>
        <v>Posgrado</v>
      </c>
      <c r="K87" s="90" t="s">
        <v>401</v>
      </c>
      <c r="L87" s="90"/>
    </row>
    <row r="88" spans="3:12" x14ac:dyDescent="0.25">
      <c r="C88" s="135"/>
      <c r="D88" s="150"/>
      <c r="E88" s="110"/>
      <c r="F88" s="89">
        <f t="shared" si="4"/>
        <v>0</v>
      </c>
      <c r="G88" s="153"/>
      <c r="H88" s="136"/>
      <c r="I88" s="122" t="e">
        <f>VLOOKUP(H88,Presupuesto!$B$11:$C$565,2,0)</f>
        <v>#N/A</v>
      </c>
      <c r="J88" s="90" t="str">
        <f t="shared" si="5"/>
        <v>Posgrado</v>
      </c>
      <c r="K88" s="90" t="s">
        <v>401</v>
      </c>
      <c r="L88" s="90"/>
    </row>
    <row r="89" spans="3:12" x14ac:dyDescent="0.25">
      <c r="C89" s="135"/>
      <c r="D89" s="150"/>
      <c r="E89" s="110"/>
      <c r="F89" s="89">
        <f t="shared" si="4"/>
        <v>0</v>
      </c>
      <c r="G89" s="153"/>
      <c r="H89" s="136"/>
      <c r="I89" s="122" t="e">
        <f>VLOOKUP(H89,Presupuesto!$B$11:$C$565,2,0)</f>
        <v>#N/A</v>
      </c>
      <c r="J89" s="90" t="str">
        <f t="shared" si="5"/>
        <v>Posgrado</v>
      </c>
      <c r="K89" s="90" t="s">
        <v>401</v>
      </c>
      <c r="L89" s="90"/>
    </row>
    <row r="90" spans="3:12" x14ac:dyDescent="0.25">
      <c r="C90" s="135"/>
      <c r="D90" s="150"/>
      <c r="E90" s="110"/>
      <c r="F90" s="89">
        <f t="shared" si="4"/>
        <v>0</v>
      </c>
      <c r="G90" s="153"/>
      <c r="H90" s="136"/>
      <c r="I90" s="122" t="e">
        <f>VLOOKUP(H90,Presupuesto!$B$11:$C$565,2,0)</f>
        <v>#N/A</v>
      </c>
      <c r="J90" s="90" t="str">
        <f t="shared" si="5"/>
        <v>Posgrado</v>
      </c>
      <c r="K90" s="90" t="s">
        <v>401</v>
      </c>
      <c r="L90" s="90"/>
    </row>
    <row r="91" spans="3:12" x14ac:dyDescent="0.25">
      <c r="C91" s="135"/>
      <c r="D91" s="150"/>
      <c r="E91" s="110"/>
      <c r="F91" s="89">
        <f t="shared" si="4"/>
        <v>0</v>
      </c>
      <c r="G91" s="153"/>
      <c r="H91" s="136"/>
      <c r="I91" s="122" t="e">
        <f>VLOOKUP(H91,Presupuesto!$B$11:$C$565,2,0)</f>
        <v>#N/A</v>
      </c>
      <c r="J91" s="90" t="str">
        <f t="shared" si="5"/>
        <v>Posgrado</v>
      </c>
      <c r="K91" s="90" t="s">
        <v>401</v>
      </c>
      <c r="L91" s="90"/>
    </row>
    <row r="92" spans="3:12" x14ac:dyDescent="0.25">
      <c r="C92" s="135"/>
      <c r="D92" s="150"/>
      <c r="E92" s="110"/>
      <c r="F92" s="89">
        <f t="shared" si="4"/>
        <v>0</v>
      </c>
      <c r="G92" s="153"/>
      <c r="H92" s="136"/>
      <c r="I92" s="122" t="e">
        <f>VLOOKUP(H92,Presupuesto!$B$11:$C$565,2,0)</f>
        <v>#N/A</v>
      </c>
      <c r="J92" s="90" t="str">
        <f t="shared" si="5"/>
        <v>Posgrado</v>
      </c>
      <c r="K92" s="90" t="s">
        <v>401</v>
      </c>
      <c r="L92" s="90"/>
    </row>
    <row r="93" spans="3:12" x14ac:dyDescent="0.25">
      <c r="C93" s="137"/>
      <c r="D93" s="150"/>
      <c r="E93" s="110"/>
      <c r="F93" s="89">
        <f t="shared" si="4"/>
        <v>0</v>
      </c>
      <c r="G93" s="153"/>
      <c r="H93" s="138"/>
      <c r="I93" s="122" t="e">
        <f>VLOOKUP(H93,Presupuesto!$B$11:$C$565,2,0)</f>
        <v>#N/A</v>
      </c>
      <c r="J93" s="90" t="str">
        <f t="shared" si="5"/>
        <v>Posgrado</v>
      </c>
      <c r="K93" s="90" t="s">
        <v>392</v>
      </c>
      <c r="L93" s="90"/>
    </row>
    <row r="94" spans="3:12" x14ac:dyDescent="0.25">
      <c r="C94" s="137"/>
      <c r="D94" s="150"/>
      <c r="E94" s="110"/>
      <c r="F94" s="89">
        <f t="shared" si="4"/>
        <v>0</v>
      </c>
      <c r="G94" s="153"/>
      <c r="H94" s="138"/>
      <c r="I94" s="122" t="e">
        <f>VLOOKUP(H94,Presupuesto!$B$11:$C$565,2,0)</f>
        <v>#N/A</v>
      </c>
      <c r="J94" s="90" t="str">
        <f t="shared" si="5"/>
        <v>Posgrado</v>
      </c>
      <c r="K94" s="90" t="s">
        <v>401</v>
      </c>
      <c r="L94" s="90"/>
    </row>
    <row r="95" spans="3:12" x14ac:dyDescent="0.25">
      <c r="C95" s="137"/>
      <c r="D95" s="150"/>
      <c r="E95" s="110"/>
      <c r="F95" s="89">
        <f t="shared" si="4"/>
        <v>0</v>
      </c>
      <c r="G95" s="153"/>
      <c r="H95" s="138"/>
      <c r="I95" s="122" t="e">
        <f>VLOOKUP(H95,Presupuesto!$B$11:$C$565,2,0)</f>
        <v>#N/A</v>
      </c>
      <c r="J95" s="90" t="str">
        <f t="shared" si="5"/>
        <v>Posgrado</v>
      </c>
      <c r="K95" s="90" t="s">
        <v>401</v>
      </c>
      <c r="L95" s="90"/>
    </row>
    <row r="96" spans="3:12" x14ac:dyDescent="0.25">
      <c r="C96" s="137"/>
      <c r="D96" s="150"/>
      <c r="E96" s="110"/>
      <c r="F96" s="89">
        <f t="shared" si="4"/>
        <v>0</v>
      </c>
      <c r="G96" s="153"/>
      <c r="H96" s="138"/>
      <c r="I96" s="122" t="e">
        <f>VLOOKUP(H96,Presupuesto!$B$11:$C$565,2,0)</f>
        <v>#N/A</v>
      </c>
      <c r="J96" s="90" t="str">
        <f t="shared" si="5"/>
        <v>Posgrado</v>
      </c>
      <c r="K96" s="90" t="s">
        <v>401</v>
      </c>
      <c r="L96" s="90"/>
    </row>
    <row r="97" spans="3:12" ht="15.75" thickBot="1" x14ac:dyDescent="0.3">
      <c r="C97" s="139"/>
      <c r="D97" s="207"/>
      <c r="E97" s="95"/>
      <c r="F97" s="97">
        <f t="shared" si="4"/>
        <v>0</v>
      </c>
      <c r="G97" s="154"/>
      <c r="H97" s="140"/>
      <c r="I97" s="124" t="e">
        <f>VLOOKUP(H97,Presupuesto!$B$11:$C$565,2,0)</f>
        <v>#N/A</v>
      </c>
      <c r="J97" s="98" t="str">
        <f t="shared" si="5"/>
        <v>Posgrado</v>
      </c>
      <c r="K97" s="116" t="s">
        <v>383</v>
      </c>
      <c r="L97" s="98"/>
    </row>
    <row r="98" spans="3:12" x14ac:dyDescent="0.25">
      <c r="F98" s="82"/>
      <c r="G98" s="81"/>
      <c r="H98" s="82"/>
      <c r="I98" s="82"/>
    </row>
    <row r="99" spans="3:12" ht="15.75" thickBot="1" x14ac:dyDescent="0.3"/>
    <row r="100" spans="3:12" ht="15.75" thickBot="1" x14ac:dyDescent="0.3">
      <c r="C100" s="149" t="s">
        <v>53</v>
      </c>
      <c r="D100" s="253">
        <f>SUM(F107:F127)</f>
        <v>0</v>
      </c>
      <c r="F100" s="67"/>
      <c r="G100" s="72"/>
      <c r="H100" s="67"/>
      <c r="I100" s="67"/>
    </row>
    <row r="101" spans="3:12" x14ac:dyDescent="0.25">
      <c r="C101" s="67"/>
      <c r="D101" s="31"/>
      <c r="E101" s="85"/>
      <c r="F101" s="85"/>
      <c r="G101" s="85"/>
      <c r="H101" s="69"/>
      <c r="I101" s="69"/>
      <c r="J101" s="69"/>
      <c r="K101" s="104"/>
    </row>
    <row r="102" spans="3:12" ht="15.75" x14ac:dyDescent="0.25">
      <c r="C102" s="224" t="s">
        <v>381</v>
      </c>
      <c r="D102" s="252"/>
      <c r="E102" s="85"/>
      <c r="F102" s="85"/>
      <c r="G102" s="85"/>
      <c r="H102" s="69"/>
      <c r="I102" s="69"/>
      <c r="J102" s="69"/>
      <c r="K102" s="104"/>
    </row>
    <row r="103" spans="3:12" ht="18.75" x14ac:dyDescent="0.25">
      <c r="C103" s="195" t="e">
        <f>IFERROR(VLOOKUP(D102,#REF!,2,FALSE),IFERROR(VLOOKUP(D102,#REF!,2,FALSE),IFERROR(VLOOKUP(D102,#REF!,2,FALSE),IFERROR(VLOOKUP(D102,#REF!,2,FALSE),IFERROR(VLOOKUP(D102,#REF!,2,FALSE),IFERROR(VLOOKUP(D102,#REF!,2,FALSE),IFERROR(VLOOKUP(D102,#REF!,2,FALSE),IFERROR(VLOOKUP(D102,#REF!,2,FALSE),IFERROR(VLOOKUP(D102,#REF!,2,FALSE),IFERROR(VLOOKUP(D102,#REF!,2,FALSE),IFERROR(VLOOKUP(D102,#REF!,2,FALSE),IFERROR(VLOOKUP(D102,#REF!,2,FALSE),IFERROR(VLOOKUP(D102,#REF!,2,FALSE),IFERROR(VLOOKUP(D102,#REF!,2,FALSE),IFERROR(VLOOKUP(D102,'16. Desa. del Sistema Educ.Sup.'!$F:$G,2,FALSE),IFERROR(VLOOKUP(D102,#REF!,2,FALSE),VLOOKUP(D102,#REF!,2,0)))))))))))))))))</f>
        <v>#REF!</v>
      </c>
      <c r="D103" s="31"/>
      <c r="E103" s="85"/>
      <c r="F103" s="85"/>
      <c r="G103" s="85"/>
      <c r="H103" s="69"/>
      <c r="I103" s="69"/>
      <c r="J103" s="69"/>
      <c r="K103" s="104"/>
    </row>
    <row r="104" spans="3:12" x14ac:dyDescent="0.25">
      <c r="E104" s="85"/>
      <c r="F104" s="85"/>
      <c r="G104" s="85"/>
      <c r="H104" s="69"/>
      <c r="I104" s="69"/>
      <c r="J104" s="69"/>
      <c r="K104" s="104"/>
    </row>
    <row r="105" spans="3:12" ht="15.75" thickBot="1" x14ac:dyDescent="0.3">
      <c r="F105" s="85"/>
      <c r="G105" s="69"/>
      <c r="H105" s="69"/>
      <c r="I105" s="69"/>
    </row>
    <row r="106" spans="3:12" ht="30.75" thickBot="1" x14ac:dyDescent="0.3">
      <c r="C106" s="121" t="s">
        <v>44</v>
      </c>
      <c r="D106" s="126" t="s">
        <v>55</v>
      </c>
      <c r="E106" s="128" t="s">
        <v>57</v>
      </c>
      <c r="F106" s="127" t="s">
        <v>27</v>
      </c>
      <c r="G106" s="125" t="s">
        <v>120</v>
      </c>
      <c r="H106" s="128" t="s">
        <v>46</v>
      </c>
      <c r="I106" s="125" t="s">
        <v>121</v>
      </c>
      <c r="J106" s="125" t="s">
        <v>399</v>
      </c>
      <c r="K106" s="125" t="s">
        <v>400</v>
      </c>
      <c r="L106" s="125" t="s">
        <v>110</v>
      </c>
    </row>
    <row r="107" spans="3:12" x14ac:dyDescent="0.25">
      <c r="C107" s="133"/>
      <c r="D107" s="150"/>
      <c r="E107" s="107"/>
      <c r="F107" s="89">
        <f t="shared" ref="F107:F127" si="6">D107*E107</f>
        <v>0</v>
      </c>
      <c r="G107" s="153"/>
      <c r="H107" s="134"/>
      <c r="I107" s="122" t="e">
        <f>VLOOKUP(H107,Presupuesto!$B$11:$C$565,2,0)</f>
        <v>#N/A</v>
      </c>
      <c r="J107" s="203" t="s">
        <v>1343</v>
      </c>
      <c r="K107" s="90" t="s">
        <v>383</v>
      </c>
      <c r="L107" s="90"/>
    </row>
    <row r="108" spans="3:12" x14ac:dyDescent="0.25">
      <c r="C108" s="133"/>
      <c r="D108" s="150"/>
      <c r="E108" s="115"/>
      <c r="F108" s="89">
        <f t="shared" si="6"/>
        <v>0</v>
      </c>
      <c r="G108" s="153"/>
      <c r="H108" s="134"/>
      <c r="I108" s="122" t="e">
        <f>VLOOKUP(H108,Presupuesto!$B$11:$C$565,2,0)</f>
        <v>#N/A</v>
      </c>
      <c r="J108" s="90" t="str">
        <f>$J$107</f>
        <v>Posgrado</v>
      </c>
      <c r="K108" s="90" t="s">
        <v>401</v>
      </c>
      <c r="L108" s="90"/>
    </row>
    <row r="109" spans="3:12" x14ac:dyDescent="0.25">
      <c r="C109" s="133"/>
      <c r="D109" s="150"/>
      <c r="E109" s="115"/>
      <c r="F109" s="89">
        <f t="shared" si="6"/>
        <v>0</v>
      </c>
      <c r="G109" s="153"/>
      <c r="H109" s="134"/>
      <c r="I109" s="122" t="e">
        <f>VLOOKUP(H109,Presupuesto!$B$11:$C$565,2,0)</f>
        <v>#N/A</v>
      </c>
      <c r="J109" s="90" t="str">
        <f t="shared" ref="J109:J127" si="7">$J$107</f>
        <v>Posgrado</v>
      </c>
      <c r="K109" s="90" t="s">
        <v>401</v>
      </c>
      <c r="L109" s="90"/>
    </row>
    <row r="110" spans="3:12" x14ac:dyDescent="0.25">
      <c r="C110" s="133"/>
      <c r="D110" s="150"/>
      <c r="E110" s="115"/>
      <c r="F110" s="89">
        <f t="shared" si="6"/>
        <v>0</v>
      </c>
      <c r="G110" s="153"/>
      <c r="H110" s="134"/>
      <c r="I110" s="122" t="e">
        <f>VLOOKUP(H110,Presupuesto!$B$11:$C$565,2,0)</f>
        <v>#N/A</v>
      </c>
      <c r="J110" s="90" t="str">
        <f t="shared" si="7"/>
        <v>Posgrado</v>
      </c>
      <c r="K110" s="90" t="s">
        <v>401</v>
      </c>
      <c r="L110" s="90"/>
    </row>
    <row r="111" spans="3:12" x14ac:dyDescent="0.25">
      <c r="C111" s="133"/>
      <c r="D111" s="150"/>
      <c r="E111" s="115"/>
      <c r="F111" s="89">
        <f t="shared" si="6"/>
        <v>0</v>
      </c>
      <c r="G111" s="153"/>
      <c r="H111" s="134"/>
      <c r="I111" s="122" t="e">
        <f>VLOOKUP(H111,Presupuesto!$B$11:$C$565,2,0)</f>
        <v>#N/A</v>
      </c>
      <c r="J111" s="90" t="str">
        <f t="shared" si="7"/>
        <v>Posgrado</v>
      </c>
      <c r="K111" s="90" t="s">
        <v>401</v>
      </c>
      <c r="L111" s="90"/>
    </row>
    <row r="112" spans="3:12" x14ac:dyDescent="0.25">
      <c r="C112" s="133"/>
      <c r="D112" s="150"/>
      <c r="E112" s="115"/>
      <c r="F112" s="89">
        <f t="shared" si="6"/>
        <v>0</v>
      </c>
      <c r="G112" s="153"/>
      <c r="H112" s="134"/>
      <c r="I112" s="122" t="e">
        <f>VLOOKUP(H112,Presupuesto!$B$11:$C$565,2,0)</f>
        <v>#N/A</v>
      </c>
      <c r="J112" s="90" t="str">
        <f t="shared" si="7"/>
        <v>Posgrado</v>
      </c>
      <c r="K112" s="90" t="s">
        <v>390</v>
      </c>
      <c r="L112" s="90"/>
    </row>
    <row r="113" spans="3:12" x14ac:dyDescent="0.25">
      <c r="C113" s="133"/>
      <c r="D113" s="150"/>
      <c r="E113" s="115"/>
      <c r="F113" s="89">
        <f t="shared" si="6"/>
        <v>0</v>
      </c>
      <c r="G113" s="153"/>
      <c r="H113" s="134"/>
      <c r="I113" s="122" t="e">
        <f>VLOOKUP(H113,Presupuesto!$B$11:$C$565,2,0)</f>
        <v>#N/A</v>
      </c>
      <c r="J113" s="90" t="str">
        <f t="shared" si="7"/>
        <v>Posgrado</v>
      </c>
      <c r="K113" s="90" t="s">
        <v>401</v>
      </c>
      <c r="L113" s="90"/>
    </row>
    <row r="114" spans="3:12" x14ac:dyDescent="0.25">
      <c r="C114" s="133"/>
      <c r="D114" s="150"/>
      <c r="E114" s="115"/>
      <c r="F114" s="89">
        <f t="shared" si="6"/>
        <v>0</v>
      </c>
      <c r="G114" s="153"/>
      <c r="H114" s="134"/>
      <c r="I114" s="122" t="e">
        <f>VLOOKUP(H114,Presupuesto!$B$11:$C$565,2,0)</f>
        <v>#N/A</v>
      </c>
      <c r="J114" s="90" t="str">
        <f t="shared" si="7"/>
        <v>Posgrado</v>
      </c>
      <c r="K114" s="90" t="s">
        <v>401</v>
      </c>
      <c r="L114" s="90"/>
    </row>
    <row r="115" spans="3:12" x14ac:dyDescent="0.25">
      <c r="C115" s="133"/>
      <c r="D115" s="150"/>
      <c r="E115" s="115"/>
      <c r="F115" s="89">
        <f t="shared" si="6"/>
        <v>0</v>
      </c>
      <c r="G115" s="153"/>
      <c r="H115" s="134"/>
      <c r="I115" s="122" t="e">
        <f>VLOOKUP(H115,Presupuesto!$B$11:$C$565,2,0)</f>
        <v>#N/A</v>
      </c>
      <c r="J115" s="90" t="str">
        <f t="shared" si="7"/>
        <v>Posgrado</v>
      </c>
      <c r="K115" s="90" t="s">
        <v>401</v>
      </c>
      <c r="L115" s="90"/>
    </row>
    <row r="116" spans="3:12" x14ac:dyDescent="0.25">
      <c r="C116" s="133"/>
      <c r="D116" s="150"/>
      <c r="E116" s="115"/>
      <c r="F116" s="89">
        <f t="shared" si="6"/>
        <v>0</v>
      </c>
      <c r="G116" s="153"/>
      <c r="H116" s="134"/>
      <c r="I116" s="122" t="e">
        <f>VLOOKUP(H116,Presupuesto!$B$11:$C$565,2,0)</f>
        <v>#N/A</v>
      </c>
      <c r="J116" s="90" t="str">
        <f t="shared" si="7"/>
        <v>Posgrado</v>
      </c>
      <c r="K116" s="90" t="s">
        <v>401</v>
      </c>
      <c r="L116" s="90"/>
    </row>
    <row r="117" spans="3:12" x14ac:dyDescent="0.25">
      <c r="C117" s="135"/>
      <c r="D117" s="150"/>
      <c r="E117" s="110"/>
      <c r="F117" s="89">
        <f t="shared" si="6"/>
        <v>0</v>
      </c>
      <c r="G117" s="153"/>
      <c r="H117" s="136"/>
      <c r="I117" s="122" t="e">
        <f>VLOOKUP(H117,Presupuesto!$B$11:$C$565,2,0)</f>
        <v>#N/A</v>
      </c>
      <c r="J117" s="90" t="str">
        <f t="shared" si="7"/>
        <v>Posgrado</v>
      </c>
      <c r="K117" s="90" t="s">
        <v>401</v>
      </c>
      <c r="L117" s="90"/>
    </row>
    <row r="118" spans="3:12" x14ac:dyDescent="0.25">
      <c r="C118" s="135"/>
      <c r="D118" s="150"/>
      <c r="E118" s="110"/>
      <c r="F118" s="89">
        <f t="shared" si="6"/>
        <v>0</v>
      </c>
      <c r="G118" s="153"/>
      <c r="H118" s="136"/>
      <c r="I118" s="122" t="e">
        <f>VLOOKUP(H118,Presupuesto!$B$11:$C$565,2,0)</f>
        <v>#N/A</v>
      </c>
      <c r="J118" s="90" t="str">
        <f t="shared" si="7"/>
        <v>Posgrado</v>
      </c>
      <c r="K118" s="90" t="s">
        <v>401</v>
      </c>
      <c r="L118" s="90"/>
    </row>
    <row r="119" spans="3:12" x14ac:dyDescent="0.25">
      <c r="C119" s="135"/>
      <c r="D119" s="150"/>
      <c r="E119" s="110"/>
      <c r="F119" s="89">
        <f t="shared" si="6"/>
        <v>0</v>
      </c>
      <c r="G119" s="153"/>
      <c r="H119" s="136"/>
      <c r="I119" s="122" t="e">
        <f>VLOOKUP(H119,Presupuesto!$B$11:$C$565,2,0)</f>
        <v>#N/A</v>
      </c>
      <c r="J119" s="90" t="str">
        <f t="shared" si="7"/>
        <v>Posgrado</v>
      </c>
      <c r="K119" s="90" t="s">
        <v>401</v>
      </c>
      <c r="L119" s="90"/>
    </row>
    <row r="120" spans="3:12" x14ac:dyDescent="0.25">
      <c r="C120" s="135"/>
      <c r="D120" s="150"/>
      <c r="E120" s="110"/>
      <c r="F120" s="89">
        <f t="shared" si="6"/>
        <v>0</v>
      </c>
      <c r="G120" s="153"/>
      <c r="H120" s="136"/>
      <c r="I120" s="122" t="e">
        <f>VLOOKUP(H120,Presupuesto!$B$11:$C$565,2,0)</f>
        <v>#N/A</v>
      </c>
      <c r="J120" s="90" t="str">
        <f t="shared" si="7"/>
        <v>Posgrado</v>
      </c>
      <c r="K120" s="90" t="s">
        <v>401</v>
      </c>
      <c r="L120" s="90"/>
    </row>
    <row r="121" spans="3:12" x14ac:dyDescent="0.25">
      <c r="C121" s="135"/>
      <c r="D121" s="150"/>
      <c r="E121" s="110"/>
      <c r="F121" s="89">
        <f t="shared" si="6"/>
        <v>0</v>
      </c>
      <c r="G121" s="153"/>
      <c r="H121" s="136"/>
      <c r="I121" s="122" t="e">
        <f>VLOOKUP(H121,Presupuesto!$B$11:$C$565,2,0)</f>
        <v>#N/A</v>
      </c>
      <c r="J121" s="90" t="str">
        <f t="shared" si="7"/>
        <v>Posgrado</v>
      </c>
      <c r="K121" s="90" t="s">
        <v>401</v>
      </c>
      <c r="L121" s="90"/>
    </row>
    <row r="122" spans="3:12" x14ac:dyDescent="0.25">
      <c r="C122" s="135"/>
      <c r="D122" s="150"/>
      <c r="E122" s="110"/>
      <c r="F122" s="89">
        <f t="shared" si="6"/>
        <v>0</v>
      </c>
      <c r="G122" s="153"/>
      <c r="H122" s="136"/>
      <c r="I122" s="122" t="e">
        <f>VLOOKUP(H122,Presupuesto!$B$11:$C$565,2,0)</f>
        <v>#N/A</v>
      </c>
      <c r="J122" s="90" t="str">
        <f t="shared" si="7"/>
        <v>Posgrado</v>
      </c>
      <c r="K122" s="90" t="s">
        <v>401</v>
      </c>
      <c r="L122" s="90"/>
    </row>
    <row r="123" spans="3:12" x14ac:dyDescent="0.25">
      <c r="C123" s="137"/>
      <c r="D123" s="150"/>
      <c r="E123" s="110"/>
      <c r="F123" s="89">
        <f t="shared" si="6"/>
        <v>0</v>
      </c>
      <c r="G123" s="153"/>
      <c r="H123" s="138"/>
      <c r="I123" s="122" t="e">
        <f>VLOOKUP(H123,Presupuesto!$B$11:$C$565,2,0)</f>
        <v>#N/A</v>
      </c>
      <c r="J123" s="90" t="str">
        <f t="shared" si="7"/>
        <v>Posgrado</v>
      </c>
      <c r="K123" s="90" t="s">
        <v>392</v>
      </c>
      <c r="L123" s="90"/>
    </row>
    <row r="124" spans="3:12" x14ac:dyDescent="0.25">
      <c r="C124" s="137"/>
      <c r="D124" s="150"/>
      <c r="E124" s="110"/>
      <c r="F124" s="89">
        <f t="shared" si="6"/>
        <v>0</v>
      </c>
      <c r="G124" s="153"/>
      <c r="H124" s="138"/>
      <c r="I124" s="122" t="e">
        <f>VLOOKUP(H124,Presupuesto!$B$11:$C$565,2,0)</f>
        <v>#N/A</v>
      </c>
      <c r="J124" s="90" t="str">
        <f t="shared" si="7"/>
        <v>Posgrado</v>
      </c>
      <c r="K124" s="90" t="s">
        <v>401</v>
      </c>
      <c r="L124" s="90"/>
    </row>
    <row r="125" spans="3:12" x14ac:dyDescent="0.25">
      <c r="C125" s="137"/>
      <c r="D125" s="150"/>
      <c r="E125" s="110"/>
      <c r="F125" s="89">
        <f t="shared" si="6"/>
        <v>0</v>
      </c>
      <c r="G125" s="153"/>
      <c r="H125" s="138"/>
      <c r="I125" s="122" t="e">
        <f>VLOOKUP(H125,Presupuesto!$B$11:$C$565,2,0)</f>
        <v>#N/A</v>
      </c>
      <c r="J125" s="90" t="str">
        <f t="shared" si="7"/>
        <v>Posgrado</v>
      </c>
      <c r="K125" s="90" t="s">
        <v>401</v>
      </c>
      <c r="L125" s="90"/>
    </row>
    <row r="126" spans="3:12" x14ac:dyDescent="0.25">
      <c r="C126" s="137"/>
      <c r="D126" s="150"/>
      <c r="E126" s="110"/>
      <c r="F126" s="89">
        <f t="shared" si="6"/>
        <v>0</v>
      </c>
      <c r="G126" s="153"/>
      <c r="H126" s="138"/>
      <c r="I126" s="122" t="e">
        <f>VLOOKUP(H126,Presupuesto!$B$11:$C$565,2,0)</f>
        <v>#N/A</v>
      </c>
      <c r="J126" s="90" t="str">
        <f t="shared" si="7"/>
        <v>Posgrado</v>
      </c>
      <c r="K126" s="90" t="s">
        <v>401</v>
      </c>
      <c r="L126" s="90"/>
    </row>
    <row r="127" spans="3:12" ht="15.75" thickBot="1" x14ac:dyDescent="0.3">
      <c r="C127" s="139"/>
      <c r="D127" s="207"/>
      <c r="E127" s="95"/>
      <c r="F127" s="97">
        <f t="shared" si="6"/>
        <v>0</v>
      </c>
      <c r="G127" s="154"/>
      <c r="H127" s="140"/>
      <c r="I127" s="124" t="e">
        <f>VLOOKUP(H127,Presupuesto!$B$11:$C$565,2,0)</f>
        <v>#N/A</v>
      </c>
      <c r="J127" s="98" t="str">
        <f t="shared" si="7"/>
        <v>Posgrado</v>
      </c>
      <c r="K127" s="116" t="s">
        <v>383</v>
      </c>
      <c r="L127" s="98"/>
    </row>
    <row r="129" spans="3:12" ht="15.75" thickBot="1" x14ac:dyDescent="0.3"/>
    <row r="130" spans="3:12" ht="15.75" thickBot="1" x14ac:dyDescent="0.3">
      <c r="C130" s="149" t="s">
        <v>53</v>
      </c>
      <c r="D130" s="253">
        <f>SUM(F137:F157)</f>
        <v>0</v>
      </c>
      <c r="F130" s="67"/>
      <c r="G130" s="72"/>
      <c r="H130" s="67"/>
      <c r="I130" s="67"/>
    </row>
    <row r="131" spans="3:12" x14ac:dyDescent="0.25">
      <c r="C131" s="67"/>
      <c r="D131" s="31"/>
      <c r="E131" s="85"/>
      <c r="F131" s="85"/>
      <c r="G131" s="85"/>
      <c r="H131" s="69"/>
      <c r="I131" s="69"/>
      <c r="J131" s="69"/>
      <c r="K131" s="104"/>
    </row>
    <row r="132" spans="3:12" ht="15.75" x14ac:dyDescent="0.25">
      <c r="C132" s="224" t="s">
        <v>381</v>
      </c>
      <c r="D132" s="252"/>
      <c r="E132" s="85"/>
      <c r="F132" s="85"/>
      <c r="G132" s="85"/>
      <c r="H132" s="69"/>
      <c r="I132" s="69"/>
      <c r="J132" s="69"/>
      <c r="K132" s="104"/>
    </row>
    <row r="133" spans="3:12" ht="18.75" x14ac:dyDescent="0.25">
      <c r="C133" s="195" t="e">
        <f>IFERROR(VLOOKUP(D132,#REF!,2,FALSE),IFERROR(VLOOKUP(D132,#REF!,2,FALSE),IFERROR(VLOOKUP(D132,#REF!,2,FALSE),IFERROR(VLOOKUP(D132,#REF!,2,FALSE),IFERROR(VLOOKUP(D132,#REF!,2,FALSE),IFERROR(VLOOKUP(D132,#REF!,2,FALSE),IFERROR(VLOOKUP(D132,#REF!,2,FALSE),IFERROR(VLOOKUP(D132,#REF!,2,FALSE),IFERROR(VLOOKUP(D132,#REF!,2,FALSE),IFERROR(VLOOKUP(D132,#REF!,2,FALSE),IFERROR(VLOOKUP(D132,#REF!,2,FALSE),IFERROR(VLOOKUP(D132,#REF!,2,FALSE),IFERROR(VLOOKUP(D132,#REF!,2,FALSE),IFERROR(VLOOKUP(D132,#REF!,2,FALSE),IFERROR(VLOOKUP(D132,'16. Desa. del Sistema Educ.Sup.'!$F:$G,2,FALSE),IFERROR(VLOOKUP(D132,#REF!,2,FALSE),VLOOKUP(D132,#REF!,2,0)))))))))))))))))</f>
        <v>#REF!</v>
      </c>
      <c r="D133" s="31"/>
      <c r="E133" s="85"/>
      <c r="F133" s="85"/>
      <c r="G133" s="85"/>
      <c r="H133" s="69"/>
      <c r="I133" s="69"/>
      <c r="J133" s="69"/>
      <c r="K133" s="104"/>
    </row>
    <row r="134" spans="3:12" x14ac:dyDescent="0.25">
      <c r="E134" s="85"/>
      <c r="F134" s="85"/>
      <c r="G134" s="85"/>
      <c r="H134" s="69"/>
      <c r="I134" s="69"/>
      <c r="J134" s="69"/>
      <c r="K134" s="104"/>
    </row>
    <row r="135" spans="3:12" ht="15.75" thickBot="1" x14ac:dyDescent="0.3">
      <c r="F135" s="85"/>
      <c r="G135" s="69"/>
      <c r="H135" s="69"/>
      <c r="I135" s="69"/>
    </row>
    <row r="136" spans="3:12" ht="30.75" thickBot="1" x14ac:dyDescent="0.3">
      <c r="C136" s="121" t="s">
        <v>44</v>
      </c>
      <c r="D136" s="126" t="s">
        <v>55</v>
      </c>
      <c r="E136" s="128" t="s">
        <v>57</v>
      </c>
      <c r="F136" s="127" t="s">
        <v>27</v>
      </c>
      <c r="G136" s="125" t="s">
        <v>120</v>
      </c>
      <c r="H136" s="128" t="s">
        <v>46</v>
      </c>
      <c r="I136" s="125" t="s">
        <v>121</v>
      </c>
      <c r="J136" s="125" t="s">
        <v>399</v>
      </c>
      <c r="K136" s="125" t="s">
        <v>400</v>
      </c>
      <c r="L136" s="125" t="s">
        <v>110</v>
      </c>
    </row>
    <row r="137" spans="3:12" x14ac:dyDescent="0.25">
      <c r="C137" s="133"/>
      <c r="D137" s="150"/>
      <c r="E137" s="107"/>
      <c r="F137" s="89">
        <f t="shared" ref="F137:F157" si="8">D137*E137</f>
        <v>0</v>
      </c>
      <c r="G137" s="153"/>
      <c r="H137" s="134"/>
      <c r="I137" s="122" t="e">
        <f>VLOOKUP(H137,Presupuesto!$B$11:$C$565,2,0)</f>
        <v>#N/A</v>
      </c>
      <c r="J137" s="203" t="s">
        <v>1343</v>
      </c>
      <c r="K137" s="90" t="s">
        <v>383</v>
      </c>
      <c r="L137" s="90"/>
    </row>
    <row r="138" spans="3:12" x14ac:dyDescent="0.25">
      <c r="C138" s="133"/>
      <c r="D138" s="150"/>
      <c r="E138" s="115"/>
      <c r="F138" s="89">
        <f t="shared" si="8"/>
        <v>0</v>
      </c>
      <c r="G138" s="153"/>
      <c r="H138" s="134"/>
      <c r="I138" s="122" t="e">
        <f>VLOOKUP(H138,Presupuesto!$B$11:$C$565,2,0)</f>
        <v>#N/A</v>
      </c>
      <c r="J138" s="90" t="str">
        <f>$J$137</f>
        <v>Posgrado</v>
      </c>
      <c r="K138" s="90" t="s">
        <v>401</v>
      </c>
      <c r="L138" s="90"/>
    </row>
    <row r="139" spans="3:12" x14ac:dyDescent="0.25">
      <c r="C139" s="133"/>
      <c r="D139" s="150"/>
      <c r="E139" s="115"/>
      <c r="F139" s="89">
        <f t="shared" si="8"/>
        <v>0</v>
      </c>
      <c r="G139" s="153"/>
      <c r="H139" s="134"/>
      <c r="I139" s="122" t="e">
        <f>VLOOKUP(H139,Presupuesto!$B$11:$C$565,2,0)</f>
        <v>#N/A</v>
      </c>
      <c r="J139" s="90" t="str">
        <f t="shared" ref="J139:J157" si="9">$J$137</f>
        <v>Posgrado</v>
      </c>
      <c r="K139" s="90" t="s">
        <v>401</v>
      </c>
      <c r="L139" s="90"/>
    </row>
    <row r="140" spans="3:12" x14ac:dyDescent="0.25">
      <c r="C140" s="133"/>
      <c r="D140" s="150"/>
      <c r="E140" s="115"/>
      <c r="F140" s="89">
        <f t="shared" si="8"/>
        <v>0</v>
      </c>
      <c r="G140" s="153"/>
      <c r="H140" s="134"/>
      <c r="I140" s="122" t="e">
        <f>VLOOKUP(H140,Presupuesto!$B$11:$C$565,2,0)</f>
        <v>#N/A</v>
      </c>
      <c r="J140" s="90" t="str">
        <f t="shared" si="9"/>
        <v>Posgrado</v>
      </c>
      <c r="K140" s="90" t="s">
        <v>401</v>
      </c>
      <c r="L140" s="90"/>
    </row>
    <row r="141" spans="3:12" x14ac:dyDescent="0.25">
      <c r="C141" s="133"/>
      <c r="D141" s="150"/>
      <c r="E141" s="115"/>
      <c r="F141" s="89">
        <f t="shared" si="8"/>
        <v>0</v>
      </c>
      <c r="G141" s="153"/>
      <c r="H141" s="134"/>
      <c r="I141" s="122" t="e">
        <f>VLOOKUP(H141,Presupuesto!$B$11:$C$565,2,0)</f>
        <v>#N/A</v>
      </c>
      <c r="J141" s="90" t="str">
        <f t="shared" si="9"/>
        <v>Posgrado</v>
      </c>
      <c r="K141" s="90" t="s">
        <v>401</v>
      </c>
      <c r="L141" s="90"/>
    </row>
    <row r="142" spans="3:12" x14ac:dyDescent="0.25">
      <c r="C142" s="133"/>
      <c r="D142" s="150"/>
      <c r="E142" s="115"/>
      <c r="F142" s="89">
        <f t="shared" si="8"/>
        <v>0</v>
      </c>
      <c r="G142" s="153"/>
      <c r="H142" s="134"/>
      <c r="I142" s="122" t="e">
        <f>VLOOKUP(H142,Presupuesto!$B$11:$C$565,2,0)</f>
        <v>#N/A</v>
      </c>
      <c r="J142" s="90" t="str">
        <f t="shared" si="9"/>
        <v>Posgrado</v>
      </c>
      <c r="K142" s="90" t="s">
        <v>390</v>
      </c>
      <c r="L142" s="90"/>
    </row>
    <row r="143" spans="3:12" x14ac:dyDescent="0.25">
      <c r="C143" s="133"/>
      <c r="D143" s="150"/>
      <c r="E143" s="115"/>
      <c r="F143" s="89">
        <f t="shared" si="8"/>
        <v>0</v>
      </c>
      <c r="G143" s="153"/>
      <c r="H143" s="134"/>
      <c r="I143" s="122" t="e">
        <f>VLOOKUP(H143,Presupuesto!$B$11:$C$565,2,0)</f>
        <v>#N/A</v>
      </c>
      <c r="J143" s="90" t="str">
        <f t="shared" si="9"/>
        <v>Posgrado</v>
      </c>
      <c r="K143" s="90" t="s">
        <v>401</v>
      </c>
      <c r="L143" s="90"/>
    </row>
    <row r="144" spans="3:12" x14ac:dyDescent="0.25">
      <c r="C144" s="133"/>
      <c r="D144" s="150"/>
      <c r="E144" s="115"/>
      <c r="F144" s="89">
        <f t="shared" si="8"/>
        <v>0</v>
      </c>
      <c r="G144" s="153"/>
      <c r="H144" s="134"/>
      <c r="I144" s="122" t="e">
        <f>VLOOKUP(H144,Presupuesto!$B$11:$C$565,2,0)</f>
        <v>#N/A</v>
      </c>
      <c r="J144" s="90" t="str">
        <f t="shared" si="9"/>
        <v>Posgrado</v>
      </c>
      <c r="K144" s="90" t="s">
        <v>401</v>
      </c>
      <c r="L144" s="90"/>
    </row>
    <row r="145" spans="3:12" x14ac:dyDescent="0.25">
      <c r="C145" s="133"/>
      <c r="D145" s="150"/>
      <c r="E145" s="115"/>
      <c r="F145" s="89">
        <f t="shared" si="8"/>
        <v>0</v>
      </c>
      <c r="G145" s="153"/>
      <c r="H145" s="134"/>
      <c r="I145" s="122" t="e">
        <f>VLOOKUP(H145,Presupuesto!$B$11:$C$565,2,0)</f>
        <v>#N/A</v>
      </c>
      <c r="J145" s="90" t="str">
        <f t="shared" si="9"/>
        <v>Posgrado</v>
      </c>
      <c r="K145" s="90" t="s">
        <v>401</v>
      </c>
      <c r="L145" s="90"/>
    </row>
    <row r="146" spans="3:12" x14ac:dyDescent="0.25">
      <c r="C146" s="133"/>
      <c r="D146" s="150"/>
      <c r="E146" s="115"/>
      <c r="F146" s="89">
        <f t="shared" si="8"/>
        <v>0</v>
      </c>
      <c r="G146" s="153"/>
      <c r="H146" s="134"/>
      <c r="I146" s="122" t="e">
        <f>VLOOKUP(H146,Presupuesto!$B$11:$C$565,2,0)</f>
        <v>#N/A</v>
      </c>
      <c r="J146" s="90" t="str">
        <f t="shared" si="9"/>
        <v>Posgrado</v>
      </c>
      <c r="K146" s="90" t="s">
        <v>401</v>
      </c>
      <c r="L146" s="90"/>
    </row>
    <row r="147" spans="3:12" x14ac:dyDescent="0.25">
      <c r="C147" s="135"/>
      <c r="D147" s="150"/>
      <c r="E147" s="110"/>
      <c r="F147" s="89">
        <f t="shared" si="8"/>
        <v>0</v>
      </c>
      <c r="G147" s="153"/>
      <c r="H147" s="136"/>
      <c r="I147" s="122" t="e">
        <f>VLOOKUP(H147,Presupuesto!$B$11:$C$565,2,0)</f>
        <v>#N/A</v>
      </c>
      <c r="J147" s="90" t="str">
        <f t="shared" si="9"/>
        <v>Posgrado</v>
      </c>
      <c r="K147" s="90" t="s">
        <v>401</v>
      </c>
      <c r="L147" s="90"/>
    </row>
    <row r="148" spans="3:12" x14ac:dyDescent="0.25">
      <c r="C148" s="135"/>
      <c r="D148" s="150"/>
      <c r="E148" s="110"/>
      <c r="F148" s="89">
        <f t="shared" si="8"/>
        <v>0</v>
      </c>
      <c r="G148" s="153"/>
      <c r="H148" s="136"/>
      <c r="I148" s="122" t="e">
        <f>VLOOKUP(H148,Presupuesto!$B$11:$C$565,2,0)</f>
        <v>#N/A</v>
      </c>
      <c r="J148" s="90" t="str">
        <f t="shared" si="9"/>
        <v>Posgrado</v>
      </c>
      <c r="K148" s="90" t="s">
        <v>401</v>
      </c>
      <c r="L148" s="90"/>
    </row>
    <row r="149" spans="3:12" x14ac:dyDescent="0.25">
      <c r="C149" s="135"/>
      <c r="D149" s="150"/>
      <c r="E149" s="110"/>
      <c r="F149" s="89">
        <f t="shared" si="8"/>
        <v>0</v>
      </c>
      <c r="G149" s="153"/>
      <c r="H149" s="136"/>
      <c r="I149" s="122" t="e">
        <f>VLOOKUP(H149,Presupuesto!$B$11:$C$565,2,0)</f>
        <v>#N/A</v>
      </c>
      <c r="J149" s="90" t="str">
        <f t="shared" si="9"/>
        <v>Posgrado</v>
      </c>
      <c r="K149" s="90" t="s">
        <v>401</v>
      </c>
      <c r="L149" s="90"/>
    </row>
    <row r="150" spans="3:12" x14ac:dyDescent="0.25">
      <c r="C150" s="135"/>
      <c r="D150" s="150"/>
      <c r="E150" s="110"/>
      <c r="F150" s="89">
        <f t="shared" si="8"/>
        <v>0</v>
      </c>
      <c r="G150" s="153"/>
      <c r="H150" s="136"/>
      <c r="I150" s="122" t="e">
        <f>VLOOKUP(H150,Presupuesto!$B$11:$C$565,2,0)</f>
        <v>#N/A</v>
      </c>
      <c r="J150" s="90" t="str">
        <f t="shared" si="9"/>
        <v>Posgrado</v>
      </c>
      <c r="K150" s="90" t="s">
        <v>401</v>
      </c>
      <c r="L150" s="90"/>
    </row>
    <row r="151" spans="3:12" x14ac:dyDescent="0.25">
      <c r="C151" s="135"/>
      <c r="D151" s="150"/>
      <c r="E151" s="110"/>
      <c r="F151" s="89">
        <f t="shared" si="8"/>
        <v>0</v>
      </c>
      <c r="G151" s="153"/>
      <c r="H151" s="136"/>
      <c r="I151" s="122" t="e">
        <f>VLOOKUP(H151,Presupuesto!$B$11:$C$565,2,0)</f>
        <v>#N/A</v>
      </c>
      <c r="J151" s="90" t="str">
        <f t="shared" si="9"/>
        <v>Posgrado</v>
      </c>
      <c r="K151" s="90" t="s">
        <v>401</v>
      </c>
      <c r="L151" s="90"/>
    </row>
    <row r="152" spans="3:12" x14ac:dyDescent="0.25">
      <c r="C152" s="135"/>
      <c r="D152" s="150"/>
      <c r="E152" s="110"/>
      <c r="F152" s="89">
        <f t="shared" si="8"/>
        <v>0</v>
      </c>
      <c r="G152" s="153"/>
      <c r="H152" s="136"/>
      <c r="I152" s="122" t="e">
        <f>VLOOKUP(H152,Presupuesto!$B$11:$C$565,2,0)</f>
        <v>#N/A</v>
      </c>
      <c r="J152" s="90" t="str">
        <f t="shared" si="9"/>
        <v>Posgrado</v>
      </c>
      <c r="K152" s="90" t="s">
        <v>401</v>
      </c>
      <c r="L152" s="90"/>
    </row>
    <row r="153" spans="3:12" x14ac:dyDescent="0.25">
      <c r="C153" s="137"/>
      <c r="D153" s="150"/>
      <c r="E153" s="110"/>
      <c r="F153" s="89">
        <f t="shared" si="8"/>
        <v>0</v>
      </c>
      <c r="G153" s="153"/>
      <c r="H153" s="138"/>
      <c r="I153" s="122" t="e">
        <f>VLOOKUP(H153,Presupuesto!$B$11:$C$565,2,0)</f>
        <v>#N/A</v>
      </c>
      <c r="J153" s="90" t="str">
        <f t="shared" si="9"/>
        <v>Posgrado</v>
      </c>
      <c r="K153" s="90" t="s">
        <v>392</v>
      </c>
      <c r="L153" s="90"/>
    </row>
    <row r="154" spans="3:12" x14ac:dyDescent="0.25">
      <c r="C154" s="137"/>
      <c r="D154" s="150"/>
      <c r="E154" s="110"/>
      <c r="F154" s="89">
        <f t="shared" si="8"/>
        <v>0</v>
      </c>
      <c r="G154" s="153"/>
      <c r="H154" s="138"/>
      <c r="I154" s="122" t="e">
        <f>VLOOKUP(H154,Presupuesto!$B$11:$C$565,2,0)</f>
        <v>#N/A</v>
      </c>
      <c r="J154" s="90" t="str">
        <f t="shared" si="9"/>
        <v>Posgrado</v>
      </c>
      <c r="K154" s="90" t="s">
        <v>401</v>
      </c>
      <c r="L154" s="90"/>
    </row>
    <row r="155" spans="3:12" x14ac:dyDescent="0.25">
      <c r="C155" s="137"/>
      <c r="D155" s="150"/>
      <c r="E155" s="110"/>
      <c r="F155" s="89">
        <f t="shared" si="8"/>
        <v>0</v>
      </c>
      <c r="G155" s="153"/>
      <c r="H155" s="138"/>
      <c r="I155" s="122" t="e">
        <f>VLOOKUP(H155,Presupuesto!$B$11:$C$565,2,0)</f>
        <v>#N/A</v>
      </c>
      <c r="J155" s="90" t="str">
        <f t="shared" si="9"/>
        <v>Posgrado</v>
      </c>
      <c r="K155" s="90" t="s">
        <v>401</v>
      </c>
      <c r="L155" s="90"/>
    </row>
    <row r="156" spans="3:12" x14ac:dyDescent="0.25">
      <c r="C156" s="137"/>
      <c r="D156" s="150"/>
      <c r="E156" s="110"/>
      <c r="F156" s="89">
        <f t="shared" si="8"/>
        <v>0</v>
      </c>
      <c r="G156" s="153"/>
      <c r="H156" s="138"/>
      <c r="I156" s="122" t="e">
        <f>VLOOKUP(H156,Presupuesto!$B$11:$C$565,2,0)</f>
        <v>#N/A</v>
      </c>
      <c r="J156" s="90" t="str">
        <f t="shared" si="9"/>
        <v>Posgrado</v>
      </c>
      <c r="K156" s="90" t="s">
        <v>401</v>
      </c>
      <c r="L156" s="90"/>
    </row>
    <row r="157" spans="3:12" ht="15.75" thickBot="1" x14ac:dyDescent="0.3">
      <c r="C157" s="139"/>
      <c r="D157" s="207"/>
      <c r="E157" s="95"/>
      <c r="F157" s="97">
        <f t="shared" si="8"/>
        <v>0</v>
      </c>
      <c r="G157" s="154"/>
      <c r="H157" s="140"/>
      <c r="I157" s="124" t="e">
        <f>VLOOKUP(H157,Presupuesto!$B$11:$C$565,2,0)</f>
        <v>#N/A</v>
      </c>
      <c r="J157" s="98" t="str">
        <f t="shared" si="9"/>
        <v>Posgrado</v>
      </c>
      <c r="K157" s="116" t="s">
        <v>383</v>
      </c>
      <c r="L157" s="98"/>
    </row>
    <row r="158" spans="3:12" x14ac:dyDescent="0.25">
      <c r="F158" s="82"/>
      <c r="G158" s="81"/>
      <c r="H158" s="82"/>
      <c r="I158" s="82"/>
    </row>
    <row r="159" spans="3:12" ht="15.75" thickBot="1" x14ac:dyDescent="0.3"/>
    <row r="160" spans="3:12" ht="15.75" thickBot="1" x14ac:dyDescent="0.3">
      <c r="C160" s="149" t="s">
        <v>53</v>
      </c>
      <c r="D160" s="253">
        <f>SUM(F167:F187)</f>
        <v>0</v>
      </c>
      <c r="F160" s="67"/>
      <c r="G160" s="72"/>
      <c r="H160" s="67"/>
      <c r="I160" s="67"/>
    </row>
    <row r="161" spans="3:12" x14ac:dyDescent="0.25">
      <c r="C161" s="67"/>
      <c r="D161" s="31"/>
      <c r="E161" s="85"/>
      <c r="F161" s="85"/>
      <c r="G161" s="85"/>
      <c r="H161" s="69"/>
      <c r="I161" s="69"/>
      <c r="J161" s="69"/>
      <c r="K161" s="104"/>
    </row>
    <row r="162" spans="3:12" ht="15.75" x14ac:dyDescent="0.25">
      <c r="C162" s="224" t="s">
        <v>381</v>
      </c>
      <c r="D162" s="252"/>
      <c r="E162" s="85"/>
      <c r="F162" s="85"/>
      <c r="G162" s="85"/>
      <c r="H162" s="69"/>
      <c r="I162" s="69"/>
      <c r="J162" s="69"/>
      <c r="K162" s="104"/>
    </row>
    <row r="163" spans="3:12" ht="18.75" x14ac:dyDescent="0.25">
      <c r="C163" s="195" t="e">
        <f>IFERROR(VLOOKUP(D162,#REF!,2,FALSE),IFERROR(VLOOKUP(D162,#REF!,2,FALSE),IFERROR(VLOOKUP(D162,#REF!,2,FALSE),IFERROR(VLOOKUP(D162,#REF!,2,FALSE),IFERROR(VLOOKUP(D162,#REF!,2,FALSE),IFERROR(VLOOKUP(D162,#REF!,2,FALSE),IFERROR(VLOOKUP(D162,#REF!,2,FALSE),IFERROR(VLOOKUP(D162,#REF!,2,FALSE),IFERROR(VLOOKUP(D162,#REF!,2,FALSE),IFERROR(VLOOKUP(D162,#REF!,2,FALSE),IFERROR(VLOOKUP(D162,#REF!,2,FALSE),IFERROR(VLOOKUP(D162,#REF!,2,FALSE),IFERROR(VLOOKUP(D162,#REF!,2,FALSE),IFERROR(VLOOKUP(D162,#REF!,2,FALSE),IFERROR(VLOOKUP(D162,'16. Desa. del Sistema Educ.Sup.'!$F:$G,2,FALSE),IFERROR(VLOOKUP(D162,#REF!,2,FALSE),VLOOKUP(D162,#REF!,2,0)))))))))))))))))</f>
        <v>#REF!</v>
      </c>
      <c r="D163" s="31"/>
      <c r="E163" s="85"/>
      <c r="F163" s="85"/>
      <c r="G163" s="85"/>
      <c r="H163" s="69"/>
      <c r="I163" s="69"/>
      <c r="J163" s="69"/>
      <c r="K163" s="104"/>
    </row>
    <row r="164" spans="3:12" x14ac:dyDescent="0.25">
      <c r="E164" s="85"/>
      <c r="F164" s="85"/>
      <c r="G164" s="85"/>
      <c r="H164" s="69"/>
      <c r="I164" s="69"/>
      <c r="J164" s="69"/>
      <c r="K164" s="104"/>
    </row>
    <row r="165" spans="3:12" ht="15.75" thickBot="1" x14ac:dyDescent="0.3">
      <c r="F165" s="85"/>
      <c r="G165" s="69"/>
      <c r="H165" s="69"/>
      <c r="I165" s="69"/>
    </row>
    <row r="166" spans="3:12" ht="30.75" thickBot="1" x14ac:dyDescent="0.3">
      <c r="C166" s="121" t="s">
        <v>44</v>
      </c>
      <c r="D166" s="126" t="s">
        <v>55</v>
      </c>
      <c r="E166" s="128" t="s">
        <v>57</v>
      </c>
      <c r="F166" s="127" t="s">
        <v>27</v>
      </c>
      <c r="G166" s="125" t="s">
        <v>120</v>
      </c>
      <c r="H166" s="128" t="s">
        <v>46</v>
      </c>
      <c r="I166" s="125" t="s">
        <v>121</v>
      </c>
      <c r="J166" s="125" t="s">
        <v>399</v>
      </c>
      <c r="K166" s="125" t="s">
        <v>400</v>
      </c>
      <c r="L166" s="125" t="s">
        <v>110</v>
      </c>
    </row>
    <row r="167" spans="3:12" x14ac:dyDescent="0.25">
      <c r="C167" s="133"/>
      <c r="D167" s="150"/>
      <c r="E167" s="107"/>
      <c r="F167" s="89">
        <f t="shared" ref="F167:F187" si="10">D167*E167</f>
        <v>0</v>
      </c>
      <c r="G167" s="153"/>
      <c r="H167" s="134"/>
      <c r="I167" s="122" t="e">
        <f>VLOOKUP(H167,Presupuesto!$B$11:$C$565,2,0)</f>
        <v>#N/A</v>
      </c>
      <c r="J167" s="203" t="s">
        <v>1343</v>
      </c>
      <c r="K167" s="90" t="s">
        <v>383</v>
      </c>
      <c r="L167" s="90"/>
    </row>
    <row r="168" spans="3:12" x14ac:dyDescent="0.25">
      <c r="C168" s="133"/>
      <c r="D168" s="150"/>
      <c r="E168" s="115"/>
      <c r="F168" s="89">
        <f t="shared" si="10"/>
        <v>0</v>
      </c>
      <c r="G168" s="153"/>
      <c r="H168" s="134"/>
      <c r="I168" s="122" t="e">
        <f>VLOOKUP(H168,Presupuesto!$B$11:$C$565,2,0)</f>
        <v>#N/A</v>
      </c>
      <c r="J168" s="90" t="str">
        <f>$J$167</f>
        <v>Posgrado</v>
      </c>
      <c r="K168" s="90" t="s">
        <v>401</v>
      </c>
      <c r="L168" s="90"/>
    </row>
    <row r="169" spans="3:12" x14ac:dyDescent="0.25">
      <c r="C169" s="133"/>
      <c r="D169" s="150"/>
      <c r="E169" s="115"/>
      <c r="F169" s="89">
        <f t="shared" si="10"/>
        <v>0</v>
      </c>
      <c r="G169" s="153"/>
      <c r="H169" s="134"/>
      <c r="I169" s="122" t="e">
        <f>VLOOKUP(H169,Presupuesto!$B$11:$C$565,2,0)</f>
        <v>#N/A</v>
      </c>
      <c r="J169" s="90" t="str">
        <f t="shared" ref="J169:J187" si="11">$J$167</f>
        <v>Posgrado</v>
      </c>
      <c r="K169" s="90" t="s">
        <v>401</v>
      </c>
      <c r="L169" s="90"/>
    </row>
    <row r="170" spans="3:12" x14ac:dyDescent="0.25">
      <c r="C170" s="133"/>
      <c r="D170" s="150"/>
      <c r="E170" s="115"/>
      <c r="F170" s="89">
        <f t="shared" si="10"/>
        <v>0</v>
      </c>
      <c r="G170" s="153"/>
      <c r="H170" s="134"/>
      <c r="I170" s="122" t="e">
        <f>VLOOKUP(H170,Presupuesto!$B$11:$C$565,2,0)</f>
        <v>#N/A</v>
      </c>
      <c r="J170" s="90" t="str">
        <f t="shared" si="11"/>
        <v>Posgrado</v>
      </c>
      <c r="K170" s="90" t="s">
        <v>401</v>
      </c>
      <c r="L170" s="90"/>
    </row>
    <row r="171" spans="3:12" x14ac:dyDescent="0.25">
      <c r="C171" s="133"/>
      <c r="D171" s="150"/>
      <c r="E171" s="115"/>
      <c r="F171" s="89">
        <f t="shared" si="10"/>
        <v>0</v>
      </c>
      <c r="G171" s="153"/>
      <c r="H171" s="134"/>
      <c r="I171" s="122" t="e">
        <f>VLOOKUP(H171,Presupuesto!$B$11:$C$565,2,0)</f>
        <v>#N/A</v>
      </c>
      <c r="J171" s="90" t="str">
        <f t="shared" si="11"/>
        <v>Posgrado</v>
      </c>
      <c r="K171" s="90" t="s">
        <v>401</v>
      </c>
      <c r="L171" s="90"/>
    </row>
    <row r="172" spans="3:12" x14ac:dyDescent="0.25">
      <c r="C172" s="133"/>
      <c r="D172" s="150"/>
      <c r="E172" s="115"/>
      <c r="F172" s="89">
        <f t="shared" si="10"/>
        <v>0</v>
      </c>
      <c r="G172" s="153"/>
      <c r="H172" s="134"/>
      <c r="I172" s="122" t="e">
        <f>VLOOKUP(H172,Presupuesto!$B$11:$C$565,2,0)</f>
        <v>#N/A</v>
      </c>
      <c r="J172" s="90" t="str">
        <f t="shared" si="11"/>
        <v>Posgrado</v>
      </c>
      <c r="K172" s="90" t="s">
        <v>390</v>
      </c>
      <c r="L172" s="90"/>
    </row>
    <row r="173" spans="3:12" x14ac:dyDescent="0.25">
      <c r="C173" s="133"/>
      <c r="D173" s="150"/>
      <c r="E173" s="115"/>
      <c r="F173" s="89">
        <f t="shared" si="10"/>
        <v>0</v>
      </c>
      <c r="G173" s="153"/>
      <c r="H173" s="134"/>
      <c r="I173" s="122" t="e">
        <f>VLOOKUP(H173,Presupuesto!$B$11:$C$565,2,0)</f>
        <v>#N/A</v>
      </c>
      <c r="J173" s="90" t="str">
        <f t="shared" si="11"/>
        <v>Posgrado</v>
      </c>
      <c r="K173" s="90" t="s">
        <v>401</v>
      </c>
      <c r="L173" s="90"/>
    </row>
    <row r="174" spans="3:12" x14ac:dyDescent="0.25">
      <c r="C174" s="133"/>
      <c r="D174" s="150"/>
      <c r="E174" s="115"/>
      <c r="F174" s="89">
        <f t="shared" si="10"/>
        <v>0</v>
      </c>
      <c r="G174" s="153"/>
      <c r="H174" s="134"/>
      <c r="I174" s="122" t="e">
        <f>VLOOKUP(H174,Presupuesto!$B$11:$C$565,2,0)</f>
        <v>#N/A</v>
      </c>
      <c r="J174" s="90" t="str">
        <f t="shared" si="11"/>
        <v>Posgrado</v>
      </c>
      <c r="K174" s="90" t="s">
        <v>401</v>
      </c>
      <c r="L174" s="90"/>
    </row>
    <row r="175" spans="3:12" x14ac:dyDescent="0.25">
      <c r="C175" s="133"/>
      <c r="D175" s="150"/>
      <c r="E175" s="115"/>
      <c r="F175" s="89">
        <f t="shared" si="10"/>
        <v>0</v>
      </c>
      <c r="G175" s="153"/>
      <c r="H175" s="134"/>
      <c r="I175" s="122" t="e">
        <f>VLOOKUP(H175,Presupuesto!$B$11:$C$565,2,0)</f>
        <v>#N/A</v>
      </c>
      <c r="J175" s="90" t="str">
        <f t="shared" si="11"/>
        <v>Posgrado</v>
      </c>
      <c r="K175" s="90" t="s">
        <v>401</v>
      </c>
      <c r="L175" s="90"/>
    </row>
    <row r="176" spans="3:12" x14ac:dyDescent="0.25">
      <c r="C176" s="133"/>
      <c r="D176" s="150"/>
      <c r="E176" s="115"/>
      <c r="F176" s="89">
        <f t="shared" si="10"/>
        <v>0</v>
      </c>
      <c r="G176" s="153"/>
      <c r="H176" s="134"/>
      <c r="I176" s="122" t="e">
        <f>VLOOKUP(H176,Presupuesto!$B$11:$C$565,2,0)</f>
        <v>#N/A</v>
      </c>
      <c r="J176" s="90" t="str">
        <f t="shared" si="11"/>
        <v>Posgrado</v>
      </c>
      <c r="K176" s="90" t="s">
        <v>401</v>
      </c>
      <c r="L176" s="90"/>
    </row>
    <row r="177" spans="3:12" x14ac:dyDescent="0.25">
      <c r="C177" s="135"/>
      <c r="D177" s="150"/>
      <c r="E177" s="110"/>
      <c r="F177" s="89">
        <f t="shared" si="10"/>
        <v>0</v>
      </c>
      <c r="G177" s="153"/>
      <c r="H177" s="136"/>
      <c r="I177" s="122" t="e">
        <f>VLOOKUP(H177,Presupuesto!$B$11:$C$565,2,0)</f>
        <v>#N/A</v>
      </c>
      <c r="J177" s="90" t="str">
        <f t="shared" si="11"/>
        <v>Posgrado</v>
      </c>
      <c r="K177" s="90" t="s">
        <v>401</v>
      </c>
      <c r="L177" s="90"/>
    </row>
    <row r="178" spans="3:12" x14ac:dyDescent="0.25">
      <c r="C178" s="135"/>
      <c r="D178" s="150"/>
      <c r="E178" s="110"/>
      <c r="F178" s="89">
        <f t="shared" si="10"/>
        <v>0</v>
      </c>
      <c r="G178" s="153"/>
      <c r="H178" s="136"/>
      <c r="I178" s="122" t="e">
        <f>VLOOKUP(H178,Presupuesto!$B$11:$C$565,2,0)</f>
        <v>#N/A</v>
      </c>
      <c r="J178" s="90" t="str">
        <f t="shared" si="11"/>
        <v>Posgrado</v>
      </c>
      <c r="K178" s="90" t="s">
        <v>401</v>
      </c>
      <c r="L178" s="90"/>
    </row>
    <row r="179" spans="3:12" x14ac:dyDescent="0.25">
      <c r="C179" s="135"/>
      <c r="D179" s="150"/>
      <c r="E179" s="110"/>
      <c r="F179" s="89">
        <f t="shared" si="10"/>
        <v>0</v>
      </c>
      <c r="G179" s="153"/>
      <c r="H179" s="136"/>
      <c r="I179" s="122" t="e">
        <f>VLOOKUP(H179,Presupuesto!$B$11:$C$565,2,0)</f>
        <v>#N/A</v>
      </c>
      <c r="J179" s="90" t="str">
        <f t="shared" si="11"/>
        <v>Posgrado</v>
      </c>
      <c r="K179" s="90" t="s">
        <v>401</v>
      </c>
      <c r="L179" s="90"/>
    </row>
    <row r="180" spans="3:12" x14ac:dyDescent="0.25">
      <c r="C180" s="135"/>
      <c r="D180" s="150"/>
      <c r="E180" s="110"/>
      <c r="F180" s="89">
        <f t="shared" si="10"/>
        <v>0</v>
      </c>
      <c r="G180" s="153"/>
      <c r="H180" s="136"/>
      <c r="I180" s="122" t="e">
        <f>VLOOKUP(H180,Presupuesto!$B$11:$C$565,2,0)</f>
        <v>#N/A</v>
      </c>
      <c r="J180" s="90" t="str">
        <f t="shared" si="11"/>
        <v>Posgrado</v>
      </c>
      <c r="K180" s="90" t="s">
        <v>401</v>
      </c>
      <c r="L180" s="90"/>
    </row>
    <row r="181" spans="3:12" x14ac:dyDescent="0.25">
      <c r="C181" s="135"/>
      <c r="D181" s="150"/>
      <c r="E181" s="110"/>
      <c r="F181" s="89">
        <f t="shared" si="10"/>
        <v>0</v>
      </c>
      <c r="G181" s="153"/>
      <c r="H181" s="136"/>
      <c r="I181" s="122" t="e">
        <f>VLOOKUP(H181,Presupuesto!$B$11:$C$565,2,0)</f>
        <v>#N/A</v>
      </c>
      <c r="J181" s="90" t="str">
        <f t="shared" si="11"/>
        <v>Posgrado</v>
      </c>
      <c r="K181" s="90" t="s">
        <v>401</v>
      </c>
      <c r="L181" s="90"/>
    </row>
    <row r="182" spans="3:12" x14ac:dyDescent="0.25">
      <c r="C182" s="135"/>
      <c r="D182" s="150"/>
      <c r="E182" s="110"/>
      <c r="F182" s="89">
        <f t="shared" si="10"/>
        <v>0</v>
      </c>
      <c r="G182" s="153"/>
      <c r="H182" s="136"/>
      <c r="I182" s="122" t="e">
        <f>VLOOKUP(H182,Presupuesto!$B$11:$C$565,2,0)</f>
        <v>#N/A</v>
      </c>
      <c r="J182" s="90" t="str">
        <f t="shared" si="11"/>
        <v>Posgrado</v>
      </c>
      <c r="K182" s="90" t="s">
        <v>401</v>
      </c>
      <c r="L182" s="90"/>
    </row>
    <row r="183" spans="3:12" x14ac:dyDescent="0.25">
      <c r="C183" s="137"/>
      <c r="D183" s="150"/>
      <c r="E183" s="110"/>
      <c r="F183" s="89">
        <f t="shared" si="10"/>
        <v>0</v>
      </c>
      <c r="G183" s="153"/>
      <c r="H183" s="138"/>
      <c r="I183" s="122" t="e">
        <f>VLOOKUP(H183,Presupuesto!$B$11:$C$565,2,0)</f>
        <v>#N/A</v>
      </c>
      <c r="J183" s="90" t="str">
        <f t="shared" si="11"/>
        <v>Posgrado</v>
      </c>
      <c r="K183" s="90" t="s">
        <v>392</v>
      </c>
      <c r="L183" s="90"/>
    </row>
    <row r="184" spans="3:12" x14ac:dyDescent="0.25">
      <c r="C184" s="137"/>
      <c r="D184" s="150"/>
      <c r="E184" s="110"/>
      <c r="F184" s="89">
        <f t="shared" si="10"/>
        <v>0</v>
      </c>
      <c r="G184" s="153"/>
      <c r="H184" s="138"/>
      <c r="I184" s="122" t="e">
        <f>VLOOKUP(H184,Presupuesto!$B$11:$C$565,2,0)</f>
        <v>#N/A</v>
      </c>
      <c r="J184" s="90" t="str">
        <f t="shared" si="11"/>
        <v>Posgrado</v>
      </c>
      <c r="K184" s="90" t="s">
        <v>401</v>
      </c>
      <c r="L184" s="90"/>
    </row>
    <row r="185" spans="3:12" x14ac:dyDescent="0.25">
      <c r="C185" s="137"/>
      <c r="D185" s="150"/>
      <c r="E185" s="110"/>
      <c r="F185" s="89">
        <f t="shared" si="10"/>
        <v>0</v>
      </c>
      <c r="G185" s="153"/>
      <c r="H185" s="138"/>
      <c r="I185" s="122" t="e">
        <f>VLOOKUP(H185,Presupuesto!$B$11:$C$565,2,0)</f>
        <v>#N/A</v>
      </c>
      <c r="J185" s="90" t="str">
        <f t="shared" si="11"/>
        <v>Posgrado</v>
      </c>
      <c r="K185" s="90" t="s">
        <v>401</v>
      </c>
      <c r="L185" s="90"/>
    </row>
    <row r="186" spans="3:12" x14ac:dyDescent="0.25">
      <c r="C186" s="137"/>
      <c r="D186" s="150"/>
      <c r="E186" s="110"/>
      <c r="F186" s="89">
        <f t="shared" si="10"/>
        <v>0</v>
      </c>
      <c r="G186" s="153"/>
      <c r="H186" s="138"/>
      <c r="I186" s="122" t="e">
        <f>VLOOKUP(H186,Presupuesto!$B$11:$C$565,2,0)</f>
        <v>#N/A</v>
      </c>
      <c r="J186" s="90" t="str">
        <f t="shared" si="11"/>
        <v>Posgrado</v>
      </c>
      <c r="K186" s="90" t="s">
        <v>401</v>
      </c>
      <c r="L186" s="90"/>
    </row>
    <row r="187" spans="3:12" ht="15.75" thickBot="1" x14ac:dyDescent="0.3">
      <c r="C187" s="139"/>
      <c r="D187" s="207"/>
      <c r="E187" s="95"/>
      <c r="F187" s="97">
        <f t="shared" si="10"/>
        <v>0</v>
      </c>
      <c r="G187" s="154"/>
      <c r="H187" s="140"/>
      <c r="I187" s="124" t="e">
        <f>VLOOKUP(H187,Presupuesto!$B$11:$C$565,2,0)</f>
        <v>#N/A</v>
      </c>
      <c r="J187" s="98" t="str">
        <f t="shared" si="11"/>
        <v>Posgrado</v>
      </c>
      <c r="K187" s="116" t="s">
        <v>383</v>
      </c>
      <c r="L187" s="98"/>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F20" sqref="F20"/>
    </sheetView>
  </sheetViews>
  <sheetFormatPr baseColWidth="10" defaultColWidth="11.5703125" defaultRowHeight="15" x14ac:dyDescent="0.25"/>
  <cols>
    <col min="1" max="1" width="3.85546875" style="78" customWidth="1"/>
    <col min="2" max="2" width="8.85546875" style="78" customWidth="1"/>
    <col min="3" max="3" width="53.42578125" style="78" customWidth="1"/>
    <col min="4" max="4" width="25.7109375" style="78" customWidth="1"/>
    <col min="5" max="5" width="24.140625" style="78" customWidth="1"/>
    <col min="6" max="6" width="21.85546875" style="78" customWidth="1"/>
    <col min="7" max="7" width="16.5703125" style="70" customWidth="1"/>
    <col min="8" max="8" width="14.28515625" style="78" customWidth="1"/>
    <col min="9" max="9" width="40.28515625" style="78" customWidth="1"/>
    <col min="10" max="10" width="28.140625" style="78" bestFit="1" customWidth="1"/>
    <col min="11" max="11" width="19.85546875" style="78" bestFit="1" customWidth="1"/>
    <col min="12" max="12" width="34.85546875" style="78" bestFit="1" customWidth="1"/>
    <col min="13"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14" t="s">
        <v>1328</v>
      </c>
      <c r="E2" s="114" t="s">
        <v>1330</v>
      </c>
      <c r="F2" s="114" t="s">
        <v>461</v>
      </c>
      <c r="G2" s="152" t="s">
        <v>1331</v>
      </c>
      <c r="H2" s="114"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306" t="s">
        <v>409</v>
      </c>
      <c r="AI2" s="306" t="s">
        <v>410</v>
      </c>
      <c r="AJ2" s="306" t="s">
        <v>411</v>
      </c>
      <c r="AK2" s="306" t="s">
        <v>412</v>
      </c>
      <c r="AL2" s="306" t="s">
        <v>413</v>
      </c>
      <c r="AM2" s="306" t="s">
        <v>416</v>
      </c>
      <c r="AN2" s="306" t="s">
        <v>414</v>
      </c>
      <c r="AO2" s="306" t="s">
        <v>415</v>
      </c>
      <c r="AP2" s="306" t="s">
        <v>417</v>
      </c>
      <c r="AQ2" s="306" t="s">
        <v>418</v>
      </c>
      <c r="AR2" s="306" t="s">
        <v>419</v>
      </c>
      <c r="AS2" s="306" t="s">
        <v>420</v>
      </c>
      <c r="AT2" s="306" t="s">
        <v>421</v>
      </c>
      <c r="AU2" s="306" t="s">
        <v>422</v>
      </c>
      <c r="AV2" s="306" t="s">
        <v>423</v>
      </c>
      <c r="AW2" s="306" t="s">
        <v>424</v>
      </c>
      <c r="AX2" s="306" t="s">
        <v>425</v>
      </c>
      <c r="AY2" s="306" t="s">
        <v>426</v>
      </c>
      <c r="AZ2" s="306" t="s">
        <v>427</v>
      </c>
      <c r="BA2" s="306" t="s">
        <v>428</v>
      </c>
      <c r="BB2" s="306" t="s">
        <v>429</v>
      </c>
      <c r="BC2" s="306" t="s">
        <v>430</v>
      </c>
      <c r="BD2" s="306" t="s">
        <v>431</v>
      </c>
      <c r="BE2" s="306" t="s">
        <v>432</v>
      </c>
      <c r="BF2" s="306" t="s">
        <v>433</v>
      </c>
      <c r="BG2" s="306" t="s">
        <v>434</v>
      </c>
      <c r="BH2" s="306" t="s">
        <v>435</v>
      </c>
      <c r="BI2" s="306" t="s">
        <v>436</v>
      </c>
      <c r="BJ2" s="306" t="s">
        <v>437</v>
      </c>
      <c r="BK2" s="306" t="s">
        <v>438</v>
      </c>
      <c r="BL2" s="306" t="s">
        <v>439</v>
      </c>
      <c r="BM2" s="306" t="s">
        <v>440</v>
      </c>
      <c r="BN2" s="306" t="s">
        <v>441</v>
      </c>
      <c r="BO2" s="306" t="s">
        <v>442</v>
      </c>
      <c r="BP2" s="306" t="s">
        <v>443</v>
      </c>
      <c r="BQ2" s="306" t="s">
        <v>444</v>
      </c>
      <c r="BR2" s="306" t="s">
        <v>445</v>
      </c>
      <c r="BS2" s="306" t="s">
        <v>446</v>
      </c>
      <c r="BT2" s="306" t="s">
        <v>447</v>
      </c>
      <c r="BU2" s="306" t="s">
        <v>448</v>
      </c>
    </row>
    <row r="3" spans="1:555" hidden="1" x14ac:dyDescent="0.25">
      <c r="AH3" s="307">
        <v>2500</v>
      </c>
      <c r="AI3" s="307">
        <v>1900</v>
      </c>
      <c r="AJ3" s="307">
        <v>1650</v>
      </c>
      <c r="AK3" s="307">
        <v>1580</v>
      </c>
      <c r="AL3" s="307">
        <v>2250</v>
      </c>
      <c r="AM3" s="307">
        <v>1650</v>
      </c>
      <c r="AN3" s="307">
        <v>1400</v>
      </c>
      <c r="AO3" s="308">
        <v>1340</v>
      </c>
      <c r="AP3" s="308">
        <v>2000</v>
      </c>
      <c r="AQ3" s="308">
        <v>1400</v>
      </c>
      <c r="AR3" s="308">
        <v>1150</v>
      </c>
      <c r="AS3" s="308">
        <v>1100</v>
      </c>
      <c r="AT3" s="308">
        <v>1750</v>
      </c>
      <c r="AU3" s="308">
        <v>1150</v>
      </c>
      <c r="AV3" s="308">
        <v>900</v>
      </c>
      <c r="AW3" s="308">
        <v>860</v>
      </c>
      <c r="AX3" s="308">
        <v>1200</v>
      </c>
      <c r="AY3" s="309">
        <v>900</v>
      </c>
      <c r="AZ3" s="309">
        <v>650</v>
      </c>
      <c r="BA3" s="309">
        <v>620</v>
      </c>
      <c r="BB3" s="307">
        <f>+'Cuadro Resumen'!C213</f>
        <v>5759.1495000000004</v>
      </c>
      <c r="BC3" s="307">
        <f>+'Cuadro Resumen'!D213</f>
        <v>5307.4515000000001</v>
      </c>
      <c r="BD3" s="307">
        <f>+'Cuadro Resumen'!E213</f>
        <v>6775.47</v>
      </c>
      <c r="BE3" s="307">
        <f>+'Cuadro Resumen'!F213</f>
        <v>6323.7719999999999</v>
      </c>
      <c r="BF3" s="307">
        <f>+'Cuadro Resumen'!C214</f>
        <v>5081.6025</v>
      </c>
      <c r="BG3" s="307">
        <f>+'Cuadro Resumen'!D214</f>
        <v>4629.9045000000006</v>
      </c>
      <c r="BH3" s="307">
        <f>+'Cuadro Resumen'!E214</f>
        <v>6097.9230000000007</v>
      </c>
      <c r="BI3" s="307">
        <f>+'Cuadro Resumen'!F214</f>
        <v>5646.2250000000004</v>
      </c>
      <c r="BJ3" s="308">
        <f>+'Cuadro Resumen'!C215</f>
        <v>4404.0555000000004</v>
      </c>
      <c r="BK3" s="308">
        <f>+'Cuadro Resumen'!D215</f>
        <v>4065.2820000000002</v>
      </c>
      <c r="BL3" s="308">
        <f>+'Cuadro Resumen'!E215</f>
        <v>5420.3760000000002</v>
      </c>
      <c r="BM3" s="308">
        <f>+'Cuadro Resumen'!F215</f>
        <v>4968.6779999999999</v>
      </c>
      <c r="BN3" s="308">
        <f>+'Cuadro Resumen'!C216</f>
        <v>3726.5085000000004</v>
      </c>
      <c r="BO3" s="308">
        <f>+'Cuadro Resumen'!D216</f>
        <v>3387.7350000000001</v>
      </c>
      <c r="BP3" s="308">
        <f>+'Cuadro Resumen'!E216</f>
        <v>4742.8290000000006</v>
      </c>
      <c r="BQ3" s="308">
        <f>+'Cuadro Resumen'!F216</f>
        <v>4404.0555000000004</v>
      </c>
      <c r="BR3" s="308">
        <f>+'Cuadro Resumen'!C217</f>
        <v>3274.8105</v>
      </c>
      <c r="BS3" s="308">
        <f>+'Cuadro Resumen'!D217</f>
        <v>3048.9615000000003</v>
      </c>
      <c r="BT3" s="308">
        <f>+'Cuadro Resumen'!E217</f>
        <v>4178.2065000000002</v>
      </c>
      <c r="BU3" s="308">
        <f>+'Cuadro Resumen'!F217</f>
        <v>3839.433</v>
      </c>
    </row>
    <row r="4" spans="1:555" ht="15.75" thickBot="1" x14ac:dyDescent="0.3"/>
    <row r="5" spans="1:555" ht="53.25" thickBot="1" x14ac:dyDescent="0.3">
      <c r="C5" s="79" t="s">
        <v>408</v>
      </c>
      <c r="D5" s="190">
        <f>SUMIF(C:C,$C$10,D:D)</f>
        <v>0</v>
      </c>
    </row>
    <row r="6" spans="1:555" x14ac:dyDescent="0.25">
      <c r="C6" s="99"/>
      <c r="D6" s="99"/>
      <c r="E6" s="99"/>
      <c r="F6" s="99"/>
      <c r="G6" s="71"/>
      <c r="H6" s="99"/>
      <c r="I6" s="99"/>
    </row>
    <row r="7" spans="1:555" x14ac:dyDescent="0.25">
      <c r="C7" s="99"/>
      <c r="D7" s="99"/>
      <c r="E7" s="99"/>
      <c r="F7" s="99"/>
      <c r="G7" s="71"/>
      <c r="H7" s="99"/>
      <c r="I7" s="99"/>
    </row>
    <row r="8" spans="1:555" x14ac:dyDescent="0.25">
      <c r="C8" s="99"/>
      <c r="D8" s="99"/>
      <c r="E8" s="99"/>
      <c r="F8" s="99"/>
      <c r="G8" s="71"/>
      <c r="H8" s="99"/>
      <c r="I8" s="99"/>
    </row>
    <row r="9" spans="1:555" ht="15.75" thickBot="1" x14ac:dyDescent="0.3">
      <c r="C9" s="99"/>
      <c r="D9" s="99"/>
      <c r="E9" s="99"/>
      <c r="F9" s="99"/>
      <c r="G9" s="71"/>
      <c r="H9" s="99"/>
      <c r="I9" s="99"/>
      <c r="K9" s="168"/>
    </row>
    <row r="10" spans="1:555" ht="15.75" thickBot="1" x14ac:dyDescent="0.3">
      <c r="C10" s="149" t="s">
        <v>53</v>
      </c>
      <c r="D10" s="253">
        <f>SUM(F17:F50)</f>
        <v>0</v>
      </c>
      <c r="G10" s="72"/>
      <c r="H10" s="67"/>
      <c r="I10" s="67"/>
    </row>
    <row r="11" spans="1:555" x14ac:dyDescent="0.25">
      <c r="G11" s="72"/>
      <c r="H11" s="67"/>
      <c r="I11" s="67"/>
    </row>
    <row r="12" spans="1:555" x14ac:dyDescent="0.25">
      <c r="F12" s="67"/>
      <c r="G12" s="72"/>
      <c r="H12" s="67"/>
      <c r="I12" s="67"/>
    </row>
    <row r="13" spans="1:555" ht="15.75" x14ac:dyDescent="0.25">
      <c r="C13" s="224" t="s">
        <v>381</v>
      </c>
      <c r="D13" s="252"/>
      <c r="F13" s="67"/>
      <c r="G13" s="72"/>
      <c r="H13" s="67"/>
      <c r="I13" s="67"/>
    </row>
    <row r="14" spans="1:555" ht="18.75" x14ac:dyDescent="0.25">
      <c r="C14" s="195" t="e">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#REF!</v>
      </c>
      <c r="D14" s="31"/>
      <c r="F14" s="67"/>
      <c r="G14" s="72"/>
      <c r="H14" s="67"/>
      <c r="I14" s="67"/>
    </row>
    <row r="15" spans="1:555" ht="42.75" thickBot="1" x14ac:dyDescent="0.3">
      <c r="F15" s="85"/>
      <c r="G15" s="69"/>
      <c r="H15" s="69"/>
      <c r="I15" s="69"/>
      <c r="L15" s="211"/>
      <c r="M15" s="212"/>
      <c r="N15" s="211"/>
      <c r="O15" s="211"/>
      <c r="P15" s="214" t="s">
        <v>458</v>
      </c>
      <c r="Q15" s="214" t="s">
        <v>459</v>
      </c>
    </row>
    <row r="16" spans="1:555" ht="30.75" thickBot="1" x14ac:dyDescent="0.3">
      <c r="C16" s="121" t="s">
        <v>44</v>
      </c>
      <c r="D16" s="121" t="s">
        <v>55</v>
      </c>
      <c r="E16" s="128" t="s">
        <v>57</v>
      </c>
      <c r="F16" s="127" t="s">
        <v>27</v>
      </c>
      <c r="G16" s="125" t="s">
        <v>120</v>
      </c>
      <c r="H16" s="128" t="s">
        <v>46</v>
      </c>
      <c r="I16" s="125" t="s">
        <v>121</v>
      </c>
      <c r="J16" s="125" t="s">
        <v>399</v>
      </c>
      <c r="K16" s="125" t="s">
        <v>400</v>
      </c>
      <c r="L16" s="208" t="s">
        <v>21</v>
      </c>
      <c r="M16" s="208" t="s">
        <v>55</v>
      </c>
      <c r="N16" s="209" t="s">
        <v>456</v>
      </c>
      <c r="O16" s="210" t="s">
        <v>457</v>
      </c>
      <c r="P16" s="213">
        <v>0.7</v>
      </c>
      <c r="Q16" s="213">
        <v>0.3</v>
      </c>
    </row>
    <row r="17" spans="3:17" x14ac:dyDescent="0.25">
      <c r="C17" s="133"/>
      <c r="D17" s="150"/>
      <c r="E17" s="115"/>
      <c r="F17" s="89">
        <f t="shared" ref="F17:F50" si="0">D17*E17</f>
        <v>0</v>
      </c>
      <c r="G17" s="153"/>
      <c r="H17" s="134"/>
      <c r="I17" s="122" t="e">
        <f>VLOOKUP(H17,Presupuesto!$B$11:$C$565,2,0)</f>
        <v>#N/A</v>
      </c>
      <c r="J17" s="203" t="s">
        <v>1329</v>
      </c>
      <c r="K17" s="90" t="s">
        <v>401</v>
      </c>
      <c r="L17" s="133"/>
      <c r="M17" s="150"/>
      <c r="N17" s="115"/>
      <c r="O17" s="89">
        <f t="shared" ref="O17:O50" si="1">M17*N17</f>
        <v>0</v>
      </c>
      <c r="P17" s="89">
        <f t="shared" ref="P17:Q36" si="2">$O17*P$16</f>
        <v>0</v>
      </c>
      <c r="Q17" s="89">
        <f t="shared" si="2"/>
        <v>0</v>
      </c>
    </row>
    <row r="18" spans="3:17" x14ac:dyDescent="0.25">
      <c r="C18" s="133"/>
      <c r="D18" s="150"/>
      <c r="E18" s="115"/>
      <c r="F18" s="89">
        <f t="shared" si="0"/>
        <v>0</v>
      </c>
      <c r="G18" s="153"/>
      <c r="H18" s="134"/>
      <c r="I18" s="122" t="e">
        <f>VLOOKUP(H18,Presupuesto!$B$11:$C$565,2,0)</f>
        <v>#N/A</v>
      </c>
      <c r="J18" s="90" t="str">
        <f>$J$17</f>
        <v>Investigación Científica</v>
      </c>
      <c r="K18" s="90" t="s">
        <v>401</v>
      </c>
      <c r="L18" s="133"/>
      <c r="M18" s="150"/>
      <c r="N18" s="115"/>
      <c r="O18" s="89">
        <f t="shared" si="1"/>
        <v>0</v>
      </c>
      <c r="P18" s="89">
        <f t="shared" si="2"/>
        <v>0</v>
      </c>
      <c r="Q18" s="89">
        <f t="shared" si="2"/>
        <v>0</v>
      </c>
    </row>
    <row r="19" spans="3:17" x14ac:dyDescent="0.25">
      <c r="C19" s="133"/>
      <c r="D19" s="150"/>
      <c r="E19" s="115"/>
      <c r="F19" s="89">
        <f t="shared" si="0"/>
        <v>0</v>
      </c>
      <c r="G19" s="153"/>
      <c r="H19" s="134"/>
      <c r="I19" s="122" t="e">
        <f>VLOOKUP(H19,Presupuesto!$B$11:$C$565,2,0)</f>
        <v>#N/A</v>
      </c>
      <c r="J19" s="90" t="str">
        <f t="shared" ref="J19:J49" si="3">$J$17</f>
        <v>Investigación Científica</v>
      </c>
      <c r="K19" s="90" t="s">
        <v>401</v>
      </c>
      <c r="L19" s="133"/>
      <c r="M19" s="150"/>
      <c r="N19" s="115"/>
      <c r="O19" s="89">
        <f t="shared" si="1"/>
        <v>0</v>
      </c>
      <c r="P19" s="89">
        <f t="shared" si="2"/>
        <v>0</v>
      </c>
      <c r="Q19" s="89">
        <f t="shared" si="2"/>
        <v>0</v>
      </c>
    </row>
    <row r="20" spans="3:17" x14ac:dyDescent="0.25">
      <c r="C20" s="133"/>
      <c r="D20" s="150"/>
      <c r="E20" s="115"/>
      <c r="F20" s="89">
        <f t="shared" si="0"/>
        <v>0</v>
      </c>
      <c r="G20" s="153"/>
      <c r="H20" s="134"/>
      <c r="I20" s="122" t="e">
        <f>VLOOKUP(H20,Presupuesto!$B$11:$C$565,2,0)</f>
        <v>#N/A</v>
      </c>
      <c r="J20" s="90" t="str">
        <f t="shared" si="3"/>
        <v>Investigación Científica</v>
      </c>
      <c r="K20" s="90" t="s">
        <v>401</v>
      </c>
      <c r="L20" s="133"/>
      <c r="M20" s="150"/>
      <c r="N20" s="115"/>
      <c r="O20" s="89">
        <f t="shared" si="1"/>
        <v>0</v>
      </c>
      <c r="P20" s="89">
        <f t="shared" si="2"/>
        <v>0</v>
      </c>
      <c r="Q20" s="89">
        <f t="shared" si="2"/>
        <v>0</v>
      </c>
    </row>
    <row r="21" spans="3:17" x14ac:dyDescent="0.25">
      <c r="C21" s="133"/>
      <c r="D21" s="150"/>
      <c r="E21" s="115"/>
      <c r="F21" s="89">
        <f t="shared" si="0"/>
        <v>0</v>
      </c>
      <c r="G21" s="153"/>
      <c r="H21" s="134"/>
      <c r="I21" s="122" t="e">
        <f>VLOOKUP(H21,Presupuesto!$B$11:$C$565,2,0)</f>
        <v>#N/A</v>
      </c>
      <c r="J21" s="90" t="str">
        <f t="shared" si="3"/>
        <v>Investigación Científica</v>
      </c>
      <c r="K21" s="90" t="s">
        <v>390</v>
      </c>
      <c r="L21" s="133"/>
      <c r="M21" s="150"/>
      <c r="N21" s="115"/>
      <c r="O21" s="89">
        <f t="shared" si="1"/>
        <v>0</v>
      </c>
      <c r="P21" s="89">
        <f t="shared" si="2"/>
        <v>0</v>
      </c>
      <c r="Q21" s="89">
        <f t="shared" si="2"/>
        <v>0</v>
      </c>
    </row>
    <row r="22" spans="3:17" x14ac:dyDescent="0.25">
      <c r="C22" s="133"/>
      <c r="D22" s="150"/>
      <c r="E22" s="115"/>
      <c r="F22" s="89">
        <f t="shared" si="0"/>
        <v>0</v>
      </c>
      <c r="G22" s="153"/>
      <c r="H22" s="134"/>
      <c r="I22" s="122" t="e">
        <f>VLOOKUP(H22,Presupuesto!$B$11:$C$565,2,0)</f>
        <v>#N/A</v>
      </c>
      <c r="J22" s="90" t="str">
        <f t="shared" si="3"/>
        <v>Investigación Científica</v>
      </c>
      <c r="K22" s="90" t="s">
        <v>401</v>
      </c>
      <c r="L22" s="133"/>
      <c r="M22" s="150"/>
      <c r="N22" s="115"/>
      <c r="O22" s="89">
        <f t="shared" si="1"/>
        <v>0</v>
      </c>
      <c r="P22" s="89">
        <f t="shared" si="2"/>
        <v>0</v>
      </c>
      <c r="Q22" s="89">
        <f t="shared" si="2"/>
        <v>0</v>
      </c>
    </row>
    <row r="23" spans="3:17" x14ac:dyDescent="0.25">
      <c r="C23" s="133"/>
      <c r="D23" s="150"/>
      <c r="E23" s="115"/>
      <c r="F23" s="89">
        <f t="shared" si="0"/>
        <v>0</v>
      </c>
      <c r="G23" s="153"/>
      <c r="H23" s="134"/>
      <c r="I23" s="122" t="e">
        <f>VLOOKUP(H23,Presupuesto!$B$11:$C$565,2,0)</f>
        <v>#N/A</v>
      </c>
      <c r="J23" s="90" t="str">
        <f t="shared" si="3"/>
        <v>Investigación Científica</v>
      </c>
      <c r="K23" s="90" t="s">
        <v>401</v>
      </c>
      <c r="L23" s="133"/>
      <c r="M23" s="150"/>
      <c r="N23" s="115"/>
      <c r="O23" s="89">
        <f t="shared" si="1"/>
        <v>0</v>
      </c>
      <c r="P23" s="89">
        <f t="shared" si="2"/>
        <v>0</v>
      </c>
      <c r="Q23" s="89">
        <f t="shared" si="2"/>
        <v>0</v>
      </c>
    </row>
    <row r="24" spans="3:17" x14ac:dyDescent="0.25">
      <c r="C24" s="133"/>
      <c r="D24" s="150"/>
      <c r="E24" s="115"/>
      <c r="F24" s="89">
        <f t="shared" si="0"/>
        <v>0</v>
      </c>
      <c r="G24" s="153"/>
      <c r="H24" s="134"/>
      <c r="I24" s="122" t="e">
        <f>VLOOKUP(H24,Presupuesto!$B$11:$C$565,2,0)</f>
        <v>#N/A</v>
      </c>
      <c r="J24" s="90" t="str">
        <f t="shared" si="3"/>
        <v>Investigación Científica</v>
      </c>
      <c r="K24" s="90" t="s">
        <v>401</v>
      </c>
      <c r="L24" s="133"/>
      <c r="M24" s="150"/>
      <c r="N24" s="115"/>
      <c r="O24" s="89">
        <f t="shared" si="1"/>
        <v>0</v>
      </c>
      <c r="P24" s="89">
        <f t="shared" si="2"/>
        <v>0</v>
      </c>
      <c r="Q24" s="89">
        <f t="shared" si="2"/>
        <v>0</v>
      </c>
    </row>
    <row r="25" spans="3:17" x14ac:dyDescent="0.25">
      <c r="C25" s="133"/>
      <c r="D25" s="150"/>
      <c r="E25" s="115"/>
      <c r="F25" s="89">
        <f t="shared" si="0"/>
        <v>0</v>
      </c>
      <c r="G25" s="153"/>
      <c r="H25" s="134"/>
      <c r="I25" s="122" t="e">
        <f>VLOOKUP(H25,Presupuesto!$B$11:$C$565,2,0)</f>
        <v>#N/A</v>
      </c>
      <c r="J25" s="90" t="str">
        <f t="shared" si="3"/>
        <v>Investigación Científica</v>
      </c>
      <c r="K25" s="90" t="s">
        <v>401</v>
      </c>
      <c r="L25" s="133"/>
      <c r="M25" s="150"/>
      <c r="N25" s="115"/>
      <c r="O25" s="89">
        <f t="shared" si="1"/>
        <v>0</v>
      </c>
      <c r="P25" s="89">
        <f t="shared" si="2"/>
        <v>0</v>
      </c>
      <c r="Q25" s="89">
        <f t="shared" si="2"/>
        <v>0</v>
      </c>
    </row>
    <row r="26" spans="3:17" x14ac:dyDescent="0.25">
      <c r="C26" s="133"/>
      <c r="D26" s="150"/>
      <c r="E26" s="115"/>
      <c r="F26" s="89">
        <f t="shared" si="0"/>
        <v>0</v>
      </c>
      <c r="G26" s="153"/>
      <c r="H26" s="134"/>
      <c r="I26" s="122" t="e">
        <f>VLOOKUP(H26,Presupuesto!$B$11:$C$565,2,0)</f>
        <v>#N/A</v>
      </c>
      <c r="J26" s="90" t="str">
        <f t="shared" si="3"/>
        <v>Investigación Científica</v>
      </c>
      <c r="K26" s="90" t="s">
        <v>401</v>
      </c>
      <c r="L26" s="133"/>
      <c r="M26" s="150"/>
      <c r="N26" s="115"/>
      <c r="O26" s="89">
        <f t="shared" si="1"/>
        <v>0</v>
      </c>
      <c r="P26" s="89">
        <f t="shared" si="2"/>
        <v>0</v>
      </c>
      <c r="Q26" s="89">
        <f t="shared" si="2"/>
        <v>0</v>
      </c>
    </row>
    <row r="27" spans="3:17" x14ac:dyDescent="0.25">
      <c r="C27" s="133"/>
      <c r="D27" s="150"/>
      <c r="E27" s="115"/>
      <c r="F27" s="89">
        <f t="shared" si="0"/>
        <v>0</v>
      </c>
      <c r="G27" s="153"/>
      <c r="H27" s="134"/>
      <c r="I27" s="122" t="e">
        <f>VLOOKUP(H27,Presupuesto!$B$11:$C$565,2,0)</f>
        <v>#N/A</v>
      </c>
      <c r="J27" s="90" t="str">
        <f t="shared" si="3"/>
        <v>Investigación Científica</v>
      </c>
      <c r="K27" s="90" t="s">
        <v>401</v>
      </c>
      <c r="L27" s="133"/>
      <c r="M27" s="150"/>
      <c r="N27" s="115"/>
      <c r="O27" s="89">
        <f t="shared" si="1"/>
        <v>0</v>
      </c>
      <c r="P27" s="89">
        <f t="shared" si="2"/>
        <v>0</v>
      </c>
      <c r="Q27" s="89">
        <f t="shared" si="2"/>
        <v>0</v>
      </c>
    </row>
    <row r="28" spans="3:17" x14ac:dyDescent="0.25">
      <c r="C28" s="133"/>
      <c r="D28" s="150"/>
      <c r="E28" s="115"/>
      <c r="F28" s="89">
        <f t="shared" si="0"/>
        <v>0</v>
      </c>
      <c r="G28" s="153"/>
      <c r="H28" s="134"/>
      <c r="I28" s="122" t="e">
        <f>VLOOKUP(H28,Presupuesto!$B$11:$C$565,2,0)</f>
        <v>#N/A</v>
      </c>
      <c r="J28" s="90" t="str">
        <f t="shared" si="3"/>
        <v>Investigación Científica</v>
      </c>
      <c r="K28" s="90" t="s">
        <v>401</v>
      </c>
      <c r="L28" s="133"/>
      <c r="M28" s="150"/>
      <c r="N28" s="115"/>
      <c r="O28" s="89">
        <f t="shared" si="1"/>
        <v>0</v>
      </c>
      <c r="P28" s="89">
        <f t="shared" si="2"/>
        <v>0</v>
      </c>
      <c r="Q28" s="89">
        <f t="shared" si="2"/>
        <v>0</v>
      </c>
    </row>
    <row r="29" spans="3:17" x14ac:dyDescent="0.25">
      <c r="C29" s="133"/>
      <c r="D29" s="150"/>
      <c r="E29" s="115"/>
      <c r="F29" s="89">
        <f t="shared" si="0"/>
        <v>0</v>
      </c>
      <c r="G29" s="153"/>
      <c r="H29" s="134"/>
      <c r="I29" s="122" t="e">
        <f>VLOOKUP(H29,Presupuesto!$B$11:$C$565,2,0)</f>
        <v>#N/A</v>
      </c>
      <c r="J29" s="90" t="str">
        <f t="shared" si="3"/>
        <v>Investigación Científica</v>
      </c>
      <c r="K29" s="90" t="s">
        <v>401</v>
      </c>
      <c r="L29" s="133"/>
      <c r="M29" s="150"/>
      <c r="N29" s="115"/>
      <c r="O29" s="89">
        <f t="shared" si="1"/>
        <v>0</v>
      </c>
      <c r="P29" s="89">
        <f t="shared" si="2"/>
        <v>0</v>
      </c>
      <c r="Q29" s="89">
        <f t="shared" si="2"/>
        <v>0</v>
      </c>
    </row>
    <row r="30" spans="3:17" x14ac:dyDescent="0.25">
      <c r="C30" s="133"/>
      <c r="D30" s="150"/>
      <c r="E30" s="115"/>
      <c r="F30" s="89">
        <f t="shared" si="0"/>
        <v>0</v>
      </c>
      <c r="G30" s="153"/>
      <c r="H30" s="134"/>
      <c r="I30" s="122" t="e">
        <f>VLOOKUP(H30,Presupuesto!$B$11:$C$565,2,0)</f>
        <v>#N/A</v>
      </c>
      <c r="J30" s="90" t="str">
        <f t="shared" si="3"/>
        <v>Investigación Científica</v>
      </c>
      <c r="K30" s="90" t="s">
        <v>401</v>
      </c>
      <c r="L30" s="133"/>
      <c r="M30" s="150"/>
      <c r="N30" s="115"/>
      <c r="O30" s="89">
        <f t="shared" si="1"/>
        <v>0</v>
      </c>
      <c r="P30" s="89">
        <f t="shared" si="2"/>
        <v>0</v>
      </c>
      <c r="Q30" s="89">
        <f t="shared" si="2"/>
        <v>0</v>
      </c>
    </row>
    <row r="31" spans="3:17" x14ac:dyDescent="0.25">
      <c r="C31" s="133"/>
      <c r="D31" s="150"/>
      <c r="E31" s="115"/>
      <c r="F31" s="89">
        <f t="shared" si="0"/>
        <v>0</v>
      </c>
      <c r="G31" s="153"/>
      <c r="H31" s="134"/>
      <c r="I31" s="122" t="e">
        <f>VLOOKUP(H31,Presupuesto!$B$11:$C$565,2,0)</f>
        <v>#N/A</v>
      </c>
      <c r="J31" s="90" t="str">
        <f t="shared" si="3"/>
        <v>Investigación Científica</v>
      </c>
      <c r="K31" s="90" t="s">
        <v>401</v>
      </c>
      <c r="L31" s="133"/>
      <c r="M31" s="150"/>
      <c r="N31" s="115"/>
      <c r="O31" s="89">
        <f t="shared" si="1"/>
        <v>0</v>
      </c>
      <c r="P31" s="89">
        <f t="shared" si="2"/>
        <v>0</v>
      </c>
      <c r="Q31" s="89">
        <f t="shared" si="2"/>
        <v>0</v>
      </c>
    </row>
    <row r="32" spans="3:17" x14ac:dyDescent="0.25">
      <c r="C32" s="133"/>
      <c r="D32" s="150"/>
      <c r="E32" s="115"/>
      <c r="F32" s="89">
        <f t="shared" si="0"/>
        <v>0</v>
      </c>
      <c r="G32" s="153"/>
      <c r="H32" s="134"/>
      <c r="I32" s="122" t="e">
        <f>VLOOKUP(H32,Presupuesto!$B$11:$C$565,2,0)</f>
        <v>#N/A</v>
      </c>
      <c r="J32" s="90" t="str">
        <f t="shared" si="3"/>
        <v>Investigación Científica</v>
      </c>
      <c r="K32" s="90" t="s">
        <v>401</v>
      </c>
      <c r="L32" s="133"/>
      <c r="M32" s="150"/>
      <c r="N32" s="115"/>
      <c r="O32" s="89">
        <f t="shared" si="1"/>
        <v>0</v>
      </c>
      <c r="P32" s="89">
        <f t="shared" si="2"/>
        <v>0</v>
      </c>
      <c r="Q32" s="89">
        <f t="shared" si="2"/>
        <v>0</v>
      </c>
    </row>
    <row r="33" spans="3:17" x14ac:dyDescent="0.25">
      <c r="C33" s="133"/>
      <c r="D33" s="150"/>
      <c r="E33" s="115"/>
      <c r="F33" s="89">
        <f t="shared" si="0"/>
        <v>0</v>
      </c>
      <c r="G33" s="153"/>
      <c r="H33" s="134"/>
      <c r="I33" s="122" t="e">
        <f>VLOOKUP(H33,Presupuesto!$B$11:$C$565,2,0)</f>
        <v>#N/A</v>
      </c>
      <c r="J33" s="90" t="str">
        <f t="shared" si="3"/>
        <v>Investigación Científica</v>
      </c>
      <c r="K33" s="90" t="s">
        <v>401</v>
      </c>
      <c r="L33" s="133"/>
      <c r="M33" s="150"/>
      <c r="N33" s="115"/>
      <c r="O33" s="89">
        <f t="shared" si="1"/>
        <v>0</v>
      </c>
      <c r="P33" s="89">
        <f t="shared" si="2"/>
        <v>0</v>
      </c>
      <c r="Q33" s="89">
        <f t="shared" si="2"/>
        <v>0</v>
      </c>
    </row>
    <row r="34" spans="3:17" x14ac:dyDescent="0.25">
      <c r="C34" s="133"/>
      <c r="D34" s="150"/>
      <c r="E34" s="115"/>
      <c r="F34" s="89">
        <f t="shared" si="0"/>
        <v>0</v>
      </c>
      <c r="G34" s="153"/>
      <c r="H34" s="134"/>
      <c r="I34" s="122" t="e">
        <f>VLOOKUP(H34,Presupuesto!$B$11:$C$565,2,0)</f>
        <v>#N/A</v>
      </c>
      <c r="J34" s="90" t="str">
        <f t="shared" si="3"/>
        <v>Investigación Científica</v>
      </c>
      <c r="K34" s="90" t="s">
        <v>401</v>
      </c>
      <c r="L34" s="133"/>
      <c r="M34" s="150"/>
      <c r="N34" s="115"/>
      <c r="O34" s="89">
        <f t="shared" si="1"/>
        <v>0</v>
      </c>
      <c r="P34" s="89">
        <f t="shared" si="2"/>
        <v>0</v>
      </c>
      <c r="Q34" s="89">
        <f t="shared" si="2"/>
        <v>0</v>
      </c>
    </row>
    <row r="35" spans="3:17" x14ac:dyDescent="0.25">
      <c r="C35" s="133"/>
      <c r="D35" s="150"/>
      <c r="E35" s="115"/>
      <c r="F35" s="89">
        <f t="shared" si="0"/>
        <v>0</v>
      </c>
      <c r="G35" s="153"/>
      <c r="H35" s="134"/>
      <c r="I35" s="122" t="e">
        <f>VLOOKUP(H35,Presupuesto!$B$11:$C$565,2,0)</f>
        <v>#N/A</v>
      </c>
      <c r="J35" s="90" t="str">
        <f t="shared" si="3"/>
        <v>Investigación Científica</v>
      </c>
      <c r="K35" s="90" t="s">
        <v>401</v>
      </c>
      <c r="L35" s="133"/>
      <c r="M35" s="150"/>
      <c r="N35" s="115"/>
      <c r="O35" s="89">
        <f t="shared" si="1"/>
        <v>0</v>
      </c>
      <c r="P35" s="89">
        <f t="shared" si="2"/>
        <v>0</v>
      </c>
      <c r="Q35" s="89">
        <f t="shared" si="2"/>
        <v>0</v>
      </c>
    </row>
    <row r="36" spans="3:17" x14ac:dyDescent="0.25">
      <c r="C36" s="133"/>
      <c r="D36" s="150"/>
      <c r="E36" s="115"/>
      <c r="F36" s="89">
        <f t="shared" si="0"/>
        <v>0</v>
      </c>
      <c r="G36" s="153"/>
      <c r="H36" s="134"/>
      <c r="I36" s="122" t="e">
        <f>VLOOKUP(H36,Presupuesto!$B$11:$C$565,2,0)</f>
        <v>#N/A</v>
      </c>
      <c r="J36" s="90" t="str">
        <f t="shared" si="3"/>
        <v>Investigación Científica</v>
      </c>
      <c r="K36" s="90" t="s">
        <v>401</v>
      </c>
      <c r="L36" s="133"/>
      <c r="M36" s="150"/>
      <c r="N36" s="115"/>
      <c r="O36" s="89">
        <f t="shared" si="1"/>
        <v>0</v>
      </c>
      <c r="P36" s="89">
        <f t="shared" si="2"/>
        <v>0</v>
      </c>
      <c r="Q36" s="89">
        <f t="shared" si="2"/>
        <v>0</v>
      </c>
    </row>
    <row r="37" spans="3:17" x14ac:dyDescent="0.25">
      <c r="C37" s="133"/>
      <c r="D37" s="150"/>
      <c r="E37" s="115"/>
      <c r="F37" s="89">
        <f t="shared" si="0"/>
        <v>0</v>
      </c>
      <c r="G37" s="153"/>
      <c r="H37" s="134"/>
      <c r="I37" s="122" t="e">
        <f>VLOOKUP(H37,Presupuesto!$B$11:$C$565,2,0)</f>
        <v>#N/A</v>
      </c>
      <c r="J37" s="90" t="str">
        <f t="shared" si="3"/>
        <v>Investigación Científica</v>
      </c>
      <c r="K37" s="90" t="s">
        <v>401</v>
      </c>
      <c r="L37" s="133"/>
      <c r="M37" s="150"/>
      <c r="N37" s="115"/>
      <c r="O37" s="89">
        <f t="shared" si="1"/>
        <v>0</v>
      </c>
      <c r="P37" s="89">
        <f t="shared" ref="P37:Q50" si="4">$O37*P$16</f>
        <v>0</v>
      </c>
      <c r="Q37" s="89">
        <f t="shared" si="4"/>
        <v>0</v>
      </c>
    </row>
    <row r="38" spans="3:17" x14ac:dyDescent="0.25">
      <c r="C38" s="135"/>
      <c r="D38" s="143"/>
      <c r="E38" s="110"/>
      <c r="F38" s="89">
        <f t="shared" si="0"/>
        <v>0</v>
      </c>
      <c r="G38" s="153"/>
      <c r="H38" s="136"/>
      <c r="I38" s="122" t="e">
        <f>VLOOKUP(H38,Presupuesto!$B$11:$C$565,2,0)</f>
        <v>#N/A</v>
      </c>
      <c r="J38" s="90" t="str">
        <f t="shared" si="3"/>
        <v>Investigación Científica</v>
      </c>
      <c r="K38" s="90" t="s">
        <v>401</v>
      </c>
      <c r="L38" s="135"/>
      <c r="M38" s="143"/>
      <c r="N38" s="110"/>
      <c r="O38" s="89">
        <f t="shared" si="1"/>
        <v>0</v>
      </c>
      <c r="P38" s="89">
        <f t="shared" si="4"/>
        <v>0</v>
      </c>
      <c r="Q38" s="89">
        <f t="shared" si="4"/>
        <v>0</v>
      </c>
    </row>
    <row r="39" spans="3:17" x14ac:dyDescent="0.25">
      <c r="C39" s="135"/>
      <c r="D39" s="143"/>
      <c r="E39" s="110"/>
      <c r="F39" s="89">
        <f t="shared" si="0"/>
        <v>0</v>
      </c>
      <c r="G39" s="153"/>
      <c r="H39" s="136"/>
      <c r="I39" s="122" t="e">
        <f>VLOOKUP(H39,Presupuesto!$B$11:$C$565,2,0)</f>
        <v>#N/A</v>
      </c>
      <c r="J39" s="90" t="str">
        <f t="shared" si="3"/>
        <v>Investigación Científica</v>
      </c>
      <c r="K39" s="90" t="s">
        <v>401</v>
      </c>
      <c r="L39" s="135"/>
      <c r="M39" s="143"/>
      <c r="N39" s="110"/>
      <c r="O39" s="89">
        <f t="shared" si="1"/>
        <v>0</v>
      </c>
      <c r="P39" s="89">
        <f t="shared" si="4"/>
        <v>0</v>
      </c>
      <c r="Q39" s="89">
        <f t="shared" si="4"/>
        <v>0</v>
      </c>
    </row>
    <row r="40" spans="3:17" x14ac:dyDescent="0.25">
      <c r="C40" s="135"/>
      <c r="D40" s="143"/>
      <c r="E40" s="110"/>
      <c r="F40" s="89">
        <f t="shared" si="0"/>
        <v>0</v>
      </c>
      <c r="G40" s="153"/>
      <c r="H40" s="136"/>
      <c r="I40" s="122" t="e">
        <f>VLOOKUP(H40,Presupuesto!$B$11:$C$565,2,0)</f>
        <v>#N/A</v>
      </c>
      <c r="J40" s="90" t="str">
        <f t="shared" si="3"/>
        <v>Investigación Científica</v>
      </c>
      <c r="K40" s="90" t="s">
        <v>401</v>
      </c>
      <c r="L40" s="135"/>
      <c r="M40" s="143"/>
      <c r="N40" s="110"/>
      <c r="O40" s="89">
        <f t="shared" si="1"/>
        <v>0</v>
      </c>
      <c r="P40" s="89">
        <f t="shared" si="4"/>
        <v>0</v>
      </c>
      <c r="Q40" s="89">
        <f t="shared" si="4"/>
        <v>0</v>
      </c>
    </row>
    <row r="41" spans="3:17" x14ac:dyDescent="0.25">
      <c r="C41" s="135"/>
      <c r="D41" s="143"/>
      <c r="E41" s="110"/>
      <c r="F41" s="89">
        <f t="shared" si="0"/>
        <v>0</v>
      </c>
      <c r="G41" s="153"/>
      <c r="H41" s="136"/>
      <c r="I41" s="122" t="e">
        <f>VLOOKUP(H41,Presupuesto!$B$11:$C$565,2,0)</f>
        <v>#N/A</v>
      </c>
      <c r="J41" s="90" t="str">
        <f t="shared" si="3"/>
        <v>Investigación Científica</v>
      </c>
      <c r="K41" s="90" t="s">
        <v>401</v>
      </c>
      <c r="L41" s="135"/>
      <c r="M41" s="143"/>
      <c r="N41" s="110"/>
      <c r="O41" s="89">
        <f t="shared" si="1"/>
        <v>0</v>
      </c>
      <c r="P41" s="89">
        <f t="shared" si="4"/>
        <v>0</v>
      </c>
      <c r="Q41" s="89">
        <f t="shared" si="4"/>
        <v>0</v>
      </c>
    </row>
    <row r="42" spans="3:17" x14ac:dyDescent="0.25">
      <c r="C42" s="135"/>
      <c r="D42" s="143"/>
      <c r="E42" s="110"/>
      <c r="F42" s="89">
        <f t="shared" si="0"/>
        <v>0</v>
      </c>
      <c r="G42" s="153"/>
      <c r="H42" s="136"/>
      <c r="I42" s="122" t="e">
        <f>VLOOKUP(H42,Presupuesto!$B$11:$C$565,2,0)</f>
        <v>#N/A</v>
      </c>
      <c r="J42" s="90" t="str">
        <f t="shared" si="3"/>
        <v>Investigación Científica</v>
      </c>
      <c r="K42" s="90" t="s">
        <v>401</v>
      </c>
      <c r="L42" s="135"/>
      <c r="M42" s="143"/>
      <c r="N42" s="110"/>
      <c r="O42" s="89">
        <f t="shared" si="1"/>
        <v>0</v>
      </c>
      <c r="P42" s="89">
        <f t="shared" si="4"/>
        <v>0</v>
      </c>
      <c r="Q42" s="89">
        <f t="shared" si="4"/>
        <v>0</v>
      </c>
    </row>
    <row r="43" spans="3:17" x14ac:dyDescent="0.25">
      <c r="C43" s="135"/>
      <c r="D43" s="143"/>
      <c r="E43" s="110"/>
      <c r="F43" s="89">
        <f t="shared" si="0"/>
        <v>0</v>
      </c>
      <c r="G43" s="153"/>
      <c r="H43" s="136"/>
      <c r="I43" s="122" t="e">
        <f>VLOOKUP(H43,Presupuesto!$B$11:$C$565,2,0)</f>
        <v>#N/A</v>
      </c>
      <c r="J43" s="90" t="str">
        <f t="shared" si="3"/>
        <v>Investigación Científica</v>
      </c>
      <c r="K43" s="90" t="s">
        <v>401</v>
      </c>
      <c r="L43" s="135"/>
      <c r="M43" s="143"/>
      <c r="N43" s="110"/>
      <c r="O43" s="89">
        <f t="shared" si="1"/>
        <v>0</v>
      </c>
      <c r="P43" s="89">
        <f t="shared" si="4"/>
        <v>0</v>
      </c>
      <c r="Q43" s="89">
        <f t="shared" si="4"/>
        <v>0</v>
      </c>
    </row>
    <row r="44" spans="3:17" x14ac:dyDescent="0.25">
      <c r="C44" s="135"/>
      <c r="D44" s="143"/>
      <c r="E44" s="110"/>
      <c r="F44" s="89">
        <f t="shared" si="0"/>
        <v>0</v>
      </c>
      <c r="G44" s="153"/>
      <c r="H44" s="136"/>
      <c r="I44" s="122" t="e">
        <f>VLOOKUP(H44,Presupuesto!$B$11:$C$565,2,0)</f>
        <v>#N/A</v>
      </c>
      <c r="J44" s="90" t="str">
        <f t="shared" si="3"/>
        <v>Investigación Científica</v>
      </c>
      <c r="K44" s="90" t="s">
        <v>401</v>
      </c>
      <c r="L44" s="135"/>
      <c r="M44" s="143"/>
      <c r="N44" s="110"/>
      <c r="O44" s="89">
        <f t="shared" si="1"/>
        <v>0</v>
      </c>
      <c r="P44" s="89">
        <f t="shared" si="4"/>
        <v>0</v>
      </c>
      <c r="Q44" s="89">
        <f t="shared" si="4"/>
        <v>0</v>
      </c>
    </row>
    <row r="45" spans="3:17" x14ac:dyDescent="0.25">
      <c r="C45" s="135"/>
      <c r="D45" s="143"/>
      <c r="E45" s="110"/>
      <c r="F45" s="89">
        <f t="shared" si="0"/>
        <v>0</v>
      </c>
      <c r="G45" s="153"/>
      <c r="H45" s="136"/>
      <c r="I45" s="122" t="e">
        <f>VLOOKUP(H45,Presupuesto!$B$11:$C$565,2,0)</f>
        <v>#N/A</v>
      </c>
      <c r="J45" s="90" t="str">
        <f t="shared" si="3"/>
        <v>Investigación Científica</v>
      </c>
      <c r="K45" s="90" t="s">
        <v>401</v>
      </c>
      <c r="L45" s="135"/>
      <c r="M45" s="143"/>
      <c r="N45" s="110"/>
      <c r="O45" s="89">
        <f t="shared" si="1"/>
        <v>0</v>
      </c>
      <c r="P45" s="89">
        <f t="shared" si="4"/>
        <v>0</v>
      </c>
      <c r="Q45" s="89">
        <f t="shared" si="4"/>
        <v>0</v>
      </c>
    </row>
    <row r="46" spans="3:17" x14ac:dyDescent="0.25">
      <c r="C46" s="137"/>
      <c r="D46" s="143"/>
      <c r="E46" s="110"/>
      <c r="F46" s="89">
        <f t="shared" si="0"/>
        <v>0</v>
      </c>
      <c r="G46" s="153"/>
      <c r="H46" s="138"/>
      <c r="I46" s="122" t="e">
        <f>VLOOKUP(H46,Presupuesto!$B$11:$C$565,2,0)</f>
        <v>#N/A</v>
      </c>
      <c r="J46" s="90" t="str">
        <f t="shared" si="3"/>
        <v>Investigación Científica</v>
      </c>
      <c r="K46" s="90" t="s">
        <v>392</v>
      </c>
      <c r="L46" s="137"/>
      <c r="M46" s="143"/>
      <c r="N46" s="110"/>
      <c r="O46" s="89">
        <f t="shared" si="1"/>
        <v>0</v>
      </c>
      <c r="P46" s="89">
        <f t="shared" si="4"/>
        <v>0</v>
      </c>
      <c r="Q46" s="89">
        <f t="shared" si="4"/>
        <v>0</v>
      </c>
    </row>
    <row r="47" spans="3:17" x14ac:dyDescent="0.25">
      <c r="C47" s="137"/>
      <c r="D47" s="143"/>
      <c r="E47" s="110"/>
      <c r="F47" s="89">
        <f t="shared" si="0"/>
        <v>0</v>
      </c>
      <c r="G47" s="153"/>
      <c r="H47" s="138"/>
      <c r="I47" s="122" t="e">
        <f>VLOOKUP(H47,Presupuesto!$B$11:$C$565,2,0)</f>
        <v>#N/A</v>
      </c>
      <c r="J47" s="90" t="str">
        <f t="shared" si="3"/>
        <v>Investigación Científica</v>
      </c>
      <c r="K47" s="90" t="s">
        <v>401</v>
      </c>
      <c r="L47" s="137"/>
      <c r="M47" s="143"/>
      <c r="N47" s="110"/>
      <c r="O47" s="89">
        <f t="shared" si="1"/>
        <v>0</v>
      </c>
      <c r="P47" s="89">
        <f t="shared" si="4"/>
        <v>0</v>
      </c>
      <c r="Q47" s="89">
        <f t="shared" si="4"/>
        <v>0</v>
      </c>
    </row>
    <row r="48" spans="3:17" x14ac:dyDescent="0.25">
      <c r="C48" s="137"/>
      <c r="D48" s="143"/>
      <c r="E48" s="110"/>
      <c r="F48" s="89">
        <f t="shared" si="0"/>
        <v>0</v>
      </c>
      <c r="G48" s="153"/>
      <c r="H48" s="138"/>
      <c r="I48" s="122" t="e">
        <f>VLOOKUP(H48,Presupuesto!$B$11:$C$565,2,0)</f>
        <v>#N/A</v>
      </c>
      <c r="J48" s="90" t="str">
        <f t="shared" si="3"/>
        <v>Investigación Científica</v>
      </c>
      <c r="K48" s="90" t="s">
        <v>401</v>
      </c>
      <c r="L48" s="137"/>
      <c r="M48" s="143"/>
      <c r="N48" s="110"/>
      <c r="O48" s="89">
        <f t="shared" si="1"/>
        <v>0</v>
      </c>
      <c r="P48" s="89">
        <f t="shared" si="4"/>
        <v>0</v>
      </c>
      <c r="Q48" s="89">
        <f t="shared" si="4"/>
        <v>0</v>
      </c>
    </row>
    <row r="49" spans="3:17" x14ac:dyDescent="0.25">
      <c r="C49" s="137"/>
      <c r="D49" s="143"/>
      <c r="E49" s="110"/>
      <c r="F49" s="89">
        <f t="shared" si="0"/>
        <v>0</v>
      </c>
      <c r="G49" s="153"/>
      <c r="H49" s="138"/>
      <c r="I49" s="122" t="e">
        <f>VLOOKUP(H49,Presupuesto!$B$11:$C$565,2,0)</f>
        <v>#N/A</v>
      </c>
      <c r="J49" s="90" t="str">
        <f t="shared" si="3"/>
        <v>Investigación Científica</v>
      </c>
      <c r="K49" s="90" t="s">
        <v>401</v>
      </c>
      <c r="L49" s="137"/>
      <c r="M49" s="143"/>
      <c r="N49" s="110"/>
      <c r="O49" s="89">
        <f t="shared" si="1"/>
        <v>0</v>
      </c>
      <c r="P49" s="89">
        <f t="shared" si="4"/>
        <v>0</v>
      </c>
      <c r="Q49" s="89">
        <f t="shared" si="4"/>
        <v>0</v>
      </c>
    </row>
    <row r="50" spans="3:17" ht="15.75" thickBot="1" x14ac:dyDescent="0.3">
      <c r="C50" s="139"/>
      <c r="D50" s="151"/>
      <c r="E50" s="95"/>
      <c r="F50" s="97">
        <f t="shared" si="0"/>
        <v>0</v>
      </c>
      <c r="G50" s="154"/>
      <c r="H50" s="140"/>
      <c r="I50" s="124" t="e">
        <f>VLOOKUP(H50,Presupuesto!$B$11:$C$565,2,0)</f>
        <v>#N/A</v>
      </c>
      <c r="J50" s="98" t="str">
        <f>$J$17</f>
        <v>Investigación Científica</v>
      </c>
      <c r="K50" s="116" t="s">
        <v>383</v>
      </c>
      <c r="L50" s="139"/>
      <c r="M50" s="151"/>
      <c r="N50" s="95"/>
      <c r="O50" s="97">
        <f t="shared" si="1"/>
        <v>0</v>
      </c>
      <c r="P50" s="97">
        <f t="shared" si="4"/>
        <v>0</v>
      </c>
      <c r="Q50" s="97">
        <f t="shared" si="4"/>
        <v>0</v>
      </c>
    </row>
    <row r="51" spans="3:17" x14ac:dyDescent="0.25">
      <c r="G51" s="78"/>
    </row>
    <row r="52" spans="3:17" ht="15.75" thickBot="1" x14ac:dyDescent="0.3">
      <c r="G52" s="78"/>
    </row>
    <row r="53" spans="3:17" ht="15.75" thickBot="1" x14ac:dyDescent="0.3">
      <c r="C53" s="149" t="s">
        <v>53</v>
      </c>
      <c r="D53" s="253">
        <f>SUM(F60:F93)</f>
        <v>0</v>
      </c>
      <c r="G53" s="72"/>
      <c r="H53" s="67"/>
      <c r="I53" s="67"/>
    </row>
    <row r="54" spans="3:17" x14ac:dyDescent="0.25">
      <c r="G54" s="72"/>
      <c r="H54" s="67"/>
      <c r="I54" s="67"/>
    </row>
    <row r="55" spans="3:17" x14ac:dyDescent="0.25">
      <c r="F55" s="67"/>
      <c r="G55" s="72"/>
      <c r="H55" s="67"/>
      <c r="I55" s="67"/>
    </row>
    <row r="56" spans="3:17" ht="15.75" x14ac:dyDescent="0.25">
      <c r="C56" s="224" t="s">
        <v>381</v>
      </c>
      <c r="D56" s="252"/>
      <c r="F56" s="67"/>
      <c r="G56" s="72"/>
      <c r="H56" s="67"/>
      <c r="I56" s="67"/>
    </row>
    <row r="57" spans="3:17" ht="18.75" x14ac:dyDescent="0.25">
      <c r="C57" s="195" t="e">
        <f>IFERROR(VLOOKUP(D56,#REF!,2,FALSE),IFERROR(VLOOKUP(D56,#REF!,2,FALSE),IFERROR(VLOOKUP(D56,#REF!,2,FALSE),IFERROR(VLOOKUP(D56,#REF!,2,FALSE),IFERROR(VLOOKUP(D56,#REF!,2,FALSE),IFERROR(VLOOKUP(D56,#REF!,2,FALSE),IFERROR(VLOOKUP(D56,#REF!,2,FALSE),IFERROR(VLOOKUP(D56,#REF!,2,FALSE),IFERROR(VLOOKUP(D56,#REF!,2,FALSE),IFERROR(VLOOKUP(D56,#REF!,2,FALSE),IFERROR(VLOOKUP(D56,#REF!,2,FALSE),IFERROR(VLOOKUP(D56,#REF!,2,FALSE),IFERROR(VLOOKUP(D56,#REF!,2,FALSE),IFERROR(VLOOKUP(D56,#REF!,2,FALSE),IFERROR(VLOOKUP(D56,'16. Desa. del Sistema Educ.Sup.'!$F:$G,2,FALSE),IFERROR(VLOOKUP(D56,#REF!,2,FALSE),VLOOKUP(D56,#REF!,2,0)))))))))))))))))</f>
        <v>#REF!</v>
      </c>
      <c r="D57" s="31"/>
      <c r="F57" s="67"/>
      <c r="G57" s="72"/>
      <c r="H57" s="67"/>
      <c r="I57" s="67"/>
    </row>
    <row r="58" spans="3:17" ht="42.75" thickBot="1" x14ac:dyDescent="0.3">
      <c r="F58" s="85"/>
      <c r="G58" s="69"/>
      <c r="H58" s="69"/>
      <c r="I58" s="69"/>
      <c r="L58" s="211"/>
      <c r="M58" s="212"/>
      <c r="N58" s="211"/>
      <c r="O58" s="211"/>
      <c r="P58" s="214" t="s">
        <v>458</v>
      </c>
      <c r="Q58" s="214" t="s">
        <v>459</v>
      </c>
    </row>
    <row r="59" spans="3:17" ht="30.75" thickBot="1" x14ac:dyDescent="0.3">
      <c r="C59" s="121" t="s">
        <v>44</v>
      </c>
      <c r="D59" s="121" t="s">
        <v>55</v>
      </c>
      <c r="E59" s="128" t="s">
        <v>57</v>
      </c>
      <c r="F59" s="127" t="s">
        <v>27</v>
      </c>
      <c r="G59" s="125" t="s">
        <v>120</v>
      </c>
      <c r="H59" s="128" t="s">
        <v>46</v>
      </c>
      <c r="I59" s="125" t="s">
        <v>121</v>
      </c>
      <c r="J59" s="125" t="s">
        <v>399</v>
      </c>
      <c r="K59" s="125" t="s">
        <v>400</v>
      </c>
      <c r="L59" s="208" t="s">
        <v>21</v>
      </c>
      <c r="M59" s="208" t="s">
        <v>55</v>
      </c>
      <c r="N59" s="209" t="s">
        <v>456</v>
      </c>
      <c r="O59" s="210" t="s">
        <v>457</v>
      </c>
      <c r="P59" s="213">
        <v>0.7</v>
      </c>
      <c r="Q59" s="213">
        <v>0.3</v>
      </c>
    </row>
    <row r="60" spans="3:17" x14ac:dyDescent="0.25">
      <c r="C60" s="133"/>
      <c r="D60" s="150"/>
      <c r="E60" s="115"/>
      <c r="F60" s="89">
        <f t="shared" ref="F60:F93" si="5">D60*E60</f>
        <v>0</v>
      </c>
      <c r="G60" s="153"/>
      <c r="H60" s="134"/>
      <c r="I60" s="122" t="e">
        <f>VLOOKUP(H60,Presupuesto!$B$11:$C$565,2,0)</f>
        <v>#N/A</v>
      </c>
      <c r="J60" s="203" t="s">
        <v>1329</v>
      </c>
      <c r="K60" s="90" t="s">
        <v>401</v>
      </c>
      <c r="L60" s="133"/>
      <c r="M60" s="150"/>
      <c r="N60" s="115"/>
      <c r="O60" s="89">
        <f t="shared" ref="O60:O93" si="6">M60*N60</f>
        <v>0</v>
      </c>
      <c r="P60" s="89">
        <f t="shared" ref="P60:Q79" si="7">$O60*P$16</f>
        <v>0</v>
      </c>
      <c r="Q60" s="89">
        <f t="shared" si="7"/>
        <v>0</v>
      </c>
    </row>
    <row r="61" spans="3:17" x14ac:dyDescent="0.25">
      <c r="C61" s="133"/>
      <c r="D61" s="150"/>
      <c r="E61" s="115"/>
      <c r="F61" s="89">
        <f t="shared" si="5"/>
        <v>0</v>
      </c>
      <c r="G61" s="153"/>
      <c r="H61" s="134"/>
      <c r="I61" s="122" t="e">
        <f>VLOOKUP(H61,Presupuesto!$B$11:$C$565,2,0)</f>
        <v>#N/A</v>
      </c>
      <c r="J61" s="90" t="str">
        <f>$J$60</f>
        <v>Investigación Científica</v>
      </c>
      <c r="K61" s="90" t="s">
        <v>401</v>
      </c>
      <c r="L61" s="133"/>
      <c r="M61" s="150"/>
      <c r="N61" s="115"/>
      <c r="O61" s="89">
        <f t="shared" si="6"/>
        <v>0</v>
      </c>
      <c r="P61" s="89">
        <f t="shared" si="7"/>
        <v>0</v>
      </c>
      <c r="Q61" s="89">
        <f t="shared" si="7"/>
        <v>0</v>
      </c>
    </row>
    <row r="62" spans="3:17" x14ac:dyDescent="0.25">
      <c r="C62" s="133"/>
      <c r="D62" s="150"/>
      <c r="E62" s="115"/>
      <c r="F62" s="89">
        <f t="shared" si="5"/>
        <v>0</v>
      </c>
      <c r="G62" s="153"/>
      <c r="H62" s="134"/>
      <c r="I62" s="122" t="e">
        <f>VLOOKUP(H62,Presupuesto!$B$11:$C$565,2,0)</f>
        <v>#N/A</v>
      </c>
      <c r="J62" s="90" t="str">
        <f t="shared" ref="J62:J93" si="8">$J$60</f>
        <v>Investigación Científica</v>
      </c>
      <c r="K62" s="90" t="s">
        <v>401</v>
      </c>
      <c r="L62" s="133"/>
      <c r="M62" s="150"/>
      <c r="N62" s="115"/>
      <c r="O62" s="89">
        <f t="shared" si="6"/>
        <v>0</v>
      </c>
      <c r="P62" s="89">
        <f t="shared" si="7"/>
        <v>0</v>
      </c>
      <c r="Q62" s="89">
        <f t="shared" si="7"/>
        <v>0</v>
      </c>
    </row>
    <row r="63" spans="3:17" x14ac:dyDescent="0.25">
      <c r="C63" s="133"/>
      <c r="D63" s="150"/>
      <c r="E63" s="115"/>
      <c r="F63" s="89">
        <f t="shared" si="5"/>
        <v>0</v>
      </c>
      <c r="G63" s="153"/>
      <c r="H63" s="134"/>
      <c r="I63" s="122" t="e">
        <f>VLOOKUP(H63,Presupuesto!$B$11:$C$565,2,0)</f>
        <v>#N/A</v>
      </c>
      <c r="J63" s="90" t="str">
        <f t="shared" si="8"/>
        <v>Investigación Científica</v>
      </c>
      <c r="K63" s="90" t="s">
        <v>401</v>
      </c>
      <c r="L63" s="133"/>
      <c r="M63" s="150"/>
      <c r="N63" s="115"/>
      <c r="O63" s="89">
        <f t="shared" si="6"/>
        <v>0</v>
      </c>
      <c r="P63" s="89">
        <f t="shared" si="7"/>
        <v>0</v>
      </c>
      <c r="Q63" s="89">
        <f t="shared" si="7"/>
        <v>0</v>
      </c>
    </row>
    <row r="64" spans="3:17" x14ac:dyDescent="0.25">
      <c r="C64" s="133"/>
      <c r="D64" s="150"/>
      <c r="E64" s="115"/>
      <c r="F64" s="89">
        <f t="shared" si="5"/>
        <v>0</v>
      </c>
      <c r="G64" s="153"/>
      <c r="H64" s="134"/>
      <c r="I64" s="122" t="e">
        <f>VLOOKUP(H64,Presupuesto!$B$11:$C$565,2,0)</f>
        <v>#N/A</v>
      </c>
      <c r="J64" s="90" t="str">
        <f t="shared" si="8"/>
        <v>Investigación Científica</v>
      </c>
      <c r="K64" s="90" t="s">
        <v>390</v>
      </c>
      <c r="L64" s="133"/>
      <c r="M64" s="150"/>
      <c r="N64" s="115"/>
      <c r="O64" s="89">
        <f t="shared" si="6"/>
        <v>0</v>
      </c>
      <c r="P64" s="89">
        <f t="shared" si="7"/>
        <v>0</v>
      </c>
      <c r="Q64" s="89">
        <f t="shared" si="7"/>
        <v>0</v>
      </c>
    </row>
    <row r="65" spans="3:17" x14ac:dyDescent="0.25">
      <c r="C65" s="133"/>
      <c r="D65" s="150"/>
      <c r="E65" s="115"/>
      <c r="F65" s="89">
        <f t="shared" si="5"/>
        <v>0</v>
      </c>
      <c r="G65" s="153"/>
      <c r="H65" s="134"/>
      <c r="I65" s="122" t="e">
        <f>VLOOKUP(H65,Presupuesto!$B$11:$C$565,2,0)</f>
        <v>#N/A</v>
      </c>
      <c r="J65" s="90" t="str">
        <f t="shared" si="8"/>
        <v>Investigación Científica</v>
      </c>
      <c r="K65" s="90" t="s">
        <v>401</v>
      </c>
      <c r="L65" s="133"/>
      <c r="M65" s="150"/>
      <c r="N65" s="115"/>
      <c r="O65" s="89">
        <f t="shared" si="6"/>
        <v>0</v>
      </c>
      <c r="P65" s="89">
        <f t="shared" si="7"/>
        <v>0</v>
      </c>
      <c r="Q65" s="89">
        <f t="shared" si="7"/>
        <v>0</v>
      </c>
    </row>
    <row r="66" spans="3:17" x14ac:dyDescent="0.25">
      <c r="C66" s="133"/>
      <c r="D66" s="150"/>
      <c r="E66" s="115"/>
      <c r="F66" s="89">
        <f t="shared" si="5"/>
        <v>0</v>
      </c>
      <c r="G66" s="153"/>
      <c r="H66" s="134"/>
      <c r="I66" s="122" t="e">
        <f>VLOOKUP(H66,Presupuesto!$B$11:$C$565,2,0)</f>
        <v>#N/A</v>
      </c>
      <c r="J66" s="90" t="str">
        <f t="shared" si="8"/>
        <v>Investigación Científica</v>
      </c>
      <c r="K66" s="90" t="s">
        <v>401</v>
      </c>
      <c r="L66" s="133"/>
      <c r="M66" s="150"/>
      <c r="N66" s="115"/>
      <c r="O66" s="89">
        <f t="shared" si="6"/>
        <v>0</v>
      </c>
      <c r="P66" s="89">
        <f t="shared" si="7"/>
        <v>0</v>
      </c>
      <c r="Q66" s="89">
        <f t="shared" si="7"/>
        <v>0</v>
      </c>
    </row>
    <row r="67" spans="3:17" x14ac:dyDescent="0.25">
      <c r="C67" s="133"/>
      <c r="D67" s="150"/>
      <c r="E67" s="115"/>
      <c r="F67" s="89">
        <f t="shared" si="5"/>
        <v>0</v>
      </c>
      <c r="G67" s="153"/>
      <c r="H67" s="134"/>
      <c r="I67" s="122" t="e">
        <f>VLOOKUP(H67,Presupuesto!$B$11:$C$565,2,0)</f>
        <v>#N/A</v>
      </c>
      <c r="J67" s="90" t="str">
        <f t="shared" si="8"/>
        <v>Investigación Científica</v>
      </c>
      <c r="K67" s="90" t="s">
        <v>401</v>
      </c>
      <c r="L67" s="133"/>
      <c r="M67" s="150"/>
      <c r="N67" s="115"/>
      <c r="O67" s="89">
        <f t="shared" si="6"/>
        <v>0</v>
      </c>
      <c r="P67" s="89">
        <f t="shared" si="7"/>
        <v>0</v>
      </c>
      <c r="Q67" s="89">
        <f t="shared" si="7"/>
        <v>0</v>
      </c>
    </row>
    <row r="68" spans="3:17" x14ac:dyDescent="0.25">
      <c r="C68" s="133"/>
      <c r="D68" s="150"/>
      <c r="E68" s="115"/>
      <c r="F68" s="89">
        <f t="shared" si="5"/>
        <v>0</v>
      </c>
      <c r="G68" s="153"/>
      <c r="H68" s="134"/>
      <c r="I68" s="122" t="e">
        <f>VLOOKUP(H68,Presupuesto!$B$11:$C$565,2,0)</f>
        <v>#N/A</v>
      </c>
      <c r="J68" s="90" t="str">
        <f t="shared" si="8"/>
        <v>Investigación Científica</v>
      </c>
      <c r="K68" s="90" t="s">
        <v>401</v>
      </c>
      <c r="L68" s="133"/>
      <c r="M68" s="150"/>
      <c r="N68" s="115"/>
      <c r="O68" s="89">
        <f t="shared" si="6"/>
        <v>0</v>
      </c>
      <c r="P68" s="89">
        <f t="shared" si="7"/>
        <v>0</v>
      </c>
      <c r="Q68" s="89">
        <f t="shared" si="7"/>
        <v>0</v>
      </c>
    </row>
    <row r="69" spans="3:17" x14ac:dyDescent="0.25">
      <c r="C69" s="133"/>
      <c r="D69" s="150"/>
      <c r="E69" s="115"/>
      <c r="F69" s="89">
        <f t="shared" si="5"/>
        <v>0</v>
      </c>
      <c r="G69" s="153"/>
      <c r="H69" s="134"/>
      <c r="I69" s="122" t="e">
        <f>VLOOKUP(H69,Presupuesto!$B$11:$C$565,2,0)</f>
        <v>#N/A</v>
      </c>
      <c r="J69" s="90" t="str">
        <f t="shared" si="8"/>
        <v>Investigación Científica</v>
      </c>
      <c r="K69" s="90" t="s">
        <v>401</v>
      </c>
      <c r="L69" s="133"/>
      <c r="M69" s="150"/>
      <c r="N69" s="115"/>
      <c r="O69" s="89">
        <f t="shared" si="6"/>
        <v>0</v>
      </c>
      <c r="P69" s="89">
        <f t="shared" si="7"/>
        <v>0</v>
      </c>
      <c r="Q69" s="89">
        <f t="shared" si="7"/>
        <v>0</v>
      </c>
    </row>
    <row r="70" spans="3:17" x14ac:dyDescent="0.25">
      <c r="C70" s="133"/>
      <c r="D70" s="150"/>
      <c r="E70" s="115"/>
      <c r="F70" s="89">
        <f t="shared" si="5"/>
        <v>0</v>
      </c>
      <c r="G70" s="153"/>
      <c r="H70" s="134"/>
      <c r="I70" s="122" t="e">
        <f>VLOOKUP(H70,Presupuesto!$B$11:$C$565,2,0)</f>
        <v>#N/A</v>
      </c>
      <c r="J70" s="90" t="str">
        <f t="shared" si="8"/>
        <v>Investigación Científica</v>
      </c>
      <c r="K70" s="90" t="s">
        <v>401</v>
      </c>
      <c r="L70" s="133"/>
      <c r="M70" s="150"/>
      <c r="N70" s="115"/>
      <c r="O70" s="89">
        <f t="shared" si="6"/>
        <v>0</v>
      </c>
      <c r="P70" s="89">
        <f t="shared" si="7"/>
        <v>0</v>
      </c>
      <c r="Q70" s="89">
        <f t="shared" si="7"/>
        <v>0</v>
      </c>
    </row>
    <row r="71" spans="3:17" x14ac:dyDescent="0.25">
      <c r="C71" s="133"/>
      <c r="D71" s="150"/>
      <c r="E71" s="115"/>
      <c r="F71" s="89">
        <f t="shared" si="5"/>
        <v>0</v>
      </c>
      <c r="G71" s="153"/>
      <c r="H71" s="134"/>
      <c r="I71" s="122" t="e">
        <f>VLOOKUP(H71,Presupuesto!$B$11:$C$565,2,0)</f>
        <v>#N/A</v>
      </c>
      <c r="J71" s="90" t="str">
        <f t="shared" si="8"/>
        <v>Investigación Científica</v>
      </c>
      <c r="K71" s="90" t="s">
        <v>401</v>
      </c>
      <c r="L71" s="133"/>
      <c r="M71" s="150"/>
      <c r="N71" s="115"/>
      <c r="O71" s="89">
        <f t="shared" si="6"/>
        <v>0</v>
      </c>
      <c r="P71" s="89">
        <f t="shared" si="7"/>
        <v>0</v>
      </c>
      <c r="Q71" s="89">
        <f t="shared" si="7"/>
        <v>0</v>
      </c>
    </row>
    <row r="72" spans="3:17" x14ac:dyDescent="0.25">
      <c r="C72" s="133"/>
      <c r="D72" s="150"/>
      <c r="E72" s="115"/>
      <c r="F72" s="89">
        <f t="shared" si="5"/>
        <v>0</v>
      </c>
      <c r="G72" s="153"/>
      <c r="H72" s="134"/>
      <c r="I72" s="122" t="e">
        <f>VLOOKUP(H72,Presupuesto!$B$11:$C$565,2,0)</f>
        <v>#N/A</v>
      </c>
      <c r="J72" s="90" t="str">
        <f t="shared" si="8"/>
        <v>Investigación Científica</v>
      </c>
      <c r="K72" s="90" t="s">
        <v>401</v>
      </c>
      <c r="L72" s="133"/>
      <c r="M72" s="150"/>
      <c r="N72" s="115"/>
      <c r="O72" s="89">
        <f t="shared" si="6"/>
        <v>0</v>
      </c>
      <c r="P72" s="89">
        <f t="shared" si="7"/>
        <v>0</v>
      </c>
      <c r="Q72" s="89">
        <f t="shared" si="7"/>
        <v>0</v>
      </c>
    </row>
    <row r="73" spans="3:17" x14ac:dyDescent="0.25">
      <c r="C73" s="133"/>
      <c r="D73" s="150"/>
      <c r="E73" s="115"/>
      <c r="F73" s="89">
        <f t="shared" si="5"/>
        <v>0</v>
      </c>
      <c r="G73" s="153"/>
      <c r="H73" s="134"/>
      <c r="I73" s="122" t="e">
        <f>VLOOKUP(H73,Presupuesto!$B$11:$C$565,2,0)</f>
        <v>#N/A</v>
      </c>
      <c r="J73" s="90" t="str">
        <f t="shared" si="8"/>
        <v>Investigación Científica</v>
      </c>
      <c r="K73" s="90" t="s">
        <v>401</v>
      </c>
      <c r="L73" s="133"/>
      <c r="M73" s="150"/>
      <c r="N73" s="115"/>
      <c r="O73" s="89">
        <f t="shared" si="6"/>
        <v>0</v>
      </c>
      <c r="P73" s="89">
        <f t="shared" si="7"/>
        <v>0</v>
      </c>
      <c r="Q73" s="89">
        <f t="shared" si="7"/>
        <v>0</v>
      </c>
    </row>
    <row r="74" spans="3:17" x14ac:dyDescent="0.25">
      <c r="C74" s="133"/>
      <c r="D74" s="150"/>
      <c r="E74" s="115"/>
      <c r="F74" s="89">
        <f t="shared" si="5"/>
        <v>0</v>
      </c>
      <c r="G74" s="153"/>
      <c r="H74" s="134"/>
      <c r="I74" s="122" t="e">
        <f>VLOOKUP(H74,Presupuesto!$B$11:$C$565,2,0)</f>
        <v>#N/A</v>
      </c>
      <c r="J74" s="90" t="str">
        <f t="shared" si="8"/>
        <v>Investigación Científica</v>
      </c>
      <c r="K74" s="90" t="s">
        <v>401</v>
      </c>
      <c r="L74" s="133"/>
      <c r="M74" s="150"/>
      <c r="N74" s="115"/>
      <c r="O74" s="89">
        <f t="shared" si="6"/>
        <v>0</v>
      </c>
      <c r="P74" s="89">
        <f t="shared" si="7"/>
        <v>0</v>
      </c>
      <c r="Q74" s="89">
        <f t="shared" si="7"/>
        <v>0</v>
      </c>
    </row>
    <row r="75" spans="3:17" x14ac:dyDescent="0.25">
      <c r="C75" s="133"/>
      <c r="D75" s="150"/>
      <c r="E75" s="115"/>
      <c r="F75" s="89">
        <f t="shared" si="5"/>
        <v>0</v>
      </c>
      <c r="G75" s="153"/>
      <c r="H75" s="134"/>
      <c r="I75" s="122" t="e">
        <f>VLOOKUP(H75,Presupuesto!$B$11:$C$565,2,0)</f>
        <v>#N/A</v>
      </c>
      <c r="J75" s="90" t="str">
        <f t="shared" si="8"/>
        <v>Investigación Científica</v>
      </c>
      <c r="K75" s="90" t="s">
        <v>401</v>
      </c>
      <c r="L75" s="133"/>
      <c r="M75" s="150"/>
      <c r="N75" s="115"/>
      <c r="O75" s="89">
        <f t="shared" si="6"/>
        <v>0</v>
      </c>
      <c r="P75" s="89">
        <f t="shared" si="7"/>
        <v>0</v>
      </c>
      <c r="Q75" s="89">
        <f t="shared" si="7"/>
        <v>0</v>
      </c>
    </row>
    <row r="76" spans="3:17" x14ac:dyDescent="0.25">
      <c r="C76" s="133"/>
      <c r="D76" s="150"/>
      <c r="E76" s="115"/>
      <c r="F76" s="89">
        <f t="shared" si="5"/>
        <v>0</v>
      </c>
      <c r="G76" s="153"/>
      <c r="H76" s="134"/>
      <c r="I76" s="122" t="e">
        <f>VLOOKUP(H76,Presupuesto!$B$11:$C$565,2,0)</f>
        <v>#N/A</v>
      </c>
      <c r="J76" s="90" t="str">
        <f t="shared" si="8"/>
        <v>Investigación Científica</v>
      </c>
      <c r="K76" s="90" t="s">
        <v>401</v>
      </c>
      <c r="L76" s="133"/>
      <c r="M76" s="150"/>
      <c r="N76" s="115"/>
      <c r="O76" s="89">
        <f t="shared" si="6"/>
        <v>0</v>
      </c>
      <c r="P76" s="89">
        <f t="shared" si="7"/>
        <v>0</v>
      </c>
      <c r="Q76" s="89">
        <f t="shared" si="7"/>
        <v>0</v>
      </c>
    </row>
    <row r="77" spans="3:17" x14ac:dyDescent="0.25">
      <c r="C77" s="133"/>
      <c r="D77" s="150"/>
      <c r="E77" s="115"/>
      <c r="F77" s="89">
        <f t="shared" si="5"/>
        <v>0</v>
      </c>
      <c r="G77" s="153"/>
      <c r="H77" s="134"/>
      <c r="I77" s="122" t="e">
        <f>VLOOKUP(H77,Presupuesto!$B$11:$C$565,2,0)</f>
        <v>#N/A</v>
      </c>
      <c r="J77" s="90" t="str">
        <f t="shared" si="8"/>
        <v>Investigación Científica</v>
      </c>
      <c r="K77" s="90" t="s">
        <v>401</v>
      </c>
      <c r="L77" s="133"/>
      <c r="M77" s="150"/>
      <c r="N77" s="115"/>
      <c r="O77" s="89">
        <f t="shared" si="6"/>
        <v>0</v>
      </c>
      <c r="P77" s="89">
        <f t="shared" si="7"/>
        <v>0</v>
      </c>
      <c r="Q77" s="89">
        <f t="shared" si="7"/>
        <v>0</v>
      </c>
    </row>
    <row r="78" spans="3:17" x14ac:dyDescent="0.25">
      <c r="C78" s="133"/>
      <c r="D78" s="150"/>
      <c r="E78" s="115"/>
      <c r="F78" s="89">
        <f t="shared" si="5"/>
        <v>0</v>
      </c>
      <c r="G78" s="153"/>
      <c r="H78" s="134"/>
      <c r="I78" s="122" t="e">
        <f>VLOOKUP(H78,Presupuesto!$B$11:$C$565,2,0)</f>
        <v>#N/A</v>
      </c>
      <c r="J78" s="90" t="str">
        <f t="shared" si="8"/>
        <v>Investigación Científica</v>
      </c>
      <c r="K78" s="90" t="s">
        <v>401</v>
      </c>
      <c r="L78" s="133"/>
      <c r="M78" s="150"/>
      <c r="N78" s="115"/>
      <c r="O78" s="89">
        <f t="shared" si="6"/>
        <v>0</v>
      </c>
      <c r="P78" s="89">
        <f t="shared" si="7"/>
        <v>0</v>
      </c>
      <c r="Q78" s="89">
        <f t="shared" si="7"/>
        <v>0</v>
      </c>
    </row>
    <row r="79" spans="3:17" x14ac:dyDescent="0.25">
      <c r="C79" s="133"/>
      <c r="D79" s="150"/>
      <c r="E79" s="115"/>
      <c r="F79" s="89">
        <f t="shared" si="5"/>
        <v>0</v>
      </c>
      <c r="G79" s="153"/>
      <c r="H79" s="134"/>
      <c r="I79" s="122" t="e">
        <f>VLOOKUP(H79,Presupuesto!$B$11:$C$565,2,0)</f>
        <v>#N/A</v>
      </c>
      <c r="J79" s="90" t="str">
        <f t="shared" si="8"/>
        <v>Investigación Científica</v>
      </c>
      <c r="K79" s="90" t="s">
        <v>401</v>
      </c>
      <c r="L79" s="133"/>
      <c r="M79" s="150"/>
      <c r="N79" s="115"/>
      <c r="O79" s="89">
        <f t="shared" si="6"/>
        <v>0</v>
      </c>
      <c r="P79" s="89">
        <f t="shared" si="7"/>
        <v>0</v>
      </c>
      <c r="Q79" s="89">
        <f t="shared" si="7"/>
        <v>0</v>
      </c>
    </row>
    <row r="80" spans="3:17" x14ac:dyDescent="0.25">
      <c r="C80" s="133"/>
      <c r="D80" s="150"/>
      <c r="E80" s="115"/>
      <c r="F80" s="89">
        <f t="shared" si="5"/>
        <v>0</v>
      </c>
      <c r="G80" s="153"/>
      <c r="H80" s="134"/>
      <c r="I80" s="122" t="e">
        <f>VLOOKUP(H80,Presupuesto!$B$11:$C$565,2,0)</f>
        <v>#N/A</v>
      </c>
      <c r="J80" s="90" t="str">
        <f t="shared" si="8"/>
        <v>Investigación Científica</v>
      </c>
      <c r="K80" s="90" t="s">
        <v>401</v>
      </c>
      <c r="L80" s="133"/>
      <c r="M80" s="150"/>
      <c r="N80" s="115"/>
      <c r="O80" s="89">
        <f t="shared" si="6"/>
        <v>0</v>
      </c>
      <c r="P80" s="89">
        <f t="shared" ref="P80:Q93" si="9">$O80*P$16</f>
        <v>0</v>
      </c>
      <c r="Q80" s="89">
        <f t="shared" si="9"/>
        <v>0</v>
      </c>
    </row>
    <row r="81" spans="3:17" x14ac:dyDescent="0.25">
      <c r="C81" s="135"/>
      <c r="D81" s="143"/>
      <c r="E81" s="110"/>
      <c r="F81" s="89">
        <f t="shared" si="5"/>
        <v>0</v>
      </c>
      <c r="G81" s="153"/>
      <c r="H81" s="136"/>
      <c r="I81" s="122" t="e">
        <f>VLOOKUP(H81,Presupuesto!$B$11:$C$565,2,0)</f>
        <v>#N/A</v>
      </c>
      <c r="J81" s="90" t="str">
        <f t="shared" si="8"/>
        <v>Investigación Científica</v>
      </c>
      <c r="K81" s="90" t="s">
        <v>401</v>
      </c>
      <c r="L81" s="135"/>
      <c r="M81" s="143"/>
      <c r="N81" s="110"/>
      <c r="O81" s="89">
        <f t="shared" si="6"/>
        <v>0</v>
      </c>
      <c r="P81" s="89">
        <f t="shared" si="9"/>
        <v>0</v>
      </c>
      <c r="Q81" s="89">
        <f t="shared" si="9"/>
        <v>0</v>
      </c>
    </row>
    <row r="82" spans="3:17" x14ac:dyDescent="0.25">
      <c r="C82" s="135"/>
      <c r="D82" s="143"/>
      <c r="E82" s="110"/>
      <c r="F82" s="89">
        <f t="shared" si="5"/>
        <v>0</v>
      </c>
      <c r="G82" s="153"/>
      <c r="H82" s="136"/>
      <c r="I82" s="122" t="e">
        <f>VLOOKUP(H82,Presupuesto!$B$11:$C$565,2,0)</f>
        <v>#N/A</v>
      </c>
      <c r="J82" s="90" t="str">
        <f t="shared" si="8"/>
        <v>Investigación Científica</v>
      </c>
      <c r="K82" s="90" t="s">
        <v>401</v>
      </c>
      <c r="L82" s="135"/>
      <c r="M82" s="143"/>
      <c r="N82" s="110"/>
      <c r="O82" s="89">
        <f t="shared" si="6"/>
        <v>0</v>
      </c>
      <c r="P82" s="89">
        <f t="shared" si="9"/>
        <v>0</v>
      </c>
      <c r="Q82" s="89">
        <f t="shared" si="9"/>
        <v>0</v>
      </c>
    </row>
    <row r="83" spans="3:17" x14ac:dyDescent="0.25">
      <c r="C83" s="135"/>
      <c r="D83" s="143"/>
      <c r="E83" s="110"/>
      <c r="F83" s="89">
        <f t="shared" si="5"/>
        <v>0</v>
      </c>
      <c r="G83" s="153"/>
      <c r="H83" s="136"/>
      <c r="I83" s="122" t="e">
        <f>VLOOKUP(H83,Presupuesto!$B$11:$C$565,2,0)</f>
        <v>#N/A</v>
      </c>
      <c r="J83" s="90" t="str">
        <f t="shared" si="8"/>
        <v>Investigación Científica</v>
      </c>
      <c r="K83" s="90" t="s">
        <v>401</v>
      </c>
      <c r="L83" s="135"/>
      <c r="M83" s="143"/>
      <c r="N83" s="110"/>
      <c r="O83" s="89">
        <f t="shared" si="6"/>
        <v>0</v>
      </c>
      <c r="P83" s="89">
        <f t="shared" si="9"/>
        <v>0</v>
      </c>
      <c r="Q83" s="89">
        <f t="shared" si="9"/>
        <v>0</v>
      </c>
    </row>
    <row r="84" spans="3:17" x14ac:dyDescent="0.25">
      <c r="C84" s="135"/>
      <c r="D84" s="143"/>
      <c r="E84" s="110"/>
      <c r="F84" s="89">
        <f t="shared" si="5"/>
        <v>0</v>
      </c>
      <c r="G84" s="153"/>
      <c r="H84" s="136"/>
      <c r="I84" s="122" t="e">
        <f>VLOOKUP(H84,Presupuesto!$B$11:$C$565,2,0)</f>
        <v>#N/A</v>
      </c>
      <c r="J84" s="90" t="str">
        <f t="shared" si="8"/>
        <v>Investigación Científica</v>
      </c>
      <c r="K84" s="90" t="s">
        <v>401</v>
      </c>
      <c r="L84" s="135"/>
      <c r="M84" s="143"/>
      <c r="N84" s="110"/>
      <c r="O84" s="89">
        <f t="shared" si="6"/>
        <v>0</v>
      </c>
      <c r="P84" s="89">
        <f t="shared" si="9"/>
        <v>0</v>
      </c>
      <c r="Q84" s="89">
        <f t="shared" si="9"/>
        <v>0</v>
      </c>
    </row>
    <row r="85" spans="3:17" x14ac:dyDescent="0.25">
      <c r="C85" s="135"/>
      <c r="D85" s="143"/>
      <c r="E85" s="110"/>
      <c r="F85" s="89">
        <f t="shared" si="5"/>
        <v>0</v>
      </c>
      <c r="G85" s="153"/>
      <c r="H85" s="136"/>
      <c r="I85" s="122" t="e">
        <f>VLOOKUP(H85,Presupuesto!$B$11:$C$565,2,0)</f>
        <v>#N/A</v>
      </c>
      <c r="J85" s="90" t="str">
        <f t="shared" si="8"/>
        <v>Investigación Científica</v>
      </c>
      <c r="K85" s="90" t="s">
        <v>401</v>
      </c>
      <c r="L85" s="135"/>
      <c r="M85" s="143"/>
      <c r="N85" s="110"/>
      <c r="O85" s="89">
        <f t="shared" si="6"/>
        <v>0</v>
      </c>
      <c r="P85" s="89">
        <f t="shared" si="9"/>
        <v>0</v>
      </c>
      <c r="Q85" s="89">
        <f t="shared" si="9"/>
        <v>0</v>
      </c>
    </row>
    <row r="86" spans="3:17" x14ac:dyDescent="0.25">
      <c r="C86" s="135"/>
      <c r="D86" s="143"/>
      <c r="E86" s="110"/>
      <c r="F86" s="89">
        <f t="shared" si="5"/>
        <v>0</v>
      </c>
      <c r="G86" s="153"/>
      <c r="H86" s="136"/>
      <c r="I86" s="122" t="e">
        <f>VLOOKUP(H86,Presupuesto!$B$11:$C$565,2,0)</f>
        <v>#N/A</v>
      </c>
      <c r="J86" s="90" t="str">
        <f t="shared" si="8"/>
        <v>Investigación Científica</v>
      </c>
      <c r="K86" s="90" t="s">
        <v>401</v>
      </c>
      <c r="L86" s="135"/>
      <c r="M86" s="143"/>
      <c r="N86" s="110"/>
      <c r="O86" s="89">
        <f t="shared" si="6"/>
        <v>0</v>
      </c>
      <c r="P86" s="89">
        <f t="shared" si="9"/>
        <v>0</v>
      </c>
      <c r="Q86" s="89">
        <f t="shared" si="9"/>
        <v>0</v>
      </c>
    </row>
    <row r="87" spans="3:17" x14ac:dyDescent="0.25">
      <c r="C87" s="135"/>
      <c r="D87" s="143"/>
      <c r="E87" s="110"/>
      <c r="F87" s="89">
        <f t="shared" si="5"/>
        <v>0</v>
      </c>
      <c r="G87" s="153"/>
      <c r="H87" s="136"/>
      <c r="I87" s="122" t="e">
        <f>VLOOKUP(H87,Presupuesto!$B$11:$C$565,2,0)</f>
        <v>#N/A</v>
      </c>
      <c r="J87" s="90" t="str">
        <f t="shared" si="8"/>
        <v>Investigación Científica</v>
      </c>
      <c r="K87" s="90" t="s">
        <v>401</v>
      </c>
      <c r="L87" s="135"/>
      <c r="M87" s="143"/>
      <c r="N87" s="110"/>
      <c r="O87" s="89">
        <f t="shared" si="6"/>
        <v>0</v>
      </c>
      <c r="P87" s="89">
        <f t="shared" si="9"/>
        <v>0</v>
      </c>
      <c r="Q87" s="89">
        <f t="shared" si="9"/>
        <v>0</v>
      </c>
    </row>
    <row r="88" spans="3:17" x14ac:dyDescent="0.25">
      <c r="C88" s="135"/>
      <c r="D88" s="143"/>
      <c r="E88" s="110"/>
      <c r="F88" s="89">
        <f t="shared" si="5"/>
        <v>0</v>
      </c>
      <c r="G88" s="153"/>
      <c r="H88" s="136"/>
      <c r="I88" s="122" t="e">
        <f>VLOOKUP(H88,Presupuesto!$B$11:$C$565,2,0)</f>
        <v>#N/A</v>
      </c>
      <c r="J88" s="90" t="str">
        <f t="shared" si="8"/>
        <v>Investigación Científica</v>
      </c>
      <c r="K88" s="90" t="s">
        <v>401</v>
      </c>
      <c r="L88" s="135"/>
      <c r="M88" s="143"/>
      <c r="N88" s="110"/>
      <c r="O88" s="89">
        <f t="shared" si="6"/>
        <v>0</v>
      </c>
      <c r="P88" s="89">
        <f t="shared" si="9"/>
        <v>0</v>
      </c>
      <c r="Q88" s="89">
        <f t="shared" si="9"/>
        <v>0</v>
      </c>
    </row>
    <row r="89" spans="3:17" x14ac:dyDescent="0.25">
      <c r="C89" s="137"/>
      <c r="D89" s="143"/>
      <c r="E89" s="110"/>
      <c r="F89" s="89">
        <f t="shared" si="5"/>
        <v>0</v>
      </c>
      <c r="G89" s="153"/>
      <c r="H89" s="138"/>
      <c r="I89" s="122" t="e">
        <f>VLOOKUP(H89,Presupuesto!$B$11:$C$565,2,0)</f>
        <v>#N/A</v>
      </c>
      <c r="J89" s="90" t="str">
        <f t="shared" si="8"/>
        <v>Investigación Científica</v>
      </c>
      <c r="K89" s="90" t="s">
        <v>392</v>
      </c>
      <c r="L89" s="137"/>
      <c r="M89" s="143"/>
      <c r="N89" s="110"/>
      <c r="O89" s="89">
        <f t="shared" si="6"/>
        <v>0</v>
      </c>
      <c r="P89" s="89">
        <f t="shared" si="9"/>
        <v>0</v>
      </c>
      <c r="Q89" s="89">
        <f t="shared" si="9"/>
        <v>0</v>
      </c>
    </row>
    <row r="90" spans="3:17" x14ac:dyDescent="0.25">
      <c r="C90" s="137"/>
      <c r="D90" s="143"/>
      <c r="E90" s="110"/>
      <c r="F90" s="89">
        <f t="shared" si="5"/>
        <v>0</v>
      </c>
      <c r="G90" s="153"/>
      <c r="H90" s="138"/>
      <c r="I90" s="122" t="e">
        <f>VLOOKUP(H90,Presupuesto!$B$11:$C$565,2,0)</f>
        <v>#N/A</v>
      </c>
      <c r="J90" s="90" t="str">
        <f t="shared" si="8"/>
        <v>Investigación Científica</v>
      </c>
      <c r="K90" s="90" t="s">
        <v>401</v>
      </c>
      <c r="L90" s="137"/>
      <c r="M90" s="143"/>
      <c r="N90" s="110"/>
      <c r="O90" s="89">
        <f t="shared" si="6"/>
        <v>0</v>
      </c>
      <c r="P90" s="89">
        <f t="shared" si="9"/>
        <v>0</v>
      </c>
      <c r="Q90" s="89">
        <f t="shared" si="9"/>
        <v>0</v>
      </c>
    </row>
    <row r="91" spans="3:17" x14ac:dyDescent="0.25">
      <c r="C91" s="137"/>
      <c r="D91" s="143"/>
      <c r="E91" s="110"/>
      <c r="F91" s="89">
        <f t="shared" si="5"/>
        <v>0</v>
      </c>
      <c r="G91" s="153"/>
      <c r="H91" s="138"/>
      <c r="I91" s="122" t="e">
        <f>VLOOKUP(H91,Presupuesto!$B$11:$C$565,2,0)</f>
        <v>#N/A</v>
      </c>
      <c r="J91" s="90" t="str">
        <f t="shared" si="8"/>
        <v>Investigación Científica</v>
      </c>
      <c r="K91" s="90" t="s">
        <v>401</v>
      </c>
      <c r="L91" s="137"/>
      <c r="M91" s="143"/>
      <c r="N91" s="110"/>
      <c r="O91" s="89">
        <f t="shared" si="6"/>
        <v>0</v>
      </c>
      <c r="P91" s="89">
        <f t="shared" si="9"/>
        <v>0</v>
      </c>
      <c r="Q91" s="89">
        <f t="shared" si="9"/>
        <v>0</v>
      </c>
    </row>
    <row r="92" spans="3:17" x14ac:dyDescent="0.25">
      <c r="C92" s="137"/>
      <c r="D92" s="143"/>
      <c r="E92" s="110"/>
      <c r="F92" s="89">
        <f t="shared" si="5"/>
        <v>0</v>
      </c>
      <c r="G92" s="153"/>
      <c r="H92" s="138"/>
      <c r="I92" s="122" t="e">
        <f>VLOOKUP(H92,Presupuesto!$B$11:$C$565,2,0)</f>
        <v>#N/A</v>
      </c>
      <c r="J92" s="90" t="str">
        <f t="shared" si="8"/>
        <v>Investigación Científica</v>
      </c>
      <c r="K92" s="90" t="s">
        <v>401</v>
      </c>
      <c r="L92" s="137"/>
      <c r="M92" s="143"/>
      <c r="N92" s="110"/>
      <c r="O92" s="89">
        <f t="shared" si="6"/>
        <v>0</v>
      </c>
      <c r="P92" s="89">
        <f t="shared" si="9"/>
        <v>0</v>
      </c>
      <c r="Q92" s="89">
        <f t="shared" si="9"/>
        <v>0</v>
      </c>
    </row>
    <row r="93" spans="3:17" ht="15.75" thickBot="1" x14ac:dyDescent="0.3">
      <c r="C93" s="139"/>
      <c r="D93" s="151"/>
      <c r="E93" s="95"/>
      <c r="F93" s="97">
        <f t="shared" si="5"/>
        <v>0</v>
      </c>
      <c r="G93" s="154"/>
      <c r="H93" s="140"/>
      <c r="I93" s="124" t="e">
        <f>VLOOKUP(H93,Presupuesto!$B$11:$C$565,2,0)</f>
        <v>#N/A</v>
      </c>
      <c r="J93" s="98" t="str">
        <f t="shared" si="8"/>
        <v>Investigación Científica</v>
      </c>
      <c r="K93" s="116" t="s">
        <v>383</v>
      </c>
      <c r="L93" s="139"/>
      <c r="M93" s="151"/>
      <c r="N93" s="95"/>
      <c r="O93" s="97">
        <f t="shared" si="6"/>
        <v>0</v>
      </c>
      <c r="P93" s="97">
        <f t="shared" si="9"/>
        <v>0</v>
      </c>
      <c r="Q93" s="97">
        <f t="shared" si="9"/>
        <v>0</v>
      </c>
    </row>
    <row r="94" spans="3:17" x14ac:dyDescent="0.25">
      <c r="G94" s="78"/>
    </row>
    <row r="95" spans="3:17" ht="15.75" thickBot="1" x14ac:dyDescent="0.3">
      <c r="G95" s="78"/>
    </row>
    <row r="96" spans="3:17" ht="15.75" thickBot="1" x14ac:dyDescent="0.3">
      <c r="C96" s="149" t="s">
        <v>53</v>
      </c>
      <c r="D96" s="253">
        <f>SUM(F103:F136)</f>
        <v>0</v>
      </c>
      <c r="G96" s="72"/>
      <c r="H96" s="67"/>
      <c r="I96" s="67"/>
    </row>
    <row r="97" spans="3:17" x14ac:dyDescent="0.25">
      <c r="G97" s="72"/>
      <c r="H97" s="67"/>
      <c r="I97" s="67"/>
    </row>
    <row r="98" spans="3:17" x14ac:dyDescent="0.25">
      <c r="F98" s="67"/>
      <c r="G98" s="72"/>
      <c r="H98" s="67"/>
      <c r="I98" s="67"/>
    </row>
    <row r="99" spans="3:17" ht="15.75" x14ac:dyDescent="0.25">
      <c r="C99" s="224" t="s">
        <v>381</v>
      </c>
      <c r="D99" s="252"/>
      <c r="F99" s="67"/>
      <c r="G99" s="72"/>
      <c r="H99" s="67"/>
      <c r="I99" s="67"/>
    </row>
    <row r="100" spans="3:17" ht="18.75" x14ac:dyDescent="0.25">
      <c r="C100" s="195" t="e">
        <f>IFERROR(VLOOKUP(D99,#REF!,2,FALSE),IFERROR(VLOOKUP(D99,#REF!,2,FALSE),IFERROR(VLOOKUP(D99,#REF!,2,FALSE),IFERROR(VLOOKUP(D99,#REF!,2,FALSE),IFERROR(VLOOKUP(D99,#REF!,2,FALSE),IFERROR(VLOOKUP(D99,#REF!,2,FALSE),IFERROR(VLOOKUP(D99,#REF!,2,FALSE),IFERROR(VLOOKUP(D99,#REF!,2,FALSE),IFERROR(VLOOKUP(D99,#REF!,2,FALSE),IFERROR(VLOOKUP(D99,#REF!,2,FALSE),IFERROR(VLOOKUP(D99,#REF!,2,FALSE),IFERROR(VLOOKUP(D99,#REF!,2,FALSE),IFERROR(VLOOKUP(D99,#REF!,2,FALSE),IFERROR(VLOOKUP(D99,#REF!,2,FALSE),IFERROR(VLOOKUP(D99,'16. Desa. del Sistema Educ.Sup.'!$F:$G,2,FALSE),IFERROR(VLOOKUP(D99,#REF!,2,FALSE),VLOOKUP(D99,#REF!,2,0)))))))))))))))))</f>
        <v>#REF!</v>
      </c>
      <c r="D100" s="31"/>
      <c r="F100" s="67"/>
      <c r="G100" s="72"/>
      <c r="H100" s="67"/>
      <c r="I100" s="67"/>
    </row>
    <row r="101" spans="3:17" ht="42.75" thickBot="1" x14ac:dyDescent="0.3">
      <c r="F101" s="85"/>
      <c r="G101" s="69"/>
      <c r="H101" s="69"/>
      <c r="I101" s="69"/>
      <c r="L101" s="211"/>
      <c r="M101" s="212"/>
      <c r="N101" s="211"/>
      <c r="O101" s="211"/>
      <c r="P101" s="214" t="s">
        <v>458</v>
      </c>
      <c r="Q101" s="214" t="s">
        <v>459</v>
      </c>
    </row>
    <row r="102" spans="3:17" ht="30.75" thickBot="1" x14ac:dyDescent="0.3">
      <c r="C102" s="121" t="s">
        <v>44</v>
      </c>
      <c r="D102" s="121" t="s">
        <v>55</v>
      </c>
      <c r="E102" s="128" t="s">
        <v>57</v>
      </c>
      <c r="F102" s="127" t="s">
        <v>27</v>
      </c>
      <c r="G102" s="125" t="s">
        <v>120</v>
      </c>
      <c r="H102" s="128" t="s">
        <v>46</v>
      </c>
      <c r="I102" s="125" t="s">
        <v>121</v>
      </c>
      <c r="J102" s="125" t="s">
        <v>399</v>
      </c>
      <c r="K102" s="125" t="s">
        <v>400</v>
      </c>
      <c r="L102" s="208" t="s">
        <v>21</v>
      </c>
      <c r="M102" s="208" t="s">
        <v>55</v>
      </c>
      <c r="N102" s="209" t="s">
        <v>456</v>
      </c>
      <c r="O102" s="210" t="s">
        <v>457</v>
      </c>
      <c r="P102" s="213">
        <v>0.7</v>
      </c>
      <c r="Q102" s="213">
        <v>0.3</v>
      </c>
    </row>
    <row r="103" spans="3:17" x14ac:dyDescent="0.25">
      <c r="C103" s="133"/>
      <c r="D103" s="150"/>
      <c r="E103" s="115"/>
      <c r="F103" s="89">
        <f t="shared" ref="F103:F136" si="10">D103*E103</f>
        <v>0</v>
      </c>
      <c r="G103" s="153"/>
      <c r="H103" s="134"/>
      <c r="I103" s="122" t="e">
        <f>VLOOKUP(H103,Presupuesto!$B$11:$C$565,2,0)</f>
        <v>#N/A</v>
      </c>
      <c r="J103" s="203" t="s">
        <v>1329</v>
      </c>
      <c r="K103" s="90" t="s">
        <v>401</v>
      </c>
      <c r="L103" s="133"/>
      <c r="M103" s="150"/>
      <c r="N103" s="115"/>
      <c r="O103" s="89">
        <f t="shared" ref="O103:O136" si="11">M103*N103</f>
        <v>0</v>
      </c>
      <c r="P103" s="89">
        <f t="shared" ref="P103:Q122" si="12">$O103*P$16</f>
        <v>0</v>
      </c>
      <c r="Q103" s="89">
        <f t="shared" si="12"/>
        <v>0</v>
      </c>
    </row>
    <row r="104" spans="3:17" x14ac:dyDescent="0.25">
      <c r="C104" s="133"/>
      <c r="D104" s="150"/>
      <c r="E104" s="115"/>
      <c r="F104" s="89">
        <f t="shared" si="10"/>
        <v>0</v>
      </c>
      <c r="G104" s="153"/>
      <c r="H104" s="134"/>
      <c r="I104" s="122" t="e">
        <f>VLOOKUP(H104,Presupuesto!$B$11:$C$565,2,0)</f>
        <v>#N/A</v>
      </c>
      <c r="J104" s="90" t="str">
        <f>$J$103</f>
        <v>Investigación Científica</v>
      </c>
      <c r="K104" s="90" t="s">
        <v>401</v>
      </c>
      <c r="L104" s="133"/>
      <c r="M104" s="150"/>
      <c r="N104" s="115"/>
      <c r="O104" s="89">
        <f t="shared" si="11"/>
        <v>0</v>
      </c>
      <c r="P104" s="89">
        <f t="shared" si="12"/>
        <v>0</v>
      </c>
      <c r="Q104" s="89">
        <f t="shared" si="12"/>
        <v>0</v>
      </c>
    </row>
    <row r="105" spans="3:17" x14ac:dyDescent="0.25">
      <c r="C105" s="133"/>
      <c r="D105" s="150"/>
      <c r="E105" s="115"/>
      <c r="F105" s="89">
        <f t="shared" si="10"/>
        <v>0</v>
      </c>
      <c r="G105" s="153"/>
      <c r="H105" s="134"/>
      <c r="I105" s="122" t="e">
        <f>VLOOKUP(H105,Presupuesto!$B$11:$C$565,2,0)</f>
        <v>#N/A</v>
      </c>
      <c r="J105" s="90" t="str">
        <f t="shared" ref="J105:J136" si="13">$J$103</f>
        <v>Investigación Científica</v>
      </c>
      <c r="K105" s="90" t="s">
        <v>401</v>
      </c>
      <c r="L105" s="133"/>
      <c r="M105" s="150"/>
      <c r="N105" s="115"/>
      <c r="O105" s="89">
        <f t="shared" si="11"/>
        <v>0</v>
      </c>
      <c r="P105" s="89">
        <f t="shared" si="12"/>
        <v>0</v>
      </c>
      <c r="Q105" s="89">
        <f t="shared" si="12"/>
        <v>0</v>
      </c>
    </row>
    <row r="106" spans="3:17" x14ac:dyDescent="0.25">
      <c r="C106" s="133"/>
      <c r="D106" s="150"/>
      <c r="E106" s="115"/>
      <c r="F106" s="89">
        <f t="shared" si="10"/>
        <v>0</v>
      </c>
      <c r="G106" s="153"/>
      <c r="H106" s="134"/>
      <c r="I106" s="122" t="e">
        <f>VLOOKUP(H106,Presupuesto!$B$11:$C$565,2,0)</f>
        <v>#N/A</v>
      </c>
      <c r="J106" s="90" t="str">
        <f t="shared" si="13"/>
        <v>Investigación Científica</v>
      </c>
      <c r="K106" s="90" t="s">
        <v>401</v>
      </c>
      <c r="L106" s="133"/>
      <c r="M106" s="150"/>
      <c r="N106" s="115"/>
      <c r="O106" s="89">
        <f t="shared" si="11"/>
        <v>0</v>
      </c>
      <c r="P106" s="89">
        <f t="shared" si="12"/>
        <v>0</v>
      </c>
      <c r="Q106" s="89">
        <f t="shared" si="12"/>
        <v>0</v>
      </c>
    </row>
    <row r="107" spans="3:17" x14ac:dyDescent="0.25">
      <c r="C107" s="133"/>
      <c r="D107" s="150"/>
      <c r="E107" s="115"/>
      <c r="F107" s="89">
        <f t="shared" si="10"/>
        <v>0</v>
      </c>
      <c r="G107" s="153"/>
      <c r="H107" s="134"/>
      <c r="I107" s="122" t="e">
        <f>VLOOKUP(H107,Presupuesto!$B$11:$C$565,2,0)</f>
        <v>#N/A</v>
      </c>
      <c r="J107" s="90" t="str">
        <f t="shared" si="13"/>
        <v>Investigación Científica</v>
      </c>
      <c r="K107" s="90" t="s">
        <v>390</v>
      </c>
      <c r="L107" s="133"/>
      <c r="M107" s="150"/>
      <c r="N107" s="115"/>
      <c r="O107" s="89">
        <f t="shared" si="11"/>
        <v>0</v>
      </c>
      <c r="P107" s="89">
        <f t="shared" si="12"/>
        <v>0</v>
      </c>
      <c r="Q107" s="89">
        <f t="shared" si="12"/>
        <v>0</v>
      </c>
    </row>
    <row r="108" spans="3:17" x14ac:dyDescent="0.25">
      <c r="C108" s="133"/>
      <c r="D108" s="150"/>
      <c r="E108" s="115"/>
      <c r="F108" s="89">
        <f t="shared" si="10"/>
        <v>0</v>
      </c>
      <c r="G108" s="153"/>
      <c r="H108" s="134"/>
      <c r="I108" s="122" t="e">
        <f>VLOOKUP(H108,Presupuesto!$B$11:$C$565,2,0)</f>
        <v>#N/A</v>
      </c>
      <c r="J108" s="90" t="str">
        <f t="shared" si="13"/>
        <v>Investigación Científica</v>
      </c>
      <c r="K108" s="90" t="s">
        <v>401</v>
      </c>
      <c r="L108" s="133"/>
      <c r="M108" s="150"/>
      <c r="N108" s="115"/>
      <c r="O108" s="89">
        <f t="shared" si="11"/>
        <v>0</v>
      </c>
      <c r="P108" s="89">
        <f t="shared" si="12"/>
        <v>0</v>
      </c>
      <c r="Q108" s="89">
        <f t="shared" si="12"/>
        <v>0</v>
      </c>
    </row>
    <row r="109" spans="3:17" x14ac:dyDescent="0.25">
      <c r="C109" s="133"/>
      <c r="D109" s="150"/>
      <c r="E109" s="115"/>
      <c r="F109" s="89">
        <f t="shared" si="10"/>
        <v>0</v>
      </c>
      <c r="G109" s="153"/>
      <c r="H109" s="134"/>
      <c r="I109" s="122" t="e">
        <f>VLOOKUP(H109,Presupuesto!$B$11:$C$565,2,0)</f>
        <v>#N/A</v>
      </c>
      <c r="J109" s="90" t="str">
        <f t="shared" si="13"/>
        <v>Investigación Científica</v>
      </c>
      <c r="K109" s="90" t="s">
        <v>401</v>
      </c>
      <c r="L109" s="133"/>
      <c r="M109" s="150"/>
      <c r="N109" s="115"/>
      <c r="O109" s="89">
        <f t="shared" si="11"/>
        <v>0</v>
      </c>
      <c r="P109" s="89">
        <f t="shared" si="12"/>
        <v>0</v>
      </c>
      <c r="Q109" s="89">
        <f t="shared" si="12"/>
        <v>0</v>
      </c>
    </row>
    <row r="110" spans="3:17" x14ac:dyDescent="0.25">
      <c r="C110" s="133"/>
      <c r="D110" s="150"/>
      <c r="E110" s="115"/>
      <c r="F110" s="89">
        <f t="shared" si="10"/>
        <v>0</v>
      </c>
      <c r="G110" s="153"/>
      <c r="H110" s="134"/>
      <c r="I110" s="122" t="e">
        <f>VLOOKUP(H110,Presupuesto!$B$11:$C$565,2,0)</f>
        <v>#N/A</v>
      </c>
      <c r="J110" s="90" t="str">
        <f t="shared" si="13"/>
        <v>Investigación Científica</v>
      </c>
      <c r="K110" s="90" t="s">
        <v>401</v>
      </c>
      <c r="L110" s="133"/>
      <c r="M110" s="150"/>
      <c r="N110" s="115"/>
      <c r="O110" s="89">
        <f t="shared" si="11"/>
        <v>0</v>
      </c>
      <c r="P110" s="89">
        <f t="shared" si="12"/>
        <v>0</v>
      </c>
      <c r="Q110" s="89">
        <f t="shared" si="12"/>
        <v>0</v>
      </c>
    </row>
    <row r="111" spans="3:17" x14ac:dyDescent="0.25">
      <c r="C111" s="133"/>
      <c r="D111" s="150"/>
      <c r="E111" s="115"/>
      <c r="F111" s="89">
        <f t="shared" si="10"/>
        <v>0</v>
      </c>
      <c r="G111" s="153"/>
      <c r="H111" s="134"/>
      <c r="I111" s="122" t="e">
        <f>VLOOKUP(H111,Presupuesto!$B$11:$C$565,2,0)</f>
        <v>#N/A</v>
      </c>
      <c r="J111" s="90" t="str">
        <f t="shared" si="13"/>
        <v>Investigación Científica</v>
      </c>
      <c r="K111" s="90" t="s">
        <v>401</v>
      </c>
      <c r="L111" s="133"/>
      <c r="M111" s="150"/>
      <c r="N111" s="115"/>
      <c r="O111" s="89">
        <f t="shared" si="11"/>
        <v>0</v>
      </c>
      <c r="P111" s="89">
        <f t="shared" si="12"/>
        <v>0</v>
      </c>
      <c r="Q111" s="89">
        <f t="shared" si="12"/>
        <v>0</v>
      </c>
    </row>
    <row r="112" spans="3:17" x14ac:dyDescent="0.25">
      <c r="C112" s="133"/>
      <c r="D112" s="150"/>
      <c r="E112" s="115"/>
      <c r="F112" s="89">
        <f t="shared" si="10"/>
        <v>0</v>
      </c>
      <c r="G112" s="153"/>
      <c r="H112" s="134"/>
      <c r="I112" s="122" t="e">
        <f>VLOOKUP(H112,Presupuesto!$B$11:$C$565,2,0)</f>
        <v>#N/A</v>
      </c>
      <c r="J112" s="90" t="str">
        <f t="shared" si="13"/>
        <v>Investigación Científica</v>
      </c>
      <c r="K112" s="90" t="s">
        <v>401</v>
      </c>
      <c r="L112" s="133"/>
      <c r="M112" s="150"/>
      <c r="N112" s="115"/>
      <c r="O112" s="89">
        <f t="shared" si="11"/>
        <v>0</v>
      </c>
      <c r="P112" s="89">
        <f t="shared" si="12"/>
        <v>0</v>
      </c>
      <c r="Q112" s="89">
        <f t="shared" si="12"/>
        <v>0</v>
      </c>
    </row>
    <row r="113" spans="3:17" x14ac:dyDescent="0.25">
      <c r="C113" s="133"/>
      <c r="D113" s="150"/>
      <c r="E113" s="115"/>
      <c r="F113" s="89">
        <f t="shared" si="10"/>
        <v>0</v>
      </c>
      <c r="G113" s="153"/>
      <c r="H113" s="134"/>
      <c r="I113" s="122" t="e">
        <f>VLOOKUP(H113,Presupuesto!$B$11:$C$565,2,0)</f>
        <v>#N/A</v>
      </c>
      <c r="J113" s="90" t="str">
        <f t="shared" si="13"/>
        <v>Investigación Científica</v>
      </c>
      <c r="K113" s="90" t="s">
        <v>401</v>
      </c>
      <c r="L113" s="133"/>
      <c r="M113" s="150"/>
      <c r="N113" s="115"/>
      <c r="O113" s="89">
        <f t="shared" si="11"/>
        <v>0</v>
      </c>
      <c r="P113" s="89">
        <f t="shared" si="12"/>
        <v>0</v>
      </c>
      <c r="Q113" s="89">
        <f t="shared" si="12"/>
        <v>0</v>
      </c>
    </row>
    <row r="114" spans="3:17" x14ac:dyDescent="0.25">
      <c r="C114" s="133"/>
      <c r="D114" s="150"/>
      <c r="E114" s="115"/>
      <c r="F114" s="89">
        <f t="shared" si="10"/>
        <v>0</v>
      </c>
      <c r="G114" s="153"/>
      <c r="H114" s="134"/>
      <c r="I114" s="122" t="e">
        <f>VLOOKUP(H114,Presupuesto!$B$11:$C$565,2,0)</f>
        <v>#N/A</v>
      </c>
      <c r="J114" s="90" t="str">
        <f t="shared" si="13"/>
        <v>Investigación Científica</v>
      </c>
      <c r="K114" s="90" t="s">
        <v>401</v>
      </c>
      <c r="L114" s="133"/>
      <c r="M114" s="150"/>
      <c r="N114" s="115"/>
      <c r="O114" s="89">
        <f t="shared" si="11"/>
        <v>0</v>
      </c>
      <c r="P114" s="89">
        <f t="shared" si="12"/>
        <v>0</v>
      </c>
      <c r="Q114" s="89">
        <f t="shared" si="12"/>
        <v>0</v>
      </c>
    </row>
    <row r="115" spans="3:17" x14ac:dyDescent="0.25">
      <c r="C115" s="133"/>
      <c r="D115" s="150"/>
      <c r="E115" s="115"/>
      <c r="F115" s="89">
        <f t="shared" si="10"/>
        <v>0</v>
      </c>
      <c r="G115" s="153"/>
      <c r="H115" s="134"/>
      <c r="I115" s="122" t="e">
        <f>VLOOKUP(H115,Presupuesto!$B$11:$C$565,2,0)</f>
        <v>#N/A</v>
      </c>
      <c r="J115" s="90" t="str">
        <f t="shared" si="13"/>
        <v>Investigación Científica</v>
      </c>
      <c r="K115" s="90" t="s">
        <v>401</v>
      </c>
      <c r="L115" s="133"/>
      <c r="M115" s="150"/>
      <c r="N115" s="115"/>
      <c r="O115" s="89">
        <f t="shared" si="11"/>
        <v>0</v>
      </c>
      <c r="P115" s="89">
        <f t="shared" si="12"/>
        <v>0</v>
      </c>
      <c r="Q115" s="89">
        <f t="shared" si="12"/>
        <v>0</v>
      </c>
    </row>
    <row r="116" spans="3:17" x14ac:dyDescent="0.25">
      <c r="C116" s="133"/>
      <c r="D116" s="150"/>
      <c r="E116" s="115"/>
      <c r="F116" s="89">
        <f t="shared" si="10"/>
        <v>0</v>
      </c>
      <c r="G116" s="153"/>
      <c r="H116" s="134"/>
      <c r="I116" s="122" t="e">
        <f>VLOOKUP(H116,Presupuesto!$B$11:$C$565,2,0)</f>
        <v>#N/A</v>
      </c>
      <c r="J116" s="90" t="str">
        <f t="shared" si="13"/>
        <v>Investigación Científica</v>
      </c>
      <c r="K116" s="90" t="s">
        <v>401</v>
      </c>
      <c r="L116" s="133"/>
      <c r="M116" s="150"/>
      <c r="N116" s="115"/>
      <c r="O116" s="89">
        <f t="shared" si="11"/>
        <v>0</v>
      </c>
      <c r="P116" s="89">
        <f t="shared" si="12"/>
        <v>0</v>
      </c>
      <c r="Q116" s="89">
        <f t="shared" si="12"/>
        <v>0</v>
      </c>
    </row>
    <row r="117" spans="3:17" x14ac:dyDescent="0.25">
      <c r="C117" s="133"/>
      <c r="D117" s="150"/>
      <c r="E117" s="115"/>
      <c r="F117" s="89">
        <f t="shared" si="10"/>
        <v>0</v>
      </c>
      <c r="G117" s="153"/>
      <c r="H117" s="134"/>
      <c r="I117" s="122" t="e">
        <f>VLOOKUP(H117,Presupuesto!$B$11:$C$565,2,0)</f>
        <v>#N/A</v>
      </c>
      <c r="J117" s="90" t="str">
        <f t="shared" si="13"/>
        <v>Investigación Científica</v>
      </c>
      <c r="K117" s="90" t="s">
        <v>401</v>
      </c>
      <c r="L117" s="133"/>
      <c r="M117" s="150"/>
      <c r="N117" s="115"/>
      <c r="O117" s="89">
        <f t="shared" si="11"/>
        <v>0</v>
      </c>
      <c r="P117" s="89">
        <f t="shared" si="12"/>
        <v>0</v>
      </c>
      <c r="Q117" s="89">
        <f t="shared" si="12"/>
        <v>0</v>
      </c>
    </row>
    <row r="118" spans="3:17" x14ac:dyDescent="0.25">
      <c r="C118" s="133"/>
      <c r="D118" s="150"/>
      <c r="E118" s="115"/>
      <c r="F118" s="89">
        <f t="shared" si="10"/>
        <v>0</v>
      </c>
      <c r="G118" s="153"/>
      <c r="H118" s="134"/>
      <c r="I118" s="122" t="e">
        <f>VLOOKUP(H118,Presupuesto!$B$11:$C$565,2,0)</f>
        <v>#N/A</v>
      </c>
      <c r="J118" s="90" t="str">
        <f t="shared" si="13"/>
        <v>Investigación Científica</v>
      </c>
      <c r="K118" s="90" t="s">
        <v>401</v>
      </c>
      <c r="L118" s="133"/>
      <c r="M118" s="150"/>
      <c r="N118" s="115"/>
      <c r="O118" s="89">
        <f t="shared" si="11"/>
        <v>0</v>
      </c>
      <c r="P118" s="89">
        <f t="shared" si="12"/>
        <v>0</v>
      </c>
      <c r="Q118" s="89">
        <f t="shared" si="12"/>
        <v>0</v>
      </c>
    </row>
    <row r="119" spans="3:17" x14ac:dyDescent="0.25">
      <c r="C119" s="133"/>
      <c r="D119" s="150"/>
      <c r="E119" s="115"/>
      <c r="F119" s="89">
        <f t="shared" si="10"/>
        <v>0</v>
      </c>
      <c r="G119" s="153"/>
      <c r="H119" s="134"/>
      <c r="I119" s="122" t="e">
        <f>VLOOKUP(H119,Presupuesto!$B$11:$C$565,2,0)</f>
        <v>#N/A</v>
      </c>
      <c r="J119" s="90" t="str">
        <f t="shared" si="13"/>
        <v>Investigación Científica</v>
      </c>
      <c r="K119" s="90" t="s">
        <v>401</v>
      </c>
      <c r="L119" s="133"/>
      <c r="M119" s="150"/>
      <c r="N119" s="115"/>
      <c r="O119" s="89">
        <f t="shared" si="11"/>
        <v>0</v>
      </c>
      <c r="P119" s="89">
        <f t="shared" si="12"/>
        <v>0</v>
      </c>
      <c r="Q119" s="89">
        <f t="shared" si="12"/>
        <v>0</v>
      </c>
    </row>
    <row r="120" spans="3:17" x14ac:dyDescent="0.25">
      <c r="C120" s="133"/>
      <c r="D120" s="150"/>
      <c r="E120" s="115"/>
      <c r="F120" s="89">
        <f t="shared" si="10"/>
        <v>0</v>
      </c>
      <c r="G120" s="153"/>
      <c r="H120" s="134"/>
      <c r="I120" s="122" t="e">
        <f>VLOOKUP(H120,Presupuesto!$B$11:$C$565,2,0)</f>
        <v>#N/A</v>
      </c>
      <c r="J120" s="90" t="str">
        <f t="shared" si="13"/>
        <v>Investigación Científica</v>
      </c>
      <c r="K120" s="90" t="s">
        <v>401</v>
      </c>
      <c r="L120" s="133"/>
      <c r="M120" s="150"/>
      <c r="N120" s="115"/>
      <c r="O120" s="89">
        <f t="shared" si="11"/>
        <v>0</v>
      </c>
      <c r="P120" s="89">
        <f t="shared" si="12"/>
        <v>0</v>
      </c>
      <c r="Q120" s="89">
        <f t="shared" si="12"/>
        <v>0</v>
      </c>
    </row>
    <row r="121" spans="3:17" x14ac:dyDescent="0.25">
      <c r="C121" s="133"/>
      <c r="D121" s="150"/>
      <c r="E121" s="115"/>
      <c r="F121" s="89">
        <f t="shared" si="10"/>
        <v>0</v>
      </c>
      <c r="G121" s="153"/>
      <c r="H121" s="134"/>
      <c r="I121" s="122" t="e">
        <f>VLOOKUP(H121,Presupuesto!$B$11:$C$565,2,0)</f>
        <v>#N/A</v>
      </c>
      <c r="J121" s="90" t="str">
        <f t="shared" si="13"/>
        <v>Investigación Científica</v>
      </c>
      <c r="K121" s="90" t="s">
        <v>401</v>
      </c>
      <c r="L121" s="133"/>
      <c r="M121" s="150"/>
      <c r="N121" s="115"/>
      <c r="O121" s="89">
        <f t="shared" si="11"/>
        <v>0</v>
      </c>
      <c r="P121" s="89">
        <f t="shared" si="12"/>
        <v>0</v>
      </c>
      <c r="Q121" s="89">
        <f t="shared" si="12"/>
        <v>0</v>
      </c>
    </row>
    <row r="122" spans="3:17" x14ac:dyDescent="0.25">
      <c r="C122" s="133"/>
      <c r="D122" s="150"/>
      <c r="E122" s="115"/>
      <c r="F122" s="89">
        <f t="shared" si="10"/>
        <v>0</v>
      </c>
      <c r="G122" s="153"/>
      <c r="H122" s="134"/>
      <c r="I122" s="122" t="e">
        <f>VLOOKUP(H122,Presupuesto!$B$11:$C$565,2,0)</f>
        <v>#N/A</v>
      </c>
      <c r="J122" s="90" t="str">
        <f t="shared" si="13"/>
        <v>Investigación Científica</v>
      </c>
      <c r="K122" s="90" t="s">
        <v>401</v>
      </c>
      <c r="L122" s="133"/>
      <c r="M122" s="150"/>
      <c r="N122" s="115"/>
      <c r="O122" s="89">
        <f t="shared" si="11"/>
        <v>0</v>
      </c>
      <c r="P122" s="89">
        <f t="shared" si="12"/>
        <v>0</v>
      </c>
      <c r="Q122" s="89">
        <f t="shared" si="12"/>
        <v>0</v>
      </c>
    </row>
    <row r="123" spans="3:17" x14ac:dyDescent="0.25">
      <c r="C123" s="133"/>
      <c r="D123" s="150"/>
      <c r="E123" s="115"/>
      <c r="F123" s="89">
        <f t="shared" si="10"/>
        <v>0</v>
      </c>
      <c r="G123" s="153"/>
      <c r="H123" s="134"/>
      <c r="I123" s="122" t="e">
        <f>VLOOKUP(H123,Presupuesto!$B$11:$C$565,2,0)</f>
        <v>#N/A</v>
      </c>
      <c r="J123" s="90" t="str">
        <f t="shared" si="13"/>
        <v>Investigación Científica</v>
      </c>
      <c r="K123" s="90" t="s">
        <v>401</v>
      </c>
      <c r="L123" s="133"/>
      <c r="M123" s="150"/>
      <c r="N123" s="115"/>
      <c r="O123" s="89">
        <f t="shared" si="11"/>
        <v>0</v>
      </c>
      <c r="P123" s="89">
        <f t="shared" ref="P123:Q136" si="14">$O123*P$16</f>
        <v>0</v>
      </c>
      <c r="Q123" s="89">
        <f t="shared" si="14"/>
        <v>0</v>
      </c>
    </row>
    <row r="124" spans="3:17" x14ac:dyDescent="0.25">
      <c r="C124" s="135"/>
      <c r="D124" s="143"/>
      <c r="E124" s="110"/>
      <c r="F124" s="89">
        <f t="shared" si="10"/>
        <v>0</v>
      </c>
      <c r="G124" s="153"/>
      <c r="H124" s="136"/>
      <c r="I124" s="122" t="e">
        <f>VLOOKUP(H124,Presupuesto!$B$11:$C$565,2,0)</f>
        <v>#N/A</v>
      </c>
      <c r="J124" s="90" t="str">
        <f t="shared" si="13"/>
        <v>Investigación Científica</v>
      </c>
      <c r="K124" s="90" t="s">
        <v>401</v>
      </c>
      <c r="L124" s="135"/>
      <c r="M124" s="143"/>
      <c r="N124" s="110"/>
      <c r="O124" s="89">
        <f t="shared" si="11"/>
        <v>0</v>
      </c>
      <c r="P124" s="89">
        <f t="shared" si="14"/>
        <v>0</v>
      </c>
      <c r="Q124" s="89">
        <f t="shared" si="14"/>
        <v>0</v>
      </c>
    </row>
    <row r="125" spans="3:17" x14ac:dyDescent="0.25">
      <c r="C125" s="135"/>
      <c r="D125" s="143"/>
      <c r="E125" s="110"/>
      <c r="F125" s="89">
        <f t="shared" si="10"/>
        <v>0</v>
      </c>
      <c r="G125" s="153"/>
      <c r="H125" s="136"/>
      <c r="I125" s="122" t="e">
        <f>VLOOKUP(H125,Presupuesto!$B$11:$C$565,2,0)</f>
        <v>#N/A</v>
      </c>
      <c r="J125" s="90" t="str">
        <f t="shared" si="13"/>
        <v>Investigación Científica</v>
      </c>
      <c r="K125" s="90" t="s">
        <v>401</v>
      </c>
      <c r="L125" s="135"/>
      <c r="M125" s="143"/>
      <c r="N125" s="110"/>
      <c r="O125" s="89">
        <f t="shared" si="11"/>
        <v>0</v>
      </c>
      <c r="P125" s="89">
        <f t="shared" si="14"/>
        <v>0</v>
      </c>
      <c r="Q125" s="89">
        <f t="shared" si="14"/>
        <v>0</v>
      </c>
    </row>
    <row r="126" spans="3:17" x14ac:dyDescent="0.25">
      <c r="C126" s="135"/>
      <c r="D126" s="143"/>
      <c r="E126" s="110"/>
      <c r="F126" s="89">
        <f t="shared" si="10"/>
        <v>0</v>
      </c>
      <c r="G126" s="153"/>
      <c r="H126" s="136"/>
      <c r="I126" s="122" t="e">
        <f>VLOOKUP(H126,Presupuesto!$B$11:$C$565,2,0)</f>
        <v>#N/A</v>
      </c>
      <c r="J126" s="90" t="str">
        <f t="shared" si="13"/>
        <v>Investigación Científica</v>
      </c>
      <c r="K126" s="90" t="s">
        <v>401</v>
      </c>
      <c r="L126" s="135"/>
      <c r="M126" s="143"/>
      <c r="N126" s="110"/>
      <c r="O126" s="89">
        <f t="shared" si="11"/>
        <v>0</v>
      </c>
      <c r="P126" s="89">
        <f t="shared" si="14"/>
        <v>0</v>
      </c>
      <c r="Q126" s="89">
        <f t="shared" si="14"/>
        <v>0</v>
      </c>
    </row>
    <row r="127" spans="3:17" x14ac:dyDescent="0.25">
      <c r="C127" s="135"/>
      <c r="D127" s="143"/>
      <c r="E127" s="110"/>
      <c r="F127" s="89">
        <f t="shared" si="10"/>
        <v>0</v>
      </c>
      <c r="G127" s="153"/>
      <c r="H127" s="136"/>
      <c r="I127" s="122" t="e">
        <f>VLOOKUP(H127,Presupuesto!$B$11:$C$565,2,0)</f>
        <v>#N/A</v>
      </c>
      <c r="J127" s="90" t="str">
        <f t="shared" si="13"/>
        <v>Investigación Científica</v>
      </c>
      <c r="K127" s="90" t="s">
        <v>401</v>
      </c>
      <c r="L127" s="135"/>
      <c r="M127" s="143"/>
      <c r="N127" s="110"/>
      <c r="O127" s="89">
        <f t="shared" si="11"/>
        <v>0</v>
      </c>
      <c r="P127" s="89">
        <f t="shared" si="14"/>
        <v>0</v>
      </c>
      <c r="Q127" s="89">
        <f t="shared" si="14"/>
        <v>0</v>
      </c>
    </row>
    <row r="128" spans="3:17" x14ac:dyDescent="0.25">
      <c r="C128" s="135"/>
      <c r="D128" s="143"/>
      <c r="E128" s="110"/>
      <c r="F128" s="89">
        <f t="shared" si="10"/>
        <v>0</v>
      </c>
      <c r="G128" s="153"/>
      <c r="H128" s="136"/>
      <c r="I128" s="122" t="e">
        <f>VLOOKUP(H128,Presupuesto!$B$11:$C$565,2,0)</f>
        <v>#N/A</v>
      </c>
      <c r="J128" s="90" t="str">
        <f t="shared" si="13"/>
        <v>Investigación Científica</v>
      </c>
      <c r="K128" s="90" t="s">
        <v>401</v>
      </c>
      <c r="L128" s="135"/>
      <c r="M128" s="143"/>
      <c r="N128" s="110"/>
      <c r="O128" s="89">
        <f t="shared" si="11"/>
        <v>0</v>
      </c>
      <c r="P128" s="89">
        <f t="shared" si="14"/>
        <v>0</v>
      </c>
      <c r="Q128" s="89">
        <f t="shared" si="14"/>
        <v>0</v>
      </c>
    </row>
    <row r="129" spans="3:17" x14ac:dyDescent="0.25">
      <c r="C129" s="135"/>
      <c r="D129" s="143"/>
      <c r="E129" s="110"/>
      <c r="F129" s="89">
        <f t="shared" si="10"/>
        <v>0</v>
      </c>
      <c r="G129" s="153"/>
      <c r="H129" s="136"/>
      <c r="I129" s="122" t="e">
        <f>VLOOKUP(H129,Presupuesto!$B$11:$C$565,2,0)</f>
        <v>#N/A</v>
      </c>
      <c r="J129" s="90" t="str">
        <f t="shared" si="13"/>
        <v>Investigación Científica</v>
      </c>
      <c r="K129" s="90" t="s">
        <v>401</v>
      </c>
      <c r="L129" s="135"/>
      <c r="M129" s="143"/>
      <c r="N129" s="110"/>
      <c r="O129" s="89">
        <f t="shared" si="11"/>
        <v>0</v>
      </c>
      <c r="P129" s="89">
        <f t="shared" si="14"/>
        <v>0</v>
      </c>
      <c r="Q129" s="89">
        <f t="shared" si="14"/>
        <v>0</v>
      </c>
    </row>
    <row r="130" spans="3:17" x14ac:dyDescent="0.25">
      <c r="C130" s="135"/>
      <c r="D130" s="143"/>
      <c r="E130" s="110"/>
      <c r="F130" s="89">
        <f t="shared" si="10"/>
        <v>0</v>
      </c>
      <c r="G130" s="153"/>
      <c r="H130" s="136"/>
      <c r="I130" s="122" t="e">
        <f>VLOOKUP(H130,Presupuesto!$B$11:$C$565,2,0)</f>
        <v>#N/A</v>
      </c>
      <c r="J130" s="90" t="str">
        <f t="shared" si="13"/>
        <v>Investigación Científica</v>
      </c>
      <c r="K130" s="90" t="s">
        <v>401</v>
      </c>
      <c r="L130" s="135"/>
      <c r="M130" s="143"/>
      <c r="N130" s="110"/>
      <c r="O130" s="89">
        <f t="shared" si="11"/>
        <v>0</v>
      </c>
      <c r="P130" s="89">
        <f t="shared" si="14"/>
        <v>0</v>
      </c>
      <c r="Q130" s="89">
        <f t="shared" si="14"/>
        <v>0</v>
      </c>
    </row>
    <row r="131" spans="3:17" x14ac:dyDescent="0.25">
      <c r="C131" s="135"/>
      <c r="D131" s="143"/>
      <c r="E131" s="110"/>
      <c r="F131" s="89">
        <f t="shared" si="10"/>
        <v>0</v>
      </c>
      <c r="G131" s="153"/>
      <c r="H131" s="136"/>
      <c r="I131" s="122" t="e">
        <f>VLOOKUP(H131,Presupuesto!$B$11:$C$565,2,0)</f>
        <v>#N/A</v>
      </c>
      <c r="J131" s="90" t="str">
        <f t="shared" si="13"/>
        <v>Investigación Científica</v>
      </c>
      <c r="K131" s="90" t="s">
        <v>401</v>
      </c>
      <c r="L131" s="135"/>
      <c r="M131" s="143"/>
      <c r="N131" s="110"/>
      <c r="O131" s="89">
        <f t="shared" si="11"/>
        <v>0</v>
      </c>
      <c r="P131" s="89">
        <f t="shared" si="14"/>
        <v>0</v>
      </c>
      <c r="Q131" s="89">
        <f t="shared" si="14"/>
        <v>0</v>
      </c>
    </row>
    <row r="132" spans="3:17" x14ac:dyDescent="0.25">
      <c r="C132" s="137"/>
      <c r="D132" s="143"/>
      <c r="E132" s="110"/>
      <c r="F132" s="89">
        <f t="shared" si="10"/>
        <v>0</v>
      </c>
      <c r="G132" s="153"/>
      <c r="H132" s="138"/>
      <c r="I132" s="122" t="e">
        <f>VLOOKUP(H132,Presupuesto!$B$11:$C$565,2,0)</f>
        <v>#N/A</v>
      </c>
      <c r="J132" s="90" t="str">
        <f t="shared" si="13"/>
        <v>Investigación Científica</v>
      </c>
      <c r="K132" s="90" t="s">
        <v>392</v>
      </c>
      <c r="L132" s="137"/>
      <c r="M132" s="143"/>
      <c r="N132" s="110"/>
      <c r="O132" s="89">
        <f t="shared" si="11"/>
        <v>0</v>
      </c>
      <c r="P132" s="89">
        <f t="shared" si="14"/>
        <v>0</v>
      </c>
      <c r="Q132" s="89">
        <f t="shared" si="14"/>
        <v>0</v>
      </c>
    </row>
    <row r="133" spans="3:17" x14ac:dyDescent="0.25">
      <c r="C133" s="137"/>
      <c r="D133" s="143"/>
      <c r="E133" s="110"/>
      <c r="F133" s="89">
        <f t="shared" si="10"/>
        <v>0</v>
      </c>
      <c r="G133" s="153"/>
      <c r="H133" s="138"/>
      <c r="I133" s="122" t="e">
        <f>VLOOKUP(H133,Presupuesto!$B$11:$C$565,2,0)</f>
        <v>#N/A</v>
      </c>
      <c r="J133" s="90" t="str">
        <f t="shared" si="13"/>
        <v>Investigación Científica</v>
      </c>
      <c r="K133" s="90" t="s">
        <v>401</v>
      </c>
      <c r="L133" s="137"/>
      <c r="M133" s="143"/>
      <c r="N133" s="110"/>
      <c r="O133" s="89">
        <f t="shared" si="11"/>
        <v>0</v>
      </c>
      <c r="P133" s="89">
        <f t="shared" si="14"/>
        <v>0</v>
      </c>
      <c r="Q133" s="89">
        <f t="shared" si="14"/>
        <v>0</v>
      </c>
    </row>
    <row r="134" spans="3:17" x14ac:dyDescent="0.25">
      <c r="C134" s="137"/>
      <c r="D134" s="143"/>
      <c r="E134" s="110"/>
      <c r="F134" s="89">
        <f t="shared" si="10"/>
        <v>0</v>
      </c>
      <c r="G134" s="153"/>
      <c r="H134" s="138"/>
      <c r="I134" s="122" t="e">
        <f>VLOOKUP(H134,Presupuesto!$B$11:$C$565,2,0)</f>
        <v>#N/A</v>
      </c>
      <c r="J134" s="90" t="str">
        <f t="shared" si="13"/>
        <v>Investigación Científica</v>
      </c>
      <c r="K134" s="90" t="s">
        <v>401</v>
      </c>
      <c r="L134" s="137"/>
      <c r="M134" s="143"/>
      <c r="N134" s="110"/>
      <c r="O134" s="89">
        <f t="shared" si="11"/>
        <v>0</v>
      </c>
      <c r="P134" s="89">
        <f t="shared" si="14"/>
        <v>0</v>
      </c>
      <c r="Q134" s="89">
        <f t="shared" si="14"/>
        <v>0</v>
      </c>
    </row>
    <row r="135" spans="3:17" x14ac:dyDescent="0.25">
      <c r="C135" s="137"/>
      <c r="D135" s="143"/>
      <c r="E135" s="110"/>
      <c r="F135" s="89">
        <f t="shared" si="10"/>
        <v>0</v>
      </c>
      <c r="G135" s="153"/>
      <c r="H135" s="138"/>
      <c r="I135" s="122" t="e">
        <f>VLOOKUP(H135,Presupuesto!$B$11:$C$565,2,0)</f>
        <v>#N/A</v>
      </c>
      <c r="J135" s="90" t="str">
        <f t="shared" si="13"/>
        <v>Investigación Científica</v>
      </c>
      <c r="K135" s="90" t="s">
        <v>401</v>
      </c>
      <c r="L135" s="137"/>
      <c r="M135" s="143"/>
      <c r="N135" s="110"/>
      <c r="O135" s="89">
        <f t="shared" si="11"/>
        <v>0</v>
      </c>
      <c r="P135" s="89">
        <f t="shared" si="14"/>
        <v>0</v>
      </c>
      <c r="Q135" s="89">
        <f t="shared" si="14"/>
        <v>0</v>
      </c>
    </row>
    <row r="136" spans="3:17" ht="15.75" thickBot="1" x14ac:dyDescent="0.3">
      <c r="C136" s="139"/>
      <c r="D136" s="151"/>
      <c r="E136" s="95"/>
      <c r="F136" s="97">
        <f t="shared" si="10"/>
        <v>0</v>
      </c>
      <c r="G136" s="154"/>
      <c r="H136" s="140"/>
      <c r="I136" s="124" t="e">
        <f>VLOOKUP(H136,Presupuesto!$B$11:$C$565,2,0)</f>
        <v>#N/A</v>
      </c>
      <c r="J136" s="98" t="str">
        <f t="shared" si="13"/>
        <v>Investigación Científica</v>
      </c>
      <c r="K136" s="116" t="s">
        <v>383</v>
      </c>
      <c r="L136" s="139"/>
      <c r="M136" s="151"/>
      <c r="N136" s="95"/>
      <c r="O136" s="97">
        <f t="shared" si="11"/>
        <v>0</v>
      </c>
      <c r="P136" s="97">
        <f t="shared" si="14"/>
        <v>0</v>
      </c>
      <c r="Q136" s="97">
        <f t="shared" si="14"/>
        <v>0</v>
      </c>
    </row>
    <row r="138" spans="3:17" ht="15.75" thickBot="1" x14ac:dyDescent="0.3"/>
    <row r="139" spans="3:17" ht="15.75" thickBot="1" x14ac:dyDescent="0.3">
      <c r="C139" s="149" t="s">
        <v>53</v>
      </c>
      <c r="D139" s="253">
        <f>SUM(F146:F179)</f>
        <v>0</v>
      </c>
      <c r="G139" s="72"/>
      <c r="H139" s="67"/>
      <c r="I139" s="67"/>
    </row>
    <row r="140" spans="3:17" x14ac:dyDescent="0.25">
      <c r="G140" s="72"/>
      <c r="H140" s="67"/>
      <c r="I140" s="67"/>
    </row>
    <row r="141" spans="3:17" x14ac:dyDescent="0.25">
      <c r="F141" s="67"/>
      <c r="G141" s="72"/>
      <c r="H141" s="67"/>
      <c r="I141" s="67"/>
    </row>
    <row r="142" spans="3:17" ht="15.75" x14ac:dyDescent="0.25">
      <c r="C142" s="224" t="s">
        <v>381</v>
      </c>
      <c r="D142" s="252"/>
      <c r="F142" s="67"/>
      <c r="G142" s="72"/>
      <c r="H142" s="67"/>
      <c r="I142" s="67"/>
    </row>
    <row r="143" spans="3:17" ht="18.75" x14ac:dyDescent="0.25">
      <c r="C143" s="195" t="e">
        <f>IFERROR(VLOOKUP(D142,#REF!,2,FALSE),IFERROR(VLOOKUP(D142,#REF!,2,FALSE),IFERROR(VLOOKUP(D142,#REF!,2,FALSE),IFERROR(VLOOKUP(D142,#REF!,2,FALSE),IFERROR(VLOOKUP(D142,#REF!,2,FALSE),IFERROR(VLOOKUP(D142,#REF!,2,FALSE),IFERROR(VLOOKUP(D142,#REF!,2,FALSE),IFERROR(VLOOKUP(D142,#REF!,2,FALSE),IFERROR(VLOOKUP(D142,#REF!,2,FALSE),IFERROR(VLOOKUP(D142,#REF!,2,FALSE),IFERROR(VLOOKUP(D142,#REF!,2,FALSE),IFERROR(VLOOKUP(D142,#REF!,2,FALSE),IFERROR(VLOOKUP(D142,#REF!,2,FALSE),IFERROR(VLOOKUP(D142,#REF!,2,FALSE),IFERROR(VLOOKUP(D142,'16. Desa. del Sistema Educ.Sup.'!$F:$G,2,FALSE),IFERROR(VLOOKUP(D142,#REF!,2,FALSE),VLOOKUP(D142,#REF!,2,0)))))))))))))))))</f>
        <v>#REF!</v>
      </c>
      <c r="D143" s="31"/>
      <c r="F143" s="67"/>
      <c r="G143" s="72"/>
      <c r="H143" s="67"/>
      <c r="I143" s="67"/>
    </row>
    <row r="144" spans="3:17" ht="42.75" thickBot="1" x14ac:dyDescent="0.3">
      <c r="F144" s="85"/>
      <c r="G144" s="69"/>
      <c r="H144" s="69"/>
      <c r="I144" s="69"/>
      <c r="L144" s="211"/>
      <c r="M144" s="212"/>
      <c r="N144" s="211"/>
      <c r="O144" s="211"/>
      <c r="P144" s="214" t="s">
        <v>458</v>
      </c>
      <c r="Q144" s="214" t="s">
        <v>459</v>
      </c>
    </row>
    <row r="145" spans="3:17" ht="30.75" thickBot="1" x14ac:dyDescent="0.3">
      <c r="C145" s="121" t="s">
        <v>44</v>
      </c>
      <c r="D145" s="121" t="s">
        <v>55</v>
      </c>
      <c r="E145" s="128" t="s">
        <v>57</v>
      </c>
      <c r="F145" s="127" t="s">
        <v>27</v>
      </c>
      <c r="G145" s="125" t="s">
        <v>120</v>
      </c>
      <c r="H145" s="128" t="s">
        <v>46</v>
      </c>
      <c r="I145" s="125" t="s">
        <v>121</v>
      </c>
      <c r="J145" s="125" t="s">
        <v>399</v>
      </c>
      <c r="K145" s="125" t="s">
        <v>400</v>
      </c>
      <c r="L145" s="208" t="s">
        <v>21</v>
      </c>
      <c r="M145" s="208" t="s">
        <v>55</v>
      </c>
      <c r="N145" s="209" t="s">
        <v>456</v>
      </c>
      <c r="O145" s="210" t="s">
        <v>457</v>
      </c>
      <c r="P145" s="213">
        <v>0.7</v>
      </c>
      <c r="Q145" s="213">
        <v>0.3</v>
      </c>
    </row>
    <row r="146" spans="3:17" x14ac:dyDescent="0.25">
      <c r="C146" s="133"/>
      <c r="D146" s="150"/>
      <c r="E146" s="115"/>
      <c r="F146" s="89">
        <f t="shared" ref="F146:F179" si="15">D146*E146</f>
        <v>0</v>
      </c>
      <c r="G146" s="153"/>
      <c r="H146" s="134"/>
      <c r="I146" s="122" t="e">
        <f>VLOOKUP(H146,Presupuesto!$B$11:$C$565,2,0)</f>
        <v>#N/A</v>
      </c>
      <c r="J146" s="203" t="s">
        <v>1329</v>
      </c>
      <c r="K146" s="90" t="s">
        <v>401</v>
      </c>
      <c r="L146" s="133"/>
      <c r="M146" s="150"/>
      <c r="N146" s="115"/>
      <c r="O146" s="89">
        <f t="shared" ref="O146:O179" si="16">M146*N146</f>
        <v>0</v>
      </c>
      <c r="P146" s="89">
        <f t="shared" ref="P146:Q165" si="17">$O146*P$16</f>
        <v>0</v>
      </c>
      <c r="Q146" s="89">
        <f t="shared" si="17"/>
        <v>0</v>
      </c>
    </row>
    <row r="147" spans="3:17" x14ac:dyDescent="0.25">
      <c r="C147" s="133"/>
      <c r="D147" s="150"/>
      <c r="E147" s="115"/>
      <c r="F147" s="89">
        <f t="shared" si="15"/>
        <v>0</v>
      </c>
      <c r="G147" s="153"/>
      <c r="H147" s="134"/>
      <c r="I147" s="122" t="e">
        <f>VLOOKUP(H147,Presupuesto!$B$11:$C$565,2,0)</f>
        <v>#N/A</v>
      </c>
      <c r="J147" s="90" t="str">
        <f>$J$146</f>
        <v>Investigación Científica</v>
      </c>
      <c r="K147" s="90" t="s">
        <v>401</v>
      </c>
      <c r="L147" s="133"/>
      <c r="M147" s="150"/>
      <c r="N147" s="115"/>
      <c r="O147" s="89">
        <f t="shared" si="16"/>
        <v>0</v>
      </c>
      <c r="P147" s="89">
        <f t="shared" si="17"/>
        <v>0</v>
      </c>
      <c r="Q147" s="89">
        <f t="shared" si="17"/>
        <v>0</v>
      </c>
    </row>
    <row r="148" spans="3:17" x14ac:dyDescent="0.25">
      <c r="C148" s="133"/>
      <c r="D148" s="150"/>
      <c r="E148" s="115"/>
      <c r="F148" s="89">
        <f t="shared" si="15"/>
        <v>0</v>
      </c>
      <c r="G148" s="153"/>
      <c r="H148" s="134"/>
      <c r="I148" s="122" t="e">
        <f>VLOOKUP(H148,Presupuesto!$B$11:$C$565,2,0)</f>
        <v>#N/A</v>
      </c>
      <c r="J148" s="90" t="str">
        <f t="shared" ref="J148:J179" si="18">$J$146</f>
        <v>Investigación Científica</v>
      </c>
      <c r="K148" s="90" t="s">
        <v>401</v>
      </c>
      <c r="L148" s="133"/>
      <c r="M148" s="150"/>
      <c r="N148" s="115"/>
      <c r="O148" s="89">
        <f t="shared" si="16"/>
        <v>0</v>
      </c>
      <c r="P148" s="89">
        <f t="shared" si="17"/>
        <v>0</v>
      </c>
      <c r="Q148" s="89">
        <f t="shared" si="17"/>
        <v>0</v>
      </c>
    </row>
    <row r="149" spans="3:17" x14ac:dyDescent="0.25">
      <c r="C149" s="133"/>
      <c r="D149" s="150"/>
      <c r="E149" s="115"/>
      <c r="F149" s="89">
        <f t="shared" si="15"/>
        <v>0</v>
      </c>
      <c r="G149" s="153"/>
      <c r="H149" s="134"/>
      <c r="I149" s="122" t="e">
        <f>VLOOKUP(H149,Presupuesto!$B$11:$C$565,2,0)</f>
        <v>#N/A</v>
      </c>
      <c r="J149" s="90" t="str">
        <f t="shared" si="18"/>
        <v>Investigación Científica</v>
      </c>
      <c r="K149" s="90" t="s">
        <v>401</v>
      </c>
      <c r="L149" s="133"/>
      <c r="M149" s="150"/>
      <c r="N149" s="115"/>
      <c r="O149" s="89">
        <f t="shared" si="16"/>
        <v>0</v>
      </c>
      <c r="P149" s="89">
        <f t="shared" si="17"/>
        <v>0</v>
      </c>
      <c r="Q149" s="89">
        <f t="shared" si="17"/>
        <v>0</v>
      </c>
    </row>
    <row r="150" spans="3:17" x14ac:dyDescent="0.25">
      <c r="C150" s="133"/>
      <c r="D150" s="150"/>
      <c r="E150" s="115"/>
      <c r="F150" s="89">
        <f t="shared" si="15"/>
        <v>0</v>
      </c>
      <c r="G150" s="153"/>
      <c r="H150" s="134"/>
      <c r="I150" s="122" t="e">
        <f>VLOOKUP(H150,Presupuesto!$B$11:$C$565,2,0)</f>
        <v>#N/A</v>
      </c>
      <c r="J150" s="90" t="str">
        <f t="shared" si="18"/>
        <v>Investigación Científica</v>
      </c>
      <c r="K150" s="90" t="s">
        <v>390</v>
      </c>
      <c r="L150" s="133"/>
      <c r="M150" s="150"/>
      <c r="N150" s="115"/>
      <c r="O150" s="89">
        <f t="shared" si="16"/>
        <v>0</v>
      </c>
      <c r="P150" s="89">
        <f t="shared" si="17"/>
        <v>0</v>
      </c>
      <c r="Q150" s="89">
        <f t="shared" si="17"/>
        <v>0</v>
      </c>
    </row>
    <row r="151" spans="3:17" x14ac:dyDescent="0.25">
      <c r="C151" s="133"/>
      <c r="D151" s="150"/>
      <c r="E151" s="115"/>
      <c r="F151" s="89">
        <f t="shared" si="15"/>
        <v>0</v>
      </c>
      <c r="G151" s="153"/>
      <c r="H151" s="134"/>
      <c r="I151" s="122" t="e">
        <f>VLOOKUP(H151,Presupuesto!$B$11:$C$565,2,0)</f>
        <v>#N/A</v>
      </c>
      <c r="J151" s="90" t="str">
        <f t="shared" si="18"/>
        <v>Investigación Científica</v>
      </c>
      <c r="K151" s="90" t="s">
        <v>401</v>
      </c>
      <c r="L151" s="133"/>
      <c r="M151" s="150"/>
      <c r="N151" s="115"/>
      <c r="O151" s="89">
        <f t="shared" si="16"/>
        <v>0</v>
      </c>
      <c r="P151" s="89">
        <f t="shared" si="17"/>
        <v>0</v>
      </c>
      <c r="Q151" s="89">
        <f t="shared" si="17"/>
        <v>0</v>
      </c>
    </row>
    <row r="152" spans="3:17" x14ac:dyDescent="0.25">
      <c r="C152" s="133"/>
      <c r="D152" s="150"/>
      <c r="E152" s="115"/>
      <c r="F152" s="89">
        <f t="shared" si="15"/>
        <v>0</v>
      </c>
      <c r="G152" s="153"/>
      <c r="H152" s="134"/>
      <c r="I152" s="122" t="e">
        <f>VLOOKUP(H152,Presupuesto!$B$11:$C$565,2,0)</f>
        <v>#N/A</v>
      </c>
      <c r="J152" s="90" t="str">
        <f t="shared" si="18"/>
        <v>Investigación Científica</v>
      </c>
      <c r="K152" s="90" t="s">
        <v>401</v>
      </c>
      <c r="L152" s="133"/>
      <c r="M152" s="150"/>
      <c r="N152" s="115"/>
      <c r="O152" s="89">
        <f t="shared" si="16"/>
        <v>0</v>
      </c>
      <c r="P152" s="89">
        <f t="shared" si="17"/>
        <v>0</v>
      </c>
      <c r="Q152" s="89">
        <f t="shared" si="17"/>
        <v>0</v>
      </c>
    </row>
    <row r="153" spans="3:17" x14ac:dyDescent="0.25">
      <c r="C153" s="133"/>
      <c r="D153" s="150"/>
      <c r="E153" s="115"/>
      <c r="F153" s="89">
        <f t="shared" si="15"/>
        <v>0</v>
      </c>
      <c r="G153" s="153"/>
      <c r="H153" s="134"/>
      <c r="I153" s="122" t="e">
        <f>VLOOKUP(H153,Presupuesto!$B$11:$C$565,2,0)</f>
        <v>#N/A</v>
      </c>
      <c r="J153" s="90" t="str">
        <f t="shared" si="18"/>
        <v>Investigación Científica</v>
      </c>
      <c r="K153" s="90" t="s">
        <v>401</v>
      </c>
      <c r="L153" s="133"/>
      <c r="M153" s="150"/>
      <c r="N153" s="115"/>
      <c r="O153" s="89">
        <f t="shared" si="16"/>
        <v>0</v>
      </c>
      <c r="P153" s="89">
        <f t="shared" si="17"/>
        <v>0</v>
      </c>
      <c r="Q153" s="89">
        <f t="shared" si="17"/>
        <v>0</v>
      </c>
    </row>
    <row r="154" spans="3:17" x14ac:dyDescent="0.25">
      <c r="C154" s="133"/>
      <c r="D154" s="150"/>
      <c r="E154" s="115"/>
      <c r="F154" s="89">
        <f t="shared" si="15"/>
        <v>0</v>
      </c>
      <c r="G154" s="153"/>
      <c r="H154" s="134"/>
      <c r="I154" s="122" t="e">
        <f>VLOOKUP(H154,Presupuesto!$B$11:$C$565,2,0)</f>
        <v>#N/A</v>
      </c>
      <c r="J154" s="90" t="str">
        <f t="shared" si="18"/>
        <v>Investigación Científica</v>
      </c>
      <c r="K154" s="90" t="s">
        <v>401</v>
      </c>
      <c r="L154" s="133"/>
      <c r="M154" s="150"/>
      <c r="N154" s="115"/>
      <c r="O154" s="89">
        <f t="shared" si="16"/>
        <v>0</v>
      </c>
      <c r="P154" s="89">
        <f t="shared" si="17"/>
        <v>0</v>
      </c>
      <c r="Q154" s="89">
        <f t="shared" si="17"/>
        <v>0</v>
      </c>
    </row>
    <row r="155" spans="3:17" x14ac:dyDescent="0.25">
      <c r="C155" s="133"/>
      <c r="D155" s="150"/>
      <c r="E155" s="115"/>
      <c r="F155" s="89">
        <f t="shared" si="15"/>
        <v>0</v>
      </c>
      <c r="G155" s="153"/>
      <c r="H155" s="134"/>
      <c r="I155" s="122" t="e">
        <f>VLOOKUP(H155,Presupuesto!$B$11:$C$565,2,0)</f>
        <v>#N/A</v>
      </c>
      <c r="J155" s="90" t="str">
        <f t="shared" si="18"/>
        <v>Investigación Científica</v>
      </c>
      <c r="K155" s="90" t="s">
        <v>401</v>
      </c>
      <c r="L155" s="133"/>
      <c r="M155" s="150"/>
      <c r="N155" s="115"/>
      <c r="O155" s="89">
        <f t="shared" si="16"/>
        <v>0</v>
      </c>
      <c r="P155" s="89">
        <f t="shared" si="17"/>
        <v>0</v>
      </c>
      <c r="Q155" s="89">
        <f t="shared" si="17"/>
        <v>0</v>
      </c>
    </row>
    <row r="156" spans="3:17" x14ac:dyDescent="0.25">
      <c r="C156" s="133"/>
      <c r="D156" s="150"/>
      <c r="E156" s="115"/>
      <c r="F156" s="89">
        <f t="shared" si="15"/>
        <v>0</v>
      </c>
      <c r="G156" s="153"/>
      <c r="H156" s="134"/>
      <c r="I156" s="122" t="e">
        <f>VLOOKUP(H156,Presupuesto!$B$11:$C$565,2,0)</f>
        <v>#N/A</v>
      </c>
      <c r="J156" s="90" t="str">
        <f t="shared" si="18"/>
        <v>Investigación Científica</v>
      </c>
      <c r="K156" s="90" t="s">
        <v>401</v>
      </c>
      <c r="L156" s="133"/>
      <c r="M156" s="150"/>
      <c r="N156" s="115"/>
      <c r="O156" s="89">
        <f t="shared" si="16"/>
        <v>0</v>
      </c>
      <c r="P156" s="89">
        <f t="shared" si="17"/>
        <v>0</v>
      </c>
      <c r="Q156" s="89">
        <f t="shared" si="17"/>
        <v>0</v>
      </c>
    </row>
    <row r="157" spans="3:17" x14ac:dyDescent="0.25">
      <c r="C157" s="133"/>
      <c r="D157" s="150"/>
      <c r="E157" s="115"/>
      <c r="F157" s="89">
        <f t="shared" si="15"/>
        <v>0</v>
      </c>
      <c r="G157" s="153"/>
      <c r="H157" s="134"/>
      <c r="I157" s="122" t="e">
        <f>VLOOKUP(H157,Presupuesto!$B$11:$C$565,2,0)</f>
        <v>#N/A</v>
      </c>
      <c r="J157" s="90" t="str">
        <f t="shared" si="18"/>
        <v>Investigación Científica</v>
      </c>
      <c r="K157" s="90" t="s">
        <v>401</v>
      </c>
      <c r="L157" s="133"/>
      <c r="M157" s="150"/>
      <c r="N157" s="115"/>
      <c r="O157" s="89">
        <f t="shared" si="16"/>
        <v>0</v>
      </c>
      <c r="P157" s="89">
        <f t="shared" si="17"/>
        <v>0</v>
      </c>
      <c r="Q157" s="89">
        <f t="shared" si="17"/>
        <v>0</v>
      </c>
    </row>
    <row r="158" spans="3:17" x14ac:dyDescent="0.25">
      <c r="C158" s="133"/>
      <c r="D158" s="150"/>
      <c r="E158" s="115"/>
      <c r="F158" s="89">
        <f t="shared" si="15"/>
        <v>0</v>
      </c>
      <c r="G158" s="153"/>
      <c r="H158" s="134"/>
      <c r="I158" s="122" t="e">
        <f>VLOOKUP(H158,Presupuesto!$B$11:$C$565,2,0)</f>
        <v>#N/A</v>
      </c>
      <c r="J158" s="90" t="str">
        <f t="shared" si="18"/>
        <v>Investigación Científica</v>
      </c>
      <c r="K158" s="90" t="s">
        <v>401</v>
      </c>
      <c r="L158" s="133"/>
      <c r="M158" s="150"/>
      <c r="N158" s="115"/>
      <c r="O158" s="89">
        <f t="shared" si="16"/>
        <v>0</v>
      </c>
      <c r="P158" s="89">
        <f t="shared" si="17"/>
        <v>0</v>
      </c>
      <c r="Q158" s="89">
        <f t="shared" si="17"/>
        <v>0</v>
      </c>
    </row>
    <row r="159" spans="3:17" x14ac:dyDescent="0.25">
      <c r="C159" s="133"/>
      <c r="D159" s="150"/>
      <c r="E159" s="115"/>
      <c r="F159" s="89">
        <f t="shared" si="15"/>
        <v>0</v>
      </c>
      <c r="G159" s="153"/>
      <c r="H159" s="134"/>
      <c r="I159" s="122" t="e">
        <f>VLOOKUP(H159,Presupuesto!$B$11:$C$565,2,0)</f>
        <v>#N/A</v>
      </c>
      <c r="J159" s="90" t="str">
        <f t="shared" si="18"/>
        <v>Investigación Científica</v>
      </c>
      <c r="K159" s="90" t="s">
        <v>401</v>
      </c>
      <c r="L159" s="133"/>
      <c r="M159" s="150"/>
      <c r="N159" s="115"/>
      <c r="O159" s="89">
        <f t="shared" si="16"/>
        <v>0</v>
      </c>
      <c r="P159" s="89">
        <f t="shared" si="17"/>
        <v>0</v>
      </c>
      <c r="Q159" s="89">
        <f t="shared" si="17"/>
        <v>0</v>
      </c>
    </row>
    <row r="160" spans="3:17" x14ac:dyDescent="0.25">
      <c r="C160" s="133"/>
      <c r="D160" s="150"/>
      <c r="E160" s="115"/>
      <c r="F160" s="89">
        <f t="shared" si="15"/>
        <v>0</v>
      </c>
      <c r="G160" s="153"/>
      <c r="H160" s="134"/>
      <c r="I160" s="122" t="e">
        <f>VLOOKUP(H160,Presupuesto!$B$11:$C$565,2,0)</f>
        <v>#N/A</v>
      </c>
      <c r="J160" s="90" t="str">
        <f t="shared" si="18"/>
        <v>Investigación Científica</v>
      </c>
      <c r="K160" s="90" t="s">
        <v>401</v>
      </c>
      <c r="L160" s="133"/>
      <c r="M160" s="150"/>
      <c r="N160" s="115"/>
      <c r="O160" s="89">
        <f t="shared" si="16"/>
        <v>0</v>
      </c>
      <c r="P160" s="89">
        <f t="shared" si="17"/>
        <v>0</v>
      </c>
      <c r="Q160" s="89">
        <f t="shared" si="17"/>
        <v>0</v>
      </c>
    </row>
    <row r="161" spans="3:17" x14ac:dyDescent="0.25">
      <c r="C161" s="133"/>
      <c r="D161" s="150"/>
      <c r="E161" s="115"/>
      <c r="F161" s="89">
        <f t="shared" si="15"/>
        <v>0</v>
      </c>
      <c r="G161" s="153"/>
      <c r="H161" s="134"/>
      <c r="I161" s="122" t="e">
        <f>VLOOKUP(H161,Presupuesto!$B$11:$C$565,2,0)</f>
        <v>#N/A</v>
      </c>
      <c r="J161" s="90" t="str">
        <f t="shared" si="18"/>
        <v>Investigación Científica</v>
      </c>
      <c r="K161" s="90" t="s">
        <v>401</v>
      </c>
      <c r="L161" s="133"/>
      <c r="M161" s="150"/>
      <c r="N161" s="115"/>
      <c r="O161" s="89">
        <f t="shared" si="16"/>
        <v>0</v>
      </c>
      <c r="P161" s="89">
        <f t="shared" si="17"/>
        <v>0</v>
      </c>
      <c r="Q161" s="89">
        <f t="shared" si="17"/>
        <v>0</v>
      </c>
    </row>
    <row r="162" spans="3:17" x14ac:dyDescent="0.25">
      <c r="C162" s="133"/>
      <c r="D162" s="150"/>
      <c r="E162" s="115"/>
      <c r="F162" s="89">
        <f t="shared" si="15"/>
        <v>0</v>
      </c>
      <c r="G162" s="153"/>
      <c r="H162" s="134"/>
      <c r="I162" s="122" t="e">
        <f>VLOOKUP(H162,Presupuesto!$B$11:$C$565,2,0)</f>
        <v>#N/A</v>
      </c>
      <c r="J162" s="90" t="str">
        <f t="shared" si="18"/>
        <v>Investigación Científica</v>
      </c>
      <c r="K162" s="90" t="s">
        <v>401</v>
      </c>
      <c r="L162" s="133"/>
      <c r="M162" s="150"/>
      <c r="N162" s="115"/>
      <c r="O162" s="89">
        <f t="shared" si="16"/>
        <v>0</v>
      </c>
      <c r="P162" s="89">
        <f t="shared" si="17"/>
        <v>0</v>
      </c>
      <c r="Q162" s="89">
        <f t="shared" si="17"/>
        <v>0</v>
      </c>
    </row>
    <row r="163" spans="3:17" x14ac:dyDescent="0.25">
      <c r="C163" s="133"/>
      <c r="D163" s="150"/>
      <c r="E163" s="115"/>
      <c r="F163" s="89">
        <f t="shared" si="15"/>
        <v>0</v>
      </c>
      <c r="G163" s="153"/>
      <c r="H163" s="134"/>
      <c r="I163" s="122" t="e">
        <f>VLOOKUP(H163,Presupuesto!$B$11:$C$565,2,0)</f>
        <v>#N/A</v>
      </c>
      <c r="J163" s="90" t="str">
        <f t="shared" si="18"/>
        <v>Investigación Científica</v>
      </c>
      <c r="K163" s="90" t="s">
        <v>401</v>
      </c>
      <c r="L163" s="133"/>
      <c r="M163" s="150"/>
      <c r="N163" s="115"/>
      <c r="O163" s="89">
        <f t="shared" si="16"/>
        <v>0</v>
      </c>
      <c r="P163" s="89">
        <f t="shared" si="17"/>
        <v>0</v>
      </c>
      <c r="Q163" s="89">
        <f t="shared" si="17"/>
        <v>0</v>
      </c>
    </row>
    <row r="164" spans="3:17" x14ac:dyDescent="0.25">
      <c r="C164" s="133"/>
      <c r="D164" s="150"/>
      <c r="E164" s="115"/>
      <c r="F164" s="89">
        <f t="shared" si="15"/>
        <v>0</v>
      </c>
      <c r="G164" s="153"/>
      <c r="H164" s="134"/>
      <c r="I164" s="122" t="e">
        <f>VLOOKUP(H164,Presupuesto!$B$11:$C$565,2,0)</f>
        <v>#N/A</v>
      </c>
      <c r="J164" s="90" t="str">
        <f t="shared" si="18"/>
        <v>Investigación Científica</v>
      </c>
      <c r="K164" s="90" t="s">
        <v>401</v>
      </c>
      <c r="L164" s="133"/>
      <c r="M164" s="150"/>
      <c r="N164" s="115"/>
      <c r="O164" s="89">
        <f t="shared" si="16"/>
        <v>0</v>
      </c>
      <c r="P164" s="89">
        <f t="shared" si="17"/>
        <v>0</v>
      </c>
      <c r="Q164" s="89">
        <f t="shared" si="17"/>
        <v>0</v>
      </c>
    </row>
    <row r="165" spans="3:17" x14ac:dyDescent="0.25">
      <c r="C165" s="133"/>
      <c r="D165" s="150"/>
      <c r="E165" s="115"/>
      <c r="F165" s="89">
        <f t="shared" si="15"/>
        <v>0</v>
      </c>
      <c r="G165" s="153"/>
      <c r="H165" s="134"/>
      <c r="I165" s="122" t="e">
        <f>VLOOKUP(H165,Presupuesto!$B$11:$C$565,2,0)</f>
        <v>#N/A</v>
      </c>
      <c r="J165" s="90" t="str">
        <f t="shared" si="18"/>
        <v>Investigación Científica</v>
      </c>
      <c r="K165" s="90" t="s">
        <v>401</v>
      </c>
      <c r="L165" s="133"/>
      <c r="M165" s="150"/>
      <c r="N165" s="115"/>
      <c r="O165" s="89">
        <f t="shared" si="16"/>
        <v>0</v>
      </c>
      <c r="P165" s="89">
        <f t="shared" si="17"/>
        <v>0</v>
      </c>
      <c r="Q165" s="89">
        <f t="shared" si="17"/>
        <v>0</v>
      </c>
    </row>
    <row r="166" spans="3:17" x14ac:dyDescent="0.25">
      <c r="C166" s="133"/>
      <c r="D166" s="150"/>
      <c r="E166" s="115"/>
      <c r="F166" s="89">
        <f t="shared" si="15"/>
        <v>0</v>
      </c>
      <c r="G166" s="153"/>
      <c r="H166" s="134"/>
      <c r="I166" s="122" t="e">
        <f>VLOOKUP(H166,Presupuesto!$B$11:$C$565,2,0)</f>
        <v>#N/A</v>
      </c>
      <c r="J166" s="90" t="str">
        <f t="shared" si="18"/>
        <v>Investigación Científica</v>
      </c>
      <c r="K166" s="90" t="s">
        <v>401</v>
      </c>
      <c r="L166" s="133"/>
      <c r="M166" s="150"/>
      <c r="N166" s="115"/>
      <c r="O166" s="89">
        <f t="shared" si="16"/>
        <v>0</v>
      </c>
      <c r="P166" s="89">
        <f t="shared" ref="P166:Q179" si="19">$O166*P$16</f>
        <v>0</v>
      </c>
      <c r="Q166" s="89">
        <f t="shared" si="19"/>
        <v>0</v>
      </c>
    </row>
    <row r="167" spans="3:17" x14ac:dyDescent="0.25">
      <c r="C167" s="135"/>
      <c r="D167" s="143"/>
      <c r="E167" s="110"/>
      <c r="F167" s="89">
        <f t="shared" si="15"/>
        <v>0</v>
      </c>
      <c r="G167" s="153"/>
      <c r="H167" s="136"/>
      <c r="I167" s="122" t="e">
        <f>VLOOKUP(H167,Presupuesto!$B$11:$C$565,2,0)</f>
        <v>#N/A</v>
      </c>
      <c r="J167" s="90" t="str">
        <f t="shared" si="18"/>
        <v>Investigación Científica</v>
      </c>
      <c r="K167" s="90" t="s">
        <v>401</v>
      </c>
      <c r="L167" s="135"/>
      <c r="M167" s="143"/>
      <c r="N167" s="110"/>
      <c r="O167" s="89">
        <f t="shared" si="16"/>
        <v>0</v>
      </c>
      <c r="P167" s="89">
        <f t="shared" si="19"/>
        <v>0</v>
      </c>
      <c r="Q167" s="89">
        <f t="shared" si="19"/>
        <v>0</v>
      </c>
    </row>
    <row r="168" spans="3:17" x14ac:dyDescent="0.25">
      <c r="C168" s="135"/>
      <c r="D168" s="143"/>
      <c r="E168" s="110"/>
      <c r="F168" s="89">
        <f t="shared" si="15"/>
        <v>0</v>
      </c>
      <c r="G168" s="153"/>
      <c r="H168" s="136"/>
      <c r="I168" s="122" t="e">
        <f>VLOOKUP(H168,Presupuesto!$B$11:$C$565,2,0)</f>
        <v>#N/A</v>
      </c>
      <c r="J168" s="90" t="str">
        <f t="shared" si="18"/>
        <v>Investigación Científica</v>
      </c>
      <c r="K168" s="90" t="s">
        <v>401</v>
      </c>
      <c r="L168" s="135"/>
      <c r="M168" s="143"/>
      <c r="N168" s="110"/>
      <c r="O168" s="89">
        <f t="shared" si="16"/>
        <v>0</v>
      </c>
      <c r="P168" s="89">
        <f t="shared" si="19"/>
        <v>0</v>
      </c>
      <c r="Q168" s="89">
        <f t="shared" si="19"/>
        <v>0</v>
      </c>
    </row>
    <row r="169" spans="3:17" x14ac:dyDescent="0.25">
      <c r="C169" s="135"/>
      <c r="D169" s="143"/>
      <c r="E169" s="110"/>
      <c r="F169" s="89">
        <f t="shared" si="15"/>
        <v>0</v>
      </c>
      <c r="G169" s="153"/>
      <c r="H169" s="136"/>
      <c r="I169" s="122" t="e">
        <f>VLOOKUP(H169,Presupuesto!$B$11:$C$565,2,0)</f>
        <v>#N/A</v>
      </c>
      <c r="J169" s="90" t="str">
        <f t="shared" si="18"/>
        <v>Investigación Científica</v>
      </c>
      <c r="K169" s="90" t="s">
        <v>401</v>
      </c>
      <c r="L169" s="135"/>
      <c r="M169" s="143"/>
      <c r="N169" s="110"/>
      <c r="O169" s="89">
        <f t="shared" si="16"/>
        <v>0</v>
      </c>
      <c r="P169" s="89">
        <f t="shared" si="19"/>
        <v>0</v>
      </c>
      <c r="Q169" s="89">
        <f t="shared" si="19"/>
        <v>0</v>
      </c>
    </row>
    <row r="170" spans="3:17" x14ac:dyDescent="0.25">
      <c r="C170" s="135"/>
      <c r="D170" s="143"/>
      <c r="E170" s="110"/>
      <c r="F170" s="89">
        <f t="shared" si="15"/>
        <v>0</v>
      </c>
      <c r="G170" s="153"/>
      <c r="H170" s="136"/>
      <c r="I170" s="122" t="e">
        <f>VLOOKUP(H170,Presupuesto!$B$11:$C$565,2,0)</f>
        <v>#N/A</v>
      </c>
      <c r="J170" s="90" t="str">
        <f t="shared" si="18"/>
        <v>Investigación Científica</v>
      </c>
      <c r="K170" s="90" t="s">
        <v>401</v>
      </c>
      <c r="L170" s="135"/>
      <c r="M170" s="143"/>
      <c r="N170" s="110"/>
      <c r="O170" s="89">
        <f t="shared" si="16"/>
        <v>0</v>
      </c>
      <c r="P170" s="89">
        <f t="shared" si="19"/>
        <v>0</v>
      </c>
      <c r="Q170" s="89">
        <f t="shared" si="19"/>
        <v>0</v>
      </c>
    </row>
    <row r="171" spans="3:17" x14ac:dyDescent="0.25">
      <c r="C171" s="135"/>
      <c r="D171" s="143"/>
      <c r="E171" s="110"/>
      <c r="F171" s="89">
        <f t="shared" si="15"/>
        <v>0</v>
      </c>
      <c r="G171" s="153"/>
      <c r="H171" s="136"/>
      <c r="I171" s="122" t="e">
        <f>VLOOKUP(H171,Presupuesto!$B$11:$C$565,2,0)</f>
        <v>#N/A</v>
      </c>
      <c r="J171" s="90" t="str">
        <f t="shared" si="18"/>
        <v>Investigación Científica</v>
      </c>
      <c r="K171" s="90" t="s">
        <v>401</v>
      </c>
      <c r="L171" s="135"/>
      <c r="M171" s="143"/>
      <c r="N171" s="110"/>
      <c r="O171" s="89">
        <f t="shared" si="16"/>
        <v>0</v>
      </c>
      <c r="P171" s="89">
        <f t="shared" si="19"/>
        <v>0</v>
      </c>
      <c r="Q171" s="89">
        <f t="shared" si="19"/>
        <v>0</v>
      </c>
    </row>
    <row r="172" spans="3:17" x14ac:dyDescent="0.25">
      <c r="C172" s="135"/>
      <c r="D172" s="143"/>
      <c r="E172" s="110"/>
      <c r="F172" s="89">
        <f t="shared" si="15"/>
        <v>0</v>
      </c>
      <c r="G172" s="153"/>
      <c r="H172" s="136"/>
      <c r="I172" s="122" t="e">
        <f>VLOOKUP(H172,Presupuesto!$B$11:$C$565,2,0)</f>
        <v>#N/A</v>
      </c>
      <c r="J172" s="90" t="str">
        <f t="shared" si="18"/>
        <v>Investigación Científica</v>
      </c>
      <c r="K172" s="90" t="s">
        <v>401</v>
      </c>
      <c r="L172" s="135"/>
      <c r="M172" s="143"/>
      <c r="N172" s="110"/>
      <c r="O172" s="89">
        <f t="shared" si="16"/>
        <v>0</v>
      </c>
      <c r="P172" s="89">
        <f t="shared" si="19"/>
        <v>0</v>
      </c>
      <c r="Q172" s="89">
        <f t="shared" si="19"/>
        <v>0</v>
      </c>
    </row>
    <row r="173" spans="3:17" x14ac:dyDescent="0.25">
      <c r="C173" s="135"/>
      <c r="D173" s="143"/>
      <c r="E173" s="110"/>
      <c r="F173" s="89">
        <f t="shared" si="15"/>
        <v>0</v>
      </c>
      <c r="G173" s="153"/>
      <c r="H173" s="136"/>
      <c r="I173" s="122" t="e">
        <f>VLOOKUP(H173,Presupuesto!$B$11:$C$565,2,0)</f>
        <v>#N/A</v>
      </c>
      <c r="J173" s="90" t="str">
        <f t="shared" si="18"/>
        <v>Investigación Científica</v>
      </c>
      <c r="K173" s="90" t="s">
        <v>401</v>
      </c>
      <c r="L173" s="135"/>
      <c r="M173" s="143"/>
      <c r="N173" s="110"/>
      <c r="O173" s="89">
        <f t="shared" si="16"/>
        <v>0</v>
      </c>
      <c r="P173" s="89">
        <f t="shared" si="19"/>
        <v>0</v>
      </c>
      <c r="Q173" s="89">
        <f t="shared" si="19"/>
        <v>0</v>
      </c>
    </row>
    <row r="174" spans="3:17" x14ac:dyDescent="0.25">
      <c r="C174" s="135"/>
      <c r="D174" s="143"/>
      <c r="E174" s="110"/>
      <c r="F174" s="89">
        <f t="shared" si="15"/>
        <v>0</v>
      </c>
      <c r="G174" s="153"/>
      <c r="H174" s="136"/>
      <c r="I174" s="122" t="e">
        <f>VLOOKUP(H174,Presupuesto!$B$11:$C$565,2,0)</f>
        <v>#N/A</v>
      </c>
      <c r="J174" s="90" t="str">
        <f t="shared" si="18"/>
        <v>Investigación Científica</v>
      </c>
      <c r="K174" s="90" t="s">
        <v>401</v>
      </c>
      <c r="L174" s="135"/>
      <c r="M174" s="143"/>
      <c r="N174" s="110"/>
      <c r="O174" s="89">
        <f t="shared" si="16"/>
        <v>0</v>
      </c>
      <c r="P174" s="89">
        <f t="shared" si="19"/>
        <v>0</v>
      </c>
      <c r="Q174" s="89">
        <f t="shared" si="19"/>
        <v>0</v>
      </c>
    </row>
    <row r="175" spans="3:17" x14ac:dyDescent="0.25">
      <c r="C175" s="137"/>
      <c r="D175" s="143"/>
      <c r="E175" s="110"/>
      <c r="F175" s="89">
        <f t="shared" si="15"/>
        <v>0</v>
      </c>
      <c r="G175" s="153"/>
      <c r="H175" s="138"/>
      <c r="I175" s="122" t="e">
        <f>VLOOKUP(H175,Presupuesto!$B$11:$C$565,2,0)</f>
        <v>#N/A</v>
      </c>
      <c r="J175" s="90" t="str">
        <f t="shared" si="18"/>
        <v>Investigación Científica</v>
      </c>
      <c r="K175" s="90" t="s">
        <v>392</v>
      </c>
      <c r="L175" s="137"/>
      <c r="M175" s="143"/>
      <c r="N175" s="110"/>
      <c r="O175" s="89">
        <f t="shared" si="16"/>
        <v>0</v>
      </c>
      <c r="P175" s="89">
        <f t="shared" si="19"/>
        <v>0</v>
      </c>
      <c r="Q175" s="89">
        <f t="shared" si="19"/>
        <v>0</v>
      </c>
    </row>
    <row r="176" spans="3:17" x14ac:dyDescent="0.25">
      <c r="C176" s="137"/>
      <c r="D176" s="143"/>
      <c r="E176" s="110"/>
      <c r="F176" s="89">
        <f t="shared" si="15"/>
        <v>0</v>
      </c>
      <c r="G176" s="153"/>
      <c r="H176" s="138"/>
      <c r="I176" s="122" t="e">
        <f>VLOOKUP(H176,Presupuesto!$B$11:$C$565,2,0)</f>
        <v>#N/A</v>
      </c>
      <c r="J176" s="90" t="str">
        <f t="shared" si="18"/>
        <v>Investigación Científica</v>
      </c>
      <c r="K176" s="90" t="s">
        <v>401</v>
      </c>
      <c r="L176" s="137"/>
      <c r="M176" s="143"/>
      <c r="N176" s="110"/>
      <c r="O176" s="89">
        <f t="shared" si="16"/>
        <v>0</v>
      </c>
      <c r="P176" s="89">
        <f t="shared" si="19"/>
        <v>0</v>
      </c>
      <c r="Q176" s="89">
        <f t="shared" si="19"/>
        <v>0</v>
      </c>
    </row>
    <row r="177" spans="3:17" x14ac:dyDescent="0.25">
      <c r="C177" s="137"/>
      <c r="D177" s="143"/>
      <c r="E177" s="110"/>
      <c r="F177" s="89">
        <f t="shared" si="15"/>
        <v>0</v>
      </c>
      <c r="G177" s="153"/>
      <c r="H177" s="138"/>
      <c r="I177" s="122" t="e">
        <f>VLOOKUP(H177,Presupuesto!$B$11:$C$565,2,0)</f>
        <v>#N/A</v>
      </c>
      <c r="J177" s="90" t="str">
        <f t="shared" si="18"/>
        <v>Investigación Científica</v>
      </c>
      <c r="K177" s="90" t="s">
        <v>401</v>
      </c>
      <c r="L177" s="137"/>
      <c r="M177" s="143"/>
      <c r="N177" s="110"/>
      <c r="O177" s="89">
        <f t="shared" si="16"/>
        <v>0</v>
      </c>
      <c r="P177" s="89">
        <f t="shared" si="19"/>
        <v>0</v>
      </c>
      <c r="Q177" s="89">
        <f t="shared" si="19"/>
        <v>0</v>
      </c>
    </row>
    <row r="178" spans="3:17" x14ac:dyDescent="0.25">
      <c r="C178" s="137"/>
      <c r="D178" s="143"/>
      <c r="E178" s="110"/>
      <c r="F178" s="89">
        <f t="shared" si="15"/>
        <v>0</v>
      </c>
      <c r="G178" s="153"/>
      <c r="H178" s="138"/>
      <c r="I178" s="122" t="e">
        <f>VLOOKUP(H178,Presupuesto!$B$11:$C$565,2,0)</f>
        <v>#N/A</v>
      </c>
      <c r="J178" s="90" t="str">
        <f t="shared" si="18"/>
        <v>Investigación Científica</v>
      </c>
      <c r="K178" s="90" t="s">
        <v>401</v>
      </c>
      <c r="L178" s="137"/>
      <c r="M178" s="143"/>
      <c r="N178" s="110"/>
      <c r="O178" s="89">
        <f t="shared" si="16"/>
        <v>0</v>
      </c>
      <c r="P178" s="89">
        <f t="shared" si="19"/>
        <v>0</v>
      </c>
      <c r="Q178" s="89">
        <f t="shared" si="19"/>
        <v>0</v>
      </c>
    </row>
    <row r="179" spans="3:17" ht="15.75" thickBot="1" x14ac:dyDescent="0.3">
      <c r="C179" s="139"/>
      <c r="D179" s="151"/>
      <c r="E179" s="95"/>
      <c r="F179" s="97">
        <f t="shared" si="15"/>
        <v>0</v>
      </c>
      <c r="G179" s="154"/>
      <c r="H179" s="140"/>
      <c r="I179" s="124" t="e">
        <f>VLOOKUP(H179,Presupuesto!$B$11:$C$565,2,0)</f>
        <v>#N/A</v>
      </c>
      <c r="J179" s="98" t="str">
        <f t="shared" si="18"/>
        <v>Investigación Científica</v>
      </c>
      <c r="K179" s="116" t="s">
        <v>383</v>
      </c>
      <c r="L179" s="139"/>
      <c r="M179" s="151"/>
      <c r="N179" s="95"/>
      <c r="O179" s="97">
        <f t="shared" si="16"/>
        <v>0</v>
      </c>
      <c r="P179" s="97">
        <f t="shared" si="19"/>
        <v>0</v>
      </c>
      <c r="Q179" s="97">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G1" workbookViewId="0">
      <pane ySplit="7" topLeftCell="A17" activePane="bottomLeft" state="frozen"/>
      <selection activeCell="M8" sqref="M8"/>
      <selection pane="bottomLeft" activeCell="D14" sqref="D14"/>
    </sheetView>
  </sheetViews>
  <sheetFormatPr baseColWidth="10" defaultColWidth="11.5703125" defaultRowHeight="15" x14ac:dyDescent="0.25"/>
  <cols>
    <col min="1" max="1" width="35.5703125" style="315" customWidth="1"/>
    <col min="2" max="2" width="21.7109375" style="315" customWidth="1"/>
    <col min="3" max="5" width="27.42578125" style="315" customWidth="1"/>
    <col min="6" max="6" width="27.42578125" style="302" customWidth="1"/>
    <col min="7" max="7" width="27.42578125" style="315" customWidth="1"/>
    <col min="8" max="8" width="15.28515625" style="315" customWidth="1"/>
    <col min="9" max="9" width="13.7109375" style="315" bestFit="1" customWidth="1"/>
    <col min="10" max="10" width="15.28515625" style="315" customWidth="1"/>
    <col min="11" max="11" width="18.85546875" style="315" customWidth="1"/>
    <col min="12" max="12" width="12.7109375" style="315" bestFit="1" customWidth="1"/>
    <col min="13" max="13" width="13.7109375" style="315" bestFit="1" customWidth="1"/>
    <col min="14" max="15" width="12.7109375" style="315" bestFit="1" customWidth="1"/>
    <col min="16" max="16" width="15.28515625" style="315" customWidth="1"/>
    <col min="17" max="17" width="18.28515625" style="315" customWidth="1"/>
    <col min="18" max="20" width="14.140625" style="315" customWidth="1"/>
    <col min="21" max="21" width="17" style="315" customWidth="1"/>
    <col min="22" max="16384" width="11.5703125" style="315"/>
  </cols>
  <sheetData>
    <row r="1" spans="1:21" ht="18" customHeight="1" x14ac:dyDescent="0.25">
      <c r="B1" s="515" t="s">
        <v>1820</v>
      </c>
      <c r="C1" s="516" t="s">
        <v>1821</v>
      </c>
      <c r="D1" s="517"/>
      <c r="E1" s="517"/>
      <c r="F1" s="518"/>
      <c r="H1" s="477" t="s">
        <v>1822</v>
      </c>
      <c r="I1" s="517"/>
      <c r="J1" s="517"/>
      <c r="K1" s="517"/>
      <c r="L1" s="517"/>
      <c r="M1" s="517"/>
      <c r="N1" s="517"/>
      <c r="O1" s="517"/>
      <c r="P1" s="517"/>
      <c r="Q1" s="517"/>
      <c r="R1" s="517"/>
      <c r="S1" s="517"/>
      <c r="T1" s="517"/>
      <c r="U1" s="517"/>
    </row>
    <row r="2" spans="1:21" ht="18" customHeight="1" x14ac:dyDescent="0.25">
      <c r="A2" s="519" t="s">
        <v>1811</v>
      </c>
      <c r="B2" s="517"/>
      <c r="C2" s="517"/>
      <c r="D2" s="517"/>
      <c r="E2" s="517"/>
      <c r="F2" s="518"/>
      <c r="H2" s="477"/>
      <c r="I2" s="517"/>
      <c r="J2" s="517"/>
      <c r="K2" s="517"/>
      <c r="L2" s="517"/>
      <c r="M2" s="517"/>
      <c r="N2" s="517"/>
      <c r="O2" s="517"/>
      <c r="P2" s="517"/>
      <c r="Q2" s="517"/>
      <c r="R2" s="517"/>
      <c r="S2" s="517"/>
      <c r="T2" s="517"/>
      <c r="U2" s="517"/>
    </row>
    <row r="3" spans="1:21" ht="18" customHeight="1" x14ac:dyDescent="0.25">
      <c r="A3" s="519" t="s">
        <v>1823</v>
      </c>
      <c r="B3" s="517"/>
      <c r="C3" s="517"/>
      <c r="D3" s="517"/>
      <c r="E3" s="517"/>
      <c r="F3" s="518"/>
      <c r="H3" s="477"/>
      <c r="I3" s="517"/>
      <c r="J3" s="517"/>
      <c r="K3" s="517"/>
      <c r="L3" s="517"/>
      <c r="M3" s="517"/>
      <c r="N3" s="517"/>
      <c r="O3" s="517"/>
      <c r="P3" s="517"/>
      <c r="Q3" s="517"/>
      <c r="R3" s="517"/>
      <c r="S3" s="517"/>
      <c r="T3" s="517"/>
      <c r="U3" s="517"/>
    </row>
    <row r="4" spans="1:21" ht="18" customHeight="1" x14ac:dyDescent="0.25">
      <c r="A4" s="519" t="s">
        <v>1824</v>
      </c>
      <c r="B4" s="517"/>
      <c r="C4" s="517"/>
      <c r="D4" s="517"/>
      <c r="E4" s="517"/>
      <c r="F4" s="518"/>
      <c r="H4" s="477"/>
      <c r="I4" s="517"/>
      <c r="J4" s="517"/>
      <c r="K4" s="517"/>
      <c r="L4" s="517"/>
      <c r="M4" s="517"/>
      <c r="N4" s="517"/>
      <c r="O4" s="517"/>
      <c r="P4" s="517"/>
      <c r="Q4" s="517"/>
      <c r="R4" s="517"/>
      <c r="S4" s="517"/>
      <c r="T4" s="517"/>
      <c r="U4" s="517"/>
    </row>
    <row r="5" spans="1:21" ht="14.45" customHeight="1" x14ac:dyDescent="0.25">
      <c r="A5" s="574" t="s">
        <v>95</v>
      </c>
      <c r="B5" s="573" t="s">
        <v>107</v>
      </c>
      <c r="C5" s="565" t="s">
        <v>1370</v>
      </c>
      <c r="D5" s="565" t="s">
        <v>1371</v>
      </c>
      <c r="E5" s="565" t="s">
        <v>86</v>
      </c>
      <c r="F5" s="565" t="s">
        <v>381</v>
      </c>
      <c r="G5" s="565" t="s">
        <v>87</v>
      </c>
      <c r="H5" s="557" t="s">
        <v>97</v>
      </c>
      <c r="I5" s="568"/>
      <c r="J5" s="568"/>
      <c r="K5" s="568"/>
      <c r="L5" s="568"/>
      <c r="M5" s="568"/>
      <c r="N5" s="568"/>
      <c r="O5" s="558"/>
      <c r="P5" s="569" t="s">
        <v>98</v>
      </c>
      <c r="Q5" s="570"/>
      <c r="R5" s="573" t="s">
        <v>99</v>
      </c>
      <c r="S5" s="573" t="s">
        <v>106</v>
      </c>
      <c r="T5" s="573" t="s">
        <v>105</v>
      </c>
      <c r="U5" s="554" t="s">
        <v>88</v>
      </c>
    </row>
    <row r="6" spans="1:21" ht="14.45" customHeight="1" x14ac:dyDescent="0.25">
      <c r="A6" s="574"/>
      <c r="B6" s="574"/>
      <c r="C6" s="566"/>
      <c r="D6" s="566"/>
      <c r="E6" s="566"/>
      <c r="F6" s="566"/>
      <c r="G6" s="566"/>
      <c r="H6" s="557" t="s">
        <v>100</v>
      </c>
      <c r="I6" s="558"/>
      <c r="J6" s="557" t="s">
        <v>101</v>
      </c>
      <c r="K6" s="558"/>
      <c r="L6" s="557" t="s">
        <v>102</v>
      </c>
      <c r="M6" s="558"/>
      <c r="N6" s="557" t="s">
        <v>103</v>
      </c>
      <c r="O6" s="558"/>
      <c r="P6" s="571"/>
      <c r="Q6" s="572"/>
      <c r="R6" s="574"/>
      <c r="S6" s="574"/>
      <c r="T6" s="574"/>
      <c r="U6" s="555"/>
    </row>
    <row r="7" spans="1:21" ht="25.5" x14ac:dyDescent="0.25">
      <c r="A7" s="575"/>
      <c r="B7" s="575"/>
      <c r="C7" s="567"/>
      <c r="D7" s="567"/>
      <c r="E7" s="567"/>
      <c r="F7" s="567"/>
      <c r="G7" s="567"/>
      <c r="H7" s="290" t="s">
        <v>104</v>
      </c>
      <c r="I7" s="290" t="s">
        <v>12</v>
      </c>
      <c r="J7" s="290" t="s">
        <v>104</v>
      </c>
      <c r="K7" s="290" t="s">
        <v>12</v>
      </c>
      <c r="L7" s="290" t="s">
        <v>104</v>
      </c>
      <c r="M7" s="290" t="s">
        <v>12</v>
      </c>
      <c r="N7" s="290" t="s">
        <v>104</v>
      </c>
      <c r="O7" s="290" t="s">
        <v>12</v>
      </c>
      <c r="P7" s="290" t="s">
        <v>104</v>
      </c>
      <c r="Q7" s="290" t="s">
        <v>12</v>
      </c>
      <c r="R7" s="575"/>
      <c r="S7" s="575"/>
      <c r="T7" s="575"/>
      <c r="U7" s="556"/>
    </row>
    <row r="8" spans="1:21" ht="15.75" x14ac:dyDescent="0.25">
      <c r="A8" s="291"/>
      <c r="B8" s="292"/>
      <c r="C8" s="293"/>
      <c r="D8" s="293"/>
      <c r="E8" s="293"/>
      <c r="F8" s="294"/>
      <c r="G8" s="293"/>
      <c r="H8" s="295"/>
      <c r="I8" s="295"/>
      <c r="J8" s="295"/>
      <c r="K8" s="295"/>
      <c r="L8" s="295"/>
      <c r="M8" s="295"/>
      <c r="N8" s="295"/>
      <c r="O8" s="295"/>
      <c r="P8" s="295"/>
      <c r="Q8" s="295"/>
      <c r="R8" s="296"/>
      <c r="S8" s="296"/>
      <c r="T8" s="296"/>
      <c r="U8" s="297"/>
    </row>
    <row r="9" spans="1:21" ht="15.75" x14ac:dyDescent="0.25">
      <c r="A9" s="559" t="s">
        <v>1825</v>
      </c>
      <c r="B9" s="562" t="s">
        <v>1826</v>
      </c>
      <c r="C9" s="520"/>
      <c r="D9" s="520"/>
      <c r="E9" s="520"/>
      <c r="F9" s="391"/>
      <c r="G9" s="391"/>
      <c r="H9" s="463"/>
      <c r="I9" s="502"/>
      <c r="J9" s="463"/>
      <c r="K9" s="502"/>
      <c r="L9" s="463"/>
      <c r="M9" s="502"/>
      <c r="N9" s="463"/>
      <c r="O9" s="502"/>
      <c r="P9" s="461">
        <f>H9+J9+L9+N9</f>
        <v>0</v>
      </c>
      <c r="Q9" s="461">
        <f>I9+K9+M9+O9</f>
        <v>0</v>
      </c>
      <c r="R9" s="391"/>
      <c r="S9" s="391"/>
      <c r="T9" s="391"/>
      <c r="U9" s="391"/>
    </row>
    <row r="10" spans="1:21" ht="15.75" x14ac:dyDescent="0.25">
      <c r="A10" s="560"/>
      <c r="B10" s="563"/>
      <c r="C10" s="520"/>
      <c r="D10" s="520"/>
      <c r="E10" s="520"/>
      <c r="F10" s="391"/>
      <c r="G10" s="391"/>
      <c r="H10" s="463"/>
      <c r="I10" s="502"/>
      <c r="J10" s="463"/>
      <c r="K10" s="502"/>
      <c r="L10" s="463"/>
      <c r="M10" s="502"/>
      <c r="N10" s="463"/>
      <c r="O10" s="502"/>
      <c r="P10" s="461">
        <f t="shared" ref="P10:Q27" si="0">H10+J10+L10+N10</f>
        <v>0</v>
      </c>
      <c r="Q10" s="461">
        <f t="shared" si="0"/>
        <v>0</v>
      </c>
      <c r="R10" s="391"/>
      <c r="S10" s="391"/>
      <c r="T10" s="391"/>
      <c r="U10" s="391"/>
    </row>
    <row r="11" spans="1:21" ht="15.75" x14ac:dyDescent="0.25">
      <c r="A11" s="560"/>
      <c r="B11" s="563"/>
      <c r="C11" s="520"/>
      <c r="D11" s="520"/>
      <c r="E11" s="520"/>
      <c r="F11" s="391"/>
      <c r="G11" s="391"/>
      <c r="H11" s="463"/>
      <c r="I11" s="502"/>
      <c r="J11" s="463"/>
      <c r="K11" s="502"/>
      <c r="L11" s="463"/>
      <c r="M11" s="502"/>
      <c r="N11" s="463"/>
      <c r="O11" s="502"/>
      <c r="P11" s="461">
        <f t="shared" si="0"/>
        <v>0</v>
      </c>
      <c r="Q11" s="461">
        <f t="shared" si="0"/>
        <v>0</v>
      </c>
      <c r="R11" s="391"/>
      <c r="S11" s="391"/>
      <c r="T11" s="391"/>
      <c r="U11" s="391"/>
    </row>
    <row r="12" spans="1:21" ht="15.75" x14ac:dyDescent="0.25">
      <c r="A12" s="560"/>
      <c r="B12" s="563"/>
      <c r="C12" s="520"/>
      <c r="D12" s="520"/>
      <c r="E12" s="520"/>
      <c r="F12" s="391"/>
      <c r="G12" s="391"/>
      <c r="H12" s="463"/>
      <c r="I12" s="502"/>
      <c r="J12" s="463"/>
      <c r="K12" s="502"/>
      <c r="L12" s="463"/>
      <c r="M12" s="502"/>
      <c r="N12" s="463"/>
      <c r="O12" s="502"/>
      <c r="P12" s="461">
        <f t="shared" si="0"/>
        <v>0</v>
      </c>
      <c r="Q12" s="461">
        <f t="shared" si="0"/>
        <v>0</v>
      </c>
      <c r="R12" s="391"/>
      <c r="S12" s="391"/>
      <c r="T12" s="391"/>
      <c r="U12" s="391"/>
    </row>
    <row r="13" spans="1:21" ht="15.75" x14ac:dyDescent="0.25">
      <c r="A13" s="560"/>
      <c r="B13" s="563"/>
      <c r="C13" s="520"/>
      <c r="D13" s="520"/>
      <c r="E13" s="520"/>
      <c r="F13" s="391"/>
      <c r="G13" s="391"/>
      <c r="H13" s="463"/>
      <c r="I13" s="502"/>
      <c r="J13" s="463"/>
      <c r="K13" s="502"/>
      <c r="L13" s="463"/>
      <c r="M13" s="502"/>
      <c r="N13" s="463"/>
      <c r="O13" s="502"/>
      <c r="P13" s="461">
        <f t="shared" si="0"/>
        <v>0</v>
      </c>
      <c r="Q13" s="461">
        <f t="shared" si="0"/>
        <v>0</v>
      </c>
      <c r="R13" s="391"/>
      <c r="S13" s="391"/>
      <c r="T13" s="391"/>
      <c r="U13" s="391"/>
    </row>
    <row r="14" spans="1:21" ht="15.75" x14ac:dyDescent="0.25">
      <c r="A14" s="560"/>
      <c r="B14" s="563"/>
      <c r="C14" s="520"/>
      <c r="D14" s="520"/>
      <c r="E14" s="520"/>
      <c r="F14" s="391"/>
      <c r="G14" s="391"/>
      <c r="H14" s="463"/>
      <c r="I14" s="502"/>
      <c r="J14" s="463"/>
      <c r="K14" s="502"/>
      <c r="L14" s="463"/>
      <c r="M14" s="502"/>
      <c r="N14" s="463"/>
      <c r="O14" s="502"/>
      <c r="P14" s="461">
        <f t="shared" si="0"/>
        <v>0</v>
      </c>
      <c r="Q14" s="461">
        <f t="shared" si="0"/>
        <v>0</v>
      </c>
      <c r="R14" s="391"/>
      <c r="S14" s="391"/>
      <c r="T14" s="391"/>
      <c r="U14" s="391"/>
    </row>
    <row r="15" spans="1:21" ht="15.75" x14ac:dyDescent="0.25">
      <c r="A15" s="560"/>
      <c r="B15" s="563"/>
      <c r="C15" s="520"/>
      <c r="D15" s="520"/>
      <c r="E15" s="520"/>
      <c r="F15" s="391"/>
      <c r="G15" s="391"/>
      <c r="H15" s="463"/>
      <c r="I15" s="502"/>
      <c r="J15" s="463"/>
      <c r="K15" s="502"/>
      <c r="L15" s="463"/>
      <c r="M15" s="502"/>
      <c r="N15" s="463"/>
      <c r="O15" s="502"/>
      <c r="P15" s="461">
        <f t="shared" si="0"/>
        <v>0</v>
      </c>
      <c r="Q15" s="461">
        <f t="shared" si="0"/>
        <v>0</v>
      </c>
      <c r="R15" s="391"/>
      <c r="S15" s="391"/>
      <c r="T15" s="391"/>
      <c r="U15" s="391"/>
    </row>
    <row r="16" spans="1:21" ht="15.75" x14ac:dyDescent="0.25">
      <c r="A16" s="560"/>
      <c r="B16" s="563"/>
      <c r="C16" s="520"/>
      <c r="D16" s="520"/>
      <c r="E16" s="520"/>
      <c r="F16" s="391"/>
      <c r="G16" s="391"/>
      <c r="H16" s="463"/>
      <c r="I16" s="502"/>
      <c r="J16" s="463"/>
      <c r="K16" s="502"/>
      <c r="L16" s="463"/>
      <c r="M16" s="502"/>
      <c r="N16" s="463"/>
      <c r="O16" s="502"/>
      <c r="P16" s="461">
        <f t="shared" si="0"/>
        <v>0</v>
      </c>
      <c r="Q16" s="461">
        <f t="shared" si="0"/>
        <v>0</v>
      </c>
      <c r="R16" s="391"/>
      <c r="S16" s="391"/>
      <c r="T16" s="391"/>
      <c r="U16" s="391"/>
    </row>
    <row r="17" spans="1:21" ht="15.75" x14ac:dyDescent="0.25">
      <c r="A17" s="560"/>
      <c r="B17" s="563"/>
      <c r="C17" s="520"/>
      <c r="D17" s="520"/>
      <c r="E17" s="520"/>
      <c r="F17" s="391"/>
      <c r="G17" s="391"/>
      <c r="H17" s="463"/>
      <c r="I17" s="502"/>
      <c r="J17" s="463"/>
      <c r="K17" s="502"/>
      <c r="L17" s="463"/>
      <c r="M17" s="502"/>
      <c r="N17" s="463"/>
      <c r="O17" s="502"/>
      <c r="P17" s="461">
        <f t="shared" si="0"/>
        <v>0</v>
      </c>
      <c r="Q17" s="461">
        <f t="shared" si="0"/>
        <v>0</v>
      </c>
      <c r="R17" s="391"/>
      <c r="S17" s="391"/>
      <c r="T17" s="391"/>
      <c r="U17" s="391"/>
    </row>
    <row r="18" spans="1:21" ht="15.75" x14ac:dyDescent="0.25">
      <c r="A18" s="561"/>
      <c r="B18" s="564"/>
      <c r="C18" s="520"/>
      <c r="D18" s="520"/>
      <c r="E18" s="520"/>
      <c r="F18" s="391"/>
      <c r="G18" s="391"/>
      <c r="H18" s="463"/>
      <c r="I18" s="502"/>
      <c r="J18" s="463"/>
      <c r="K18" s="502"/>
      <c r="L18" s="463"/>
      <c r="M18" s="502"/>
      <c r="N18" s="463"/>
      <c r="O18" s="502"/>
      <c r="P18" s="461">
        <f t="shared" si="0"/>
        <v>0</v>
      </c>
      <c r="Q18" s="461">
        <f t="shared" si="0"/>
        <v>0</v>
      </c>
      <c r="R18" s="391"/>
      <c r="S18" s="391"/>
      <c r="T18" s="391"/>
      <c r="U18" s="391"/>
    </row>
    <row r="19" spans="1:21" ht="15.75" x14ac:dyDescent="0.25">
      <c r="A19" s="551" t="s">
        <v>1827</v>
      </c>
      <c r="B19" s="551" t="s">
        <v>1826</v>
      </c>
      <c r="C19" s="521"/>
      <c r="D19" s="521"/>
      <c r="E19" s="520"/>
      <c r="F19" s="391"/>
      <c r="G19" s="391"/>
      <c r="H19" s="391"/>
      <c r="I19" s="504"/>
      <c r="J19" s="391"/>
      <c r="K19" s="391"/>
      <c r="L19" s="391"/>
      <c r="M19" s="504"/>
      <c r="N19" s="391"/>
      <c r="O19" s="391"/>
      <c r="P19" s="461">
        <f t="shared" si="0"/>
        <v>0</v>
      </c>
      <c r="Q19" s="461">
        <f t="shared" si="0"/>
        <v>0</v>
      </c>
      <c r="R19" s="391"/>
      <c r="S19" s="391"/>
      <c r="T19" s="391"/>
      <c r="U19" s="391"/>
    </row>
    <row r="20" spans="1:21" ht="15.75" x14ac:dyDescent="0.25">
      <c r="A20" s="552"/>
      <c r="B20" s="552"/>
      <c r="C20" s="521"/>
      <c r="D20" s="521"/>
      <c r="E20" s="520"/>
      <c r="F20" s="391"/>
      <c r="G20" s="391"/>
      <c r="H20" s="391"/>
      <c r="I20" s="504"/>
      <c r="J20" s="391"/>
      <c r="K20" s="391"/>
      <c r="L20" s="391"/>
      <c r="M20" s="504"/>
      <c r="N20" s="391"/>
      <c r="O20" s="391"/>
      <c r="P20" s="461">
        <f t="shared" si="0"/>
        <v>0</v>
      </c>
      <c r="Q20" s="461">
        <f t="shared" si="0"/>
        <v>0</v>
      </c>
      <c r="R20" s="391"/>
      <c r="S20" s="391"/>
      <c r="T20" s="391"/>
      <c r="U20" s="391"/>
    </row>
    <row r="21" spans="1:21" ht="15.75" x14ac:dyDescent="0.25">
      <c r="A21" s="552"/>
      <c r="B21" s="552"/>
      <c r="C21" s="521"/>
      <c r="D21" s="521"/>
      <c r="E21" s="520"/>
      <c r="F21" s="391"/>
      <c r="G21" s="391"/>
      <c r="H21" s="391"/>
      <c r="I21" s="504"/>
      <c r="J21" s="391"/>
      <c r="K21" s="391"/>
      <c r="L21" s="391"/>
      <c r="M21" s="504"/>
      <c r="N21" s="391"/>
      <c r="O21" s="391"/>
      <c r="P21" s="461">
        <f t="shared" si="0"/>
        <v>0</v>
      </c>
      <c r="Q21" s="461">
        <f t="shared" si="0"/>
        <v>0</v>
      </c>
      <c r="R21" s="391"/>
      <c r="S21" s="391"/>
      <c r="T21" s="391"/>
      <c r="U21" s="391"/>
    </row>
    <row r="22" spans="1:21" ht="15.75" x14ac:dyDescent="0.25">
      <c r="A22" s="552"/>
      <c r="B22" s="552"/>
      <c r="C22" s="521"/>
      <c r="D22" s="521"/>
      <c r="E22" s="520"/>
      <c r="F22" s="391"/>
      <c r="G22" s="391"/>
      <c r="H22" s="391"/>
      <c r="I22" s="504"/>
      <c r="J22" s="391"/>
      <c r="K22" s="391"/>
      <c r="L22" s="391"/>
      <c r="M22" s="504"/>
      <c r="N22" s="391"/>
      <c r="O22" s="391"/>
      <c r="P22" s="461">
        <f t="shared" si="0"/>
        <v>0</v>
      </c>
      <c r="Q22" s="461">
        <f t="shared" si="0"/>
        <v>0</v>
      </c>
      <c r="R22" s="391"/>
      <c r="S22" s="391"/>
      <c r="T22" s="391"/>
      <c r="U22" s="391"/>
    </row>
    <row r="23" spans="1:21" ht="15.75" x14ac:dyDescent="0.25">
      <c r="A23" s="552"/>
      <c r="B23" s="552"/>
      <c r="C23" s="521"/>
      <c r="D23" s="521"/>
      <c r="E23" s="520"/>
      <c r="F23" s="391"/>
      <c r="G23" s="391"/>
      <c r="H23" s="391"/>
      <c r="I23" s="504"/>
      <c r="J23" s="391"/>
      <c r="K23" s="391"/>
      <c r="L23" s="391"/>
      <c r="M23" s="504"/>
      <c r="N23" s="391"/>
      <c r="O23" s="391"/>
      <c r="P23" s="461">
        <f t="shared" si="0"/>
        <v>0</v>
      </c>
      <c r="Q23" s="461">
        <f t="shared" si="0"/>
        <v>0</v>
      </c>
      <c r="R23" s="391"/>
      <c r="S23" s="391"/>
      <c r="T23" s="391"/>
      <c r="U23" s="391"/>
    </row>
    <row r="24" spans="1:21" ht="15.75" x14ac:dyDescent="0.25">
      <c r="A24" s="552"/>
      <c r="B24" s="552"/>
      <c r="C24" s="521"/>
      <c r="D24" s="521"/>
      <c r="E24" s="520"/>
      <c r="F24" s="391"/>
      <c r="G24" s="391"/>
      <c r="H24" s="391"/>
      <c r="I24" s="504"/>
      <c r="J24" s="391"/>
      <c r="K24" s="391"/>
      <c r="L24" s="391"/>
      <c r="M24" s="504"/>
      <c r="N24" s="391"/>
      <c r="O24" s="391"/>
      <c r="P24" s="461">
        <f t="shared" si="0"/>
        <v>0</v>
      </c>
      <c r="Q24" s="461">
        <f t="shared" si="0"/>
        <v>0</v>
      </c>
      <c r="R24" s="391"/>
      <c r="S24" s="391"/>
      <c r="T24" s="391"/>
      <c r="U24" s="391"/>
    </row>
    <row r="25" spans="1:21" ht="15.75" x14ac:dyDescent="0.25">
      <c r="A25" s="552"/>
      <c r="B25" s="552"/>
      <c r="C25" s="521"/>
      <c r="D25" s="521"/>
      <c r="E25" s="520"/>
      <c r="F25" s="391"/>
      <c r="G25" s="391"/>
      <c r="H25" s="463"/>
      <c r="I25" s="391"/>
      <c r="J25" s="391"/>
      <c r="K25" s="391"/>
      <c r="L25" s="391"/>
      <c r="M25" s="391"/>
      <c r="N25" s="391"/>
      <c r="O25" s="391"/>
      <c r="P25" s="461">
        <f t="shared" si="0"/>
        <v>0</v>
      </c>
      <c r="Q25" s="461">
        <f t="shared" si="0"/>
        <v>0</v>
      </c>
      <c r="R25" s="391"/>
      <c r="S25" s="391"/>
      <c r="T25" s="391"/>
      <c r="U25" s="391"/>
    </row>
    <row r="26" spans="1:21" ht="15.75" x14ac:dyDescent="0.25">
      <c r="A26" s="552"/>
      <c r="B26" s="552"/>
      <c r="C26" s="521"/>
      <c r="D26" s="521"/>
      <c r="E26" s="521"/>
      <c r="F26" s="391"/>
      <c r="G26" s="391"/>
      <c r="H26" s="391"/>
      <c r="I26" s="391"/>
      <c r="J26" s="391"/>
      <c r="K26" s="391"/>
      <c r="L26" s="391"/>
      <c r="M26" s="391"/>
      <c r="N26" s="391"/>
      <c r="O26" s="391"/>
      <c r="P26" s="461">
        <f t="shared" si="0"/>
        <v>0</v>
      </c>
      <c r="Q26" s="461">
        <f t="shared" si="0"/>
        <v>0</v>
      </c>
      <c r="R26" s="391"/>
      <c r="S26" s="391"/>
      <c r="T26" s="391"/>
      <c r="U26" s="391"/>
    </row>
    <row r="27" spans="1:21" ht="15.75" x14ac:dyDescent="0.25">
      <c r="A27" s="553"/>
      <c r="B27" s="553"/>
      <c r="C27" s="521"/>
      <c r="D27" s="521"/>
      <c r="E27" s="521"/>
      <c r="F27" s="391"/>
      <c r="G27" s="391"/>
      <c r="H27" s="391"/>
      <c r="I27" s="391"/>
      <c r="J27" s="391"/>
      <c r="K27" s="391"/>
      <c r="L27" s="391"/>
      <c r="M27" s="391"/>
      <c r="N27" s="391"/>
      <c r="O27" s="391"/>
      <c r="P27" s="461">
        <f t="shared" si="0"/>
        <v>0</v>
      </c>
      <c r="Q27" s="461">
        <f t="shared" si="0"/>
        <v>0</v>
      </c>
      <c r="R27" s="391"/>
      <c r="S27" s="391"/>
      <c r="T27" s="391"/>
      <c r="U27" s="408"/>
    </row>
    <row r="28" spans="1:21" ht="15.6" customHeight="1" x14ac:dyDescent="0.25">
      <c r="A28" s="384"/>
      <c r="B28" s="385"/>
      <c r="C28" s="384" t="s">
        <v>1828</v>
      </c>
      <c r="D28" s="385"/>
      <c r="E28" s="385"/>
      <c r="F28" s="385"/>
      <c r="G28" s="386"/>
      <c r="H28" s="522">
        <f t="shared" ref="H28:Q28" si="1">SUM(H9:H27)</f>
        <v>0</v>
      </c>
      <c r="I28" s="522">
        <f t="shared" si="1"/>
        <v>0</v>
      </c>
      <c r="J28" s="522">
        <f t="shared" si="1"/>
        <v>0</v>
      </c>
      <c r="K28" s="522">
        <f t="shared" si="1"/>
        <v>0</v>
      </c>
      <c r="L28" s="522">
        <f t="shared" si="1"/>
        <v>0</v>
      </c>
      <c r="M28" s="522">
        <f t="shared" si="1"/>
        <v>0</v>
      </c>
      <c r="N28" s="522">
        <f t="shared" si="1"/>
        <v>0</v>
      </c>
      <c r="O28" s="522">
        <f t="shared" si="1"/>
        <v>0</v>
      </c>
      <c r="P28" s="522">
        <f t="shared" si="1"/>
        <v>0</v>
      </c>
      <c r="Q28" s="522">
        <f t="shared" si="1"/>
        <v>0</v>
      </c>
      <c r="R28" s="509"/>
      <c r="S28" s="509"/>
      <c r="T28" s="509"/>
      <c r="U28" s="523"/>
    </row>
    <row r="29" spans="1:21" x14ac:dyDescent="0.25">
      <c r="F29" s="315"/>
    </row>
    <row r="30" spans="1:21" x14ac:dyDescent="0.25">
      <c r="F30" s="315"/>
    </row>
    <row r="31" spans="1:21" x14ac:dyDescent="0.25">
      <c r="C31" s="145"/>
      <c r="F31" s="315"/>
    </row>
    <row r="32" spans="1:21" x14ac:dyDescent="0.25">
      <c r="C32" s="524"/>
      <c r="F32" s="315"/>
    </row>
    <row r="33" spans="3:6" x14ac:dyDescent="0.25">
      <c r="C33" s="145"/>
      <c r="F33" s="315"/>
    </row>
    <row r="34" spans="3:6" x14ac:dyDescent="0.25">
      <c r="F34" s="315"/>
    </row>
    <row r="35" spans="3:6" x14ac:dyDescent="0.25">
      <c r="F35" s="315"/>
    </row>
    <row r="36" spans="3:6" x14ac:dyDescent="0.25">
      <c r="F36" s="315"/>
    </row>
    <row r="37" spans="3:6" x14ac:dyDescent="0.25">
      <c r="F37" s="315"/>
    </row>
    <row r="38" spans="3:6" x14ac:dyDescent="0.25">
      <c r="F38" s="315"/>
    </row>
    <row r="39" spans="3:6" x14ac:dyDescent="0.25">
      <c r="F39" s="315"/>
    </row>
    <row r="40" spans="3:6" x14ac:dyDescent="0.25">
      <c r="F40" s="315"/>
    </row>
    <row r="41" spans="3:6" x14ac:dyDescent="0.25">
      <c r="F41" s="315"/>
    </row>
    <row r="42" spans="3:6" x14ac:dyDescent="0.25">
      <c r="F42" s="315"/>
    </row>
    <row r="43" spans="3:6" x14ac:dyDescent="0.25">
      <c r="F43" s="315"/>
    </row>
    <row r="44" spans="3:6" x14ac:dyDescent="0.25">
      <c r="F44" s="315"/>
    </row>
    <row r="45" spans="3:6" x14ac:dyDescent="0.25">
      <c r="F45" s="315"/>
    </row>
    <row r="46" spans="3:6" x14ac:dyDescent="0.25">
      <c r="F46" s="315"/>
    </row>
    <row r="47" spans="3:6" x14ac:dyDescent="0.25">
      <c r="F47" s="315"/>
    </row>
    <row r="48" spans="3:6" x14ac:dyDescent="0.25">
      <c r="F48" s="315"/>
    </row>
    <row r="49" spans="6:6" x14ac:dyDescent="0.25">
      <c r="F49" s="315"/>
    </row>
    <row r="50" spans="6:6" x14ac:dyDescent="0.25">
      <c r="F50" s="315"/>
    </row>
    <row r="51" spans="6:6" x14ac:dyDescent="0.25">
      <c r="F51" s="315"/>
    </row>
    <row r="52" spans="6:6" x14ac:dyDescent="0.25">
      <c r="F52" s="315"/>
    </row>
    <row r="53" spans="6:6" x14ac:dyDescent="0.25">
      <c r="F53" s="315"/>
    </row>
    <row r="54" spans="6:6" x14ac:dyDescent="0.25">
      <c r="F54" s="315"/>
    </row>
    <row r="55" spans="6:6" x14ac:dyDescent="0.25">
      <c r="F55" s="315"/>
    </row>
    <row r="56" spans="6:6" x14ac:dyDescent="0.25">
      <c r="F56" s="315"/>
    </row>
    <row r="57" spans="6:6" x14ac:dyDescent="0.25">
      <c r="F57" s="315"/>
    </row>
    <row r="58" spans="6:6" x14ac:dyDescent="0.25">
      <c r="F58" s="315"/>
    </row>
    <row r="59" spans="6:6" x14ac:dyDescent="0.25">
      <c r="F59" s="315"/>
    </row>
    <row r="60" spans="6:6" x14ac:dyDescent="0.25">
      <c r="F60" s="315"/>
    </row>
    <row r="61" spans="6:6" x14ac:dyDescent="0.25">
      <c r="F61" s="315"/>
    </row>
    <row r="62" spans="6:6" x14ac:dyDescent="0.25">
      <c r="F62" s="315"/>
    </row>
    <row r="63" spans="6:6" x14ac:dyDescent="0.25">
      <c r="F63" s="315"/>
    </row>
    <row r="64" spans="6:6" x14ac:dyDescent="0.25">
      <c r="F64" s="315"/>
    </row>
    <row r="65" spans="6:6" x14ac:dyDescent="0.25">
      <c r="F65" s="315"/>
    </row>
    <row r="66" spans="6:6" x14ac:dyDescent="0.25">
      <c r="F66" s="315"/>
    </row>
    <row r="67" spans="6:6" x14ac:dyDescent="0.25">
      <c r="F67" s="315"/>
    </row>
    <row r="68" spans="6:6" x14ac:dyDescent="0.25">
      <c r="F68" s="315"/>
    </row>
    <row r="69" spans="6:6" x14ac:dyDescent="0.25">
      <c r="F69" s="315"/>
    </row>
    <row r="70" spans="6:6" x14ac:dyDescent="0.25">
      <c r="F70" s="315"/>
    </row>
    <row r="71" spans="6:6" x14ac:dyDescent="0.25">
      <c r="F71" s="315"/>
    </row>
    <row r="72" spans="6:6" x14ac:dyDescent="0.25">
      <c r="F72" s="315"/>
    </row>
    <row r="73" spans="6:6" x14ac:dyDescent="0.25">
      <c r="F73" s="315"/>
    </row>
    <row r="74" spans="6:6" x14ac:dyDescent="0.25">
      <c r="F74" s="315"/>
    </row>
    <row r="75" spans="6:6" x14ac:dyDescent="0.25">
      <c r="F75" s="315"/>
    </row>
    <row r="76" spans="6:6" x14ac:dyDescent="0.25">
      <c r="F76" s="315"/>
    </row>
    <row r="77" spans="6:6" x14ac:dyDescent="0.25">
      <c r="F77" s="315"/>
    </row>
    <row r="78" spans="6:6" x14ac:dyDescent="0.25">
      <c r="F78" s="315"/>
    </row>
    <row r="79" spans="6:6" x14ac:dyDescent="0.25">
      <c r="F79" s="315"/>
    </row>
    <row r="80" spans="6:6" x14ac:dyDescent="0.25">
      <c r="F80" s="315"/>
    </row>
    <row r="81" spans="6:6" x14ac:dyDescent="0.25">
      <c r="F81" s="315"/>
    </row>
    <row r="82" spans="6:6" x14ac:dyDescent="0.25">
      <c r="F82" s="315"/>
    </row>
    <row r="83" spans="6:6" x14ac:dyDescent="0.25">
      <c r="F83" s="315"/>
    </row>
    <row r="84" spans="6:6" x14ac:dyDescent="0.25">
      <c r="F84" s="315"/>
    </row>
    <row r="85" spans="6:6" x14ac:dyDescent="0.25">
      <c r="F85" s="315"/>
    </row>
    <row r="86" spans="6:6" x14ac:dyDescent="0.25">
      <c r="F86" s="315"/>
    </row>
    <row r="87" spans="6:6" x14ac:dyDescent="0.25">
      <c r="F87" s="315"/>
    </row>
    <row r="88" spans="6:6" x14ac:dyDescent="0.25">
      <c r="F88" s="315"/>
    </row>
    <row r="89" spans="6:6" x14ac:dyDescent="0.25">
      <c r="F89" s="315"/>
    </row>
    <row r="90" spans="6:6" x14ac:dyDescent="0.25">
      <c r="F90" s="315"/>
    </row>
    <row r="91" spans="6:6" x14ac:dyDescent="0.25">
      <c r="F91" s="315"/>
    </row>
  </sheetData>
  <mergeCells count="21">
    <mergeCell ref="B5:B7"/>
    <mergeCell ref="C5:C7"/>
    <mergeCell ref="D5:D7"/>
    <mergeCell ref="E5:E7"/>
    <mergeCell ref="F5:F7"/>
    <mergeCell ref="A19:A27"/>
    <mergeCell ref="B19:B27"/>
    <mergeCell ref="U5:U7"/>
    <mergeCell ref="H6:I6"/>
    <mergeCell ref="J6:K6"/>
    <mergeCell ref="L6:M6"/>
    <mergeCell ref="N6:O6"/>
    <mergeCell ref="A9:A18"/>
    <mergeCell ref="B9:B18"/>
    <mergeCell ref="G5:G7"/>
    <mergeCell ref="H5:O5"/>
    <mergeCell ref="P5:Q6"/>
    <mergeCell ref="R5:R7"/>
    <mergeCell ref="S5:S7"/>
    <mergeCell ref="T5:T7"/>
    <mergeCell ref="A5:A7"/>
  </mergeCells>
  <conditionalFormatting sqref="F9:F27">
    <cfRule type="duplicateValues" dxfId="0" priority="1"/>
  </conditionalFormatting>
  <dataValidations count="9">
    <dataValidation type="list" allowBlank="1" showInputMessage="1" showErrorMessage="1" sqref="C9:C27">
      <formula1>$B$1:$C$1</formula1>
    </dataValidation>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topLeftCell="J1" zoomScaleNormal="100" workbookViewId="0">
      <pane ySplit="6" topLeftCell="A41" activePane="bottomLeft" state="frozen"/>
      <selection sqref="A1:V1"/>
      <selection pane="bottomLeft" activeCell="C16" sqref="C16"/>
    </sheetView>
  </sheetViews>
  <sheetFormatPr baseColWidth="10" defaultColWidth="12.5703125" defaultRowHeight="12" x14ac:dyDescent="0.25"/>
  <cols>
    <col min="1" max="1" width="35.140625" style="425" customWidth="1"/>
    <col min="2" max="2" width="48.140625" style="494" customWidth="1"/>
    <col min="3" max="4" width="32.42578125" style="494" customWidth="1"/>
    <col min="5" max="5" width="32.7109375" style="494" customWidth="1"/>
    <col min="6" max="6" width="27.42578125" style="493" customWidth="1"/>
    <col min="7" max="7" width="36.42578125" style="494" customWidth="1"/>
    <col min="8" max="8" width="15.28515625" style="494" customWidth="1"/>
    <col min="9" max="9" width="15.85546875" style="494" customWidth="1"/>
    <col min="10" max="10" width="15.28515625" style="494" customWidth="1"/>
    <col min="11" max="11" width="15.42578125" style="494" customWidth="1"/>
    <col min="12" max="12" width="15.28515625" style="494" customWidth="1"/>
    <col min="13" max="13" width="14.85546875" style="494" customWidth="1"/>
    <col min="14" max="14" width="15.28515625" style="494" customWidth="1"/>
    <col min="15" max="15" width="17.5703125" style="494" customWidth="1"/>
    <col min="16" max="16" width="15.28515625" style="514" customWidth="1"/>
    <col min="17" max="17" width="16.28515625" style="514" bestFit="1" customWidth="1"/>
    <col min="18" max="20" width="14.28515625" style="494" customWidth="1"/>
    <col min="21" max="21" width="15.7109375" style="494" customWidth="1"/>
    <col min="22" max="16384" width="12.5703125" style="494"/>
  </cols>
  <sheetData>
    <row r="1" spans="1:28" s="495" customFormat="1" ht="18.75" x14ac:dyDescent="0.25">
      <c r="B1" s="477"/>
      <c r="C1" s="477"/>
      <c r="D1" s="477"/>
      <c r="E1" s="477"/>
      <c r="F1" s="477"/>
      <c r="G1" s="477"/>
      <c r="H1" s="477" t="s">
        <v>1793</v>
      </c>
      <c r="I1" s="477"/>
      <c r="L1" s="496" t="s">
        <v>1794</v>
      </c>
      <c r="M1" s="496" t="s">
        <v>1795</v>
      </c>
      <c r="N1" s="496" t="s">
        <v>1796</v>
      </c>
      <c r="O1" s="496" t="s">
        <v>1797</v>
      </c>
      <c r="P1" s="496" t="s">
        <v>1798</v>
      </c>
      <c r="Q1" s="496" t="s">
        <v>1799</v>
      </c>
      <c r="R1" s="496" t="s">
        <v>1800</v>
      </c>
      <c r="S1" s="496" t="s">
        <v>1801</v>
      </c>
      <c r="T1" s="496" t="s">
        <v>1802</v>
      </c>
      <c r="U1" s="496" t="s">
        <v>1803</v>
      </c>
      <c r="V1" s="496" t="s">
        <v>1804</v>
      </c>
      <c r="W1" s="496" t="s">
        <v>1805</v>
      </c>
      <c r="X1" s="496" t="s">
        <v>1806</v>
      </c>
      <c r="Y1" s="496" t="s">
        <v>1807</v>
      </c>
      <c r="Z1" s="496" t="s">
        <v>1808</v>
      </c>
      <c r="AA1" s="496" t="s">
        <v>1809</v>
      </c>
      <c r="AB1" s="496" t="s">
        <v>1810</v>
      </c>
    </row>
    <row r="2" spans="1:28" s="495" customFormat="1" ht="18.75" x14ac:dyDescent="0.25">
      <c r="A2" s="497" t="s">
        <v>1811</v>
      </c>
      <c r="B2" s="477"/>
      <c r="C2" s="477"/>
      <c r="D2" s="477"/>
      <c r="E2" s="477"/>
      <c r="F2" s="477"/>
      <c r="G2" s="477"/>
      <c r="H2" s="477"/>
      <c r="I2" s="477"/>
      <c r="J2" s="477"/>
      <c r="K2" s="477"/>
      <c r="L2" s="477"/>
      <c r="M2" s="477"/>
      <c r="N2" s="477"/>
      <c r="O2" s="477"/>
      <c r="P2" s="498"/>
      <c r="Q2" s="498"/>
      <c r="R2" s="477"/>
      <c r="S2" s="477"/>
      <c r="T2" s="477"/>
      <c r="U2" s="477"/>
    </row>
    <row r="3" spans="1:28" s="495" customFormat="1" ht="21" customHeight="1" x14ac:dyDescent="0.25">
      <c r="A3" s="499" t="s">
        <v>1812</v>
      </c>
      <c r="B3" s="500"/>
      <c r="C3" s="500"/>
      <c r="D3" s="500"/>
      <c r="E3" s="500"/>
      <c r="F3" s="482"/>
      <c r="G3" s="500"/>
      <c r="H3" s="500"/>
      <c r="I3" s="500"/>
      <c r="J3" s="500"/>
      <c r="K3" s="500"/>
      <c r="L3" s="500"/>
      <c r="M3" s="500"/>
      <c r="N3" s="500"/>
      <c r="O3" s="500"/>
      <c r="P3" s="501"/>
      <c r="Q3" s="501"/>
      <c r="R3" s="500"/>
      <c r="S3" s="500"/>
      <c r="T3" s="500"/>
      <c r="U3" s="500"/>
    </row>
    <row r="4" spans="1:28" s="424" customFormat="1" ht="23.2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99</v>
      </c>
      <c r="S4" s="573" t="s">
        <v>106</v>
      </c>
      <c r="T4" s="573" t="s">
        <v>105</v>
      </c>
      <c r="U4" s="554" t="s">
        <v>88</v>
      </c>
    </row>
    <row r="5" spans="1:28" s="424" customFormat="1"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55"/>
    </row>
    <row r="6" spans="1:28" s="424" customFormat="1" ht="24" customHeight="1"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56"/>
    </row>
    <row r="7" spans="1:28" s="424" customFormat="1" ht="15.75" x14ac:dyDescent="0.25">
      <c r="A7" s="291"/>
      <c r="B7" s="292"/>
      <c r="C7" s="293"/>
      <c r="D7" s="293"/>
      <c r="E7" s="293"/>
      <c r="F7" s="294"/>
      <c r="G7" s="293"/>
      <c r="H7" s="295"/>
      <c r="I7" s="295"/>
      <c r="J7" s="295"/>
      <c r="K7" s="295"/>
      <c r="L7" s="295"/>
      <c r="M7" s="295"/>
      <c r="N7" s="295"/>
      <c r="O7" s="295"/>
      <c r="P7" s="295"/>
      <c r="Q7" s="295"/>
      <c r="R7" s="296"/>
      <c r="S7" s="296"/>
      <c r="T7" s="296"/>
      <c r="U7" s="297"/>
    </row>
    <row r="8" spans="1:28" ht="15.75" x14ac:dyDescent="0.25">
      <c r="A8" s="551" t="s">
        <v>1813</v>
      </c>
      <c r="B8" s="551" t="s">
        <v>1814</v>
      </c>
      <c r="C8" s="408"/>
      <c r="D8" s="408"/>
      <c r="E8" s="408"/>
      <c r="F8" s="408"/>
      <c r="G8" s="408"/>
      <c r="H8" s="391"/>
      <c r="I8" s="391"/>
      <c r="J8" s="463"/>
      <c r="K8" s="502"/>
      <c r="L8" s="391"/>
      <c r="M8" s="460"/>
      <c r="N8" s="463"/>
      <c r="O8" s="460"/>
      <c r="P8" s="461">
        <f>H8+J8+L8+N8</f>
        <v>0</v>
      </c>
      <c r="Q8" s="462">
        <f>I8+K8+M8+O8</f>
        <v>0</v>
      </c>
      <c r="R8" s="391"/>
      <c r="S8" s="391"/>
      <c r="T8" s="391"/>
      <c r="U8" s="408"/>
    </row>
    <row r="9" spans="1:28" ht="15.75" x14ac:dyDescent="0.25">
      <c r="A9" s="552"/>
      <c r="B9" s="552"/>
      <c r="C9" s="408"/>
      <c r="D9" s="408"/>
      <c r="E9" s="408"/>
      <c r="F9" s="408"/>
      <c r="G9" s="408"/>
      <c r="H9" s="391"/>
      <c r="I9" s="391"/>
      <c r="J9" s="463"/>
      <c r="K9" s="502"/>
      <c r="L9" s="391"/>
      <c r="M9" s="460"/>
      <c r="N9" s="463"/>
      <c r="O9" s="460"/>
      <c r="P9" s="461">
        <f t="shared" ref="P9:Q46" si="0">H9+J9+L9+N9</f>
        <v>0</v>
      </c>
      <c r="Q9" s="462">
        <f t="shared" si="0"/>
        <v>0</v>
      </c>
      <c r="R9" s="391"/>
      <c r="S9" s="391"/>
      <c r="T9" s="391"/>
      <c r="U9" s="408"/>
    </row>
    <row r="10" spans="1:28" ht="15.75" x14ac:dyDescent="0.25">
      <c r="A10" s="552"/>
      <c r="B10" s="552"/>
      <c r="C10" s="408"/>
      <c r="D10" s="408"/>
      <c r="E10" s="408"/>
      <c r="F10" s="408"/>
      <c r="G10" s="408"/>
      <c r="H10" s="391"/>
      <c r="I10" s="391"/>
      <c r="J10" s="463"/>
      <c r="K10" s="502"/>
      <c r="L10" s="391"/>
      <c r="M10" s="460"/>
      <c r="N10" s="463"/>
      <c r="O10" s="460"/>
      <c r="P10" s="461">
        <f t="shared" si="0"/>
        <v>0</v>
      </c>
      <c r="Q10" s="462">
        <f t="shared" si="0"/>
        <v>0</v>
      </c>
      <c r="R10" s="391"/>
      <c r="S10" s="391"/>
      <c r="T10" s="391"/>
      <c r="U10" s="408"/>
    </row>
    <row r="11" spans="1:28" ht="15.75" x14ac:dyDescent="0.25">
      <c r="A11" s="552"/>
      <c r="B11" s="552"/>
      <c r="C11" s="408"/>
      <c r="D11" s="408"/>
      <c r="E11" s="408"/>
      <c r="F11" s="408"/>
      <c r="G11" s="408"/>
      <c r="H11" s="391"/>
      <c r="I11" s="391"/>
      <c r="J11" s="463"/>
      <c r="K11" s="502"/>
      <c r="L11" s="391"/>
      <c r="M11" s="460"/>
      <c r="N11" s="463"/>
      <c r="O11" s="460"/>
      <c r="P11" s="461">
        <f t="shared" si="0"/>
        <v>0</v>
      </c>
      <c r="Q11" s="462">
        <f t="shared" si="0"/>
        <v>0</v>
      </c>
      <c r="R11" s="391"/>
      <c r="S11" s="391"/>
      <c r="T11" s="391"/>
      <c r="U11" s="408"/>
    </row>
    <row r="12" spans="1:28" ht="15.75" x14ac:dyDescent="0.25">
      <c r="A12" s="552"/>
      <c r="B12" s="552"/>
      <c r="C12" s="408"/>
      <c r="D12" s="408"/>
      <c r="E12" s="408"/>
      <c r="F12" s="408"/>
      <c r="G12" s="408"/>
      <c r="H12" s="391"/>
      <c r="I12" s="391"/>
      <c r="J12" s="463"/>
      <c r="K12" s="502"/>
      <c r="L12" s="391"/>
      <c r="M12" s="460"/>
      <c r="N12" s="463"/>
      <c r="O12" s="460"/>
      <c r="P12" s="461">
        <f t="shared" si="0"/>
        <v>0</v>
      </c>
      <c r="Q12" s="462">
        <f t="shared" si="0"/>
        <v>0</v>
      </c>
      <c r="R12" s="391"/>
      <c r="S12" s="391"/>
      <c r="T12" s="391"/>
      <c r="U12" s="408"/>
    </row>
    <row r="13" spans="1:28" ht="15.75" x14ac:dyDescent="0.25">
      <c r="A13" s="552"/>
      <c r="B13" s="553"/>
      <c r="C13" s="408"/>
      <c r="D13" s="408"/>
      <c r="E13" s="408"/>
      <c r="F13" s="408"/>
      <c r="G13" s="408"/>
      <c r="H13" s="391"/>
      <c r="I13" s="391"/>
      <c r="J13" s="463"/>
      <c r="K13" s="502"/>
      <c r="L13" s="391"/>
      <c r="M13" s="460"/>
      <c r="N13" s="463"/>
      <c r="O13" s="460"/>
      <c r="P13" s="461">
        <f t="shared" si="0"/>
        <v>0</v>
      </c>
      <c r="Q13" s="462">
        <f t="shared" si="0"/>
        <v>0</v>
      </c>
      <c r="R13" s="391"/>
      <c r="S13" s="391"/>
      <c r="T13" s="391"/>
      <c r="U13" s="408"/>
    </row>
    <row r="14" spans="1:28" ht="15.75" x14ac:dyDescent="0.25">
      <c r="A14" s="552"/>
      <c r="B14" s="551" t="s">
        <v>1815</v>
      </c>
      <c r="C14" s="408"/>
      <c r="D14" s="408"/>
      <c r="E14" s="408"/>
      <c r="F14" s="408"/>
      <c r="G14" s="408"/>
      <c r="H14" s="391"/>
      <c r="I14" s="391"/>
      <c r="J14" s="463"/>
      <c r="K14" s="502"/>
      <c r="L14" s="391"/>
      <c r="M14" s="460"/>
      <c r="N14" s="463"/>
      <c r="O14" s="460"/>
      <c r="P14" s="461">
        <f t="shared" si="0"/>
        <v>0</v>
      </c>
      <c r="Q14" s="462">
        <f t="shared" si="0"/>
        <v>0</v>
      </c>
      <c r="R14" s="391"/>
      <c r="S14" s="391"/>
      <c r="T14" s="391"/>
      <c r="U14" s="408"/>
    </row>
    <row r="15" spans="1:28" ht="15.75" x14ac:dyDescent="0.25">
      <c r="A15" s="552"/>
      <c r="B15" s="552"/>
      <c r="C15" s="408"/>
      <c r="D15" s="408"/>
      <c r="E15" s="408"/>
      <c r="F15" s="408"/>
      <c r="G15" s="408"/>
      <c r="H15" s="391"/>
      <c r="I15" s="391"/>
      <c r="J15" s="463"/>
      <c r="K15" s="502"/>
      <c r="L15" s="391"/>
      <c r="M15" s="460"/>
      <c r="N15" s="463"/>
      <c r="O15" s="460"/>
      <c r="P15" s="461">
        <f t="shared" si="0"/>
        <v>0</v>
      </c>
      <c r="Q15" s="462">
        <f t="shared" si="0"/>
        <v>0</v>
      </c>
      <c r="R15" s="391"/>
      <c r="S15" s="391"/>
      <c r="T15" s="391"/>
      <c r="U15" s="408"/>
    </row>
    <row r="16" spans="1:28" ht="15.75" x14ac:dyDescent="0.25">
      <c r="A16" s="552"/>
      <c r="B16" s="552"/>
      <c r="C16" s="408"/>
      <c r="D16" s="408"/>
      <c r="E16" s="408"/>
      <c r="F16" s="408"/>
      <c r="G16" s="408"/>
      <c r="H16" s="391"/>
      <c r="I16" s="391"/>
      <c r="J16" s="463"/>
      <c r="K16" s="502"/>
      <c r="L16" s="391"/>
      <c r="M16" s="460"/>
      <c r="N16" s="463"/>
      <c r="O16" s="460"/>
      <c r="P16" s="461">
        <f t="shared" si="0"/>
        <v>0</v>
      </c>
      <c r="Q16" s="462">
        <f t="shared" si="0"/>
        <v>0</v>
      </c>
      <c r="R16" s="391"/>
      <c r="S16" s="391"/>
      <c r="T16" s="391"/>
      <c r="U16" s="408"/>
    </row>
    <row r="17" spans="1:21" ht="15.75" x14ac:dyDescent="0.25">
      <c r="A17" s="552"/>
      <c r="B17" s="552"/>
      <c r="C17" s="408"/>
      <c r="D17" s="408"/>
      <c r="E17" s="408"/>
      <c r="F17" s="408"/>
      <c r="G17" s="503"/>
      <c r="H17" s="391"/>
      <c r="I17" s="391"/>
      <c r="J17" s="391"/>
      <c r="K17" s="391"/>
      <c r="L17" s="391"/>
      <c r="M17" s="460"/>
      <c r="N17" s="391"/>
      <c r="O17" s="460"/>
      <c r="P17" s="461">
        <f t="shared" si="0"/>
        <v>0</v>
      </c>
      <c r="Q17" s="462">
        <f t="shared" si="0"/>
        <v>0</v>
      </c>
      <c r="R17" s="456"/>
      <c r="S17" s="456"/>
      <c r="T17" s="456"/>
      <c r="U17" s="408"/>
    </row>
    <row r="18" spans="1:21" ht="15.75" x14ac:dyDescent="0.25">
      <c r="A18" s="552"/>
      <c r="B18" s="552"/>
      <c r="C18" s="408"/>
      <c r="D18" s="408"/>
      <c r="E18" s="408"/>
      <c r="F18" s="408"/>
      <c r="G18" s="503"/>
      <c r="H18" s="391"/>
      <c r="I18" s="391"/>
      <c r="J18" s="391"/>
      <c r="K18" s="391"/>
      <c r="L18" s="391"/>
      <c r="M18" s="460"/>
      <c r="N18" s="391"/>
      <c r="O18" s="460"/>
      <c r="P18" s="461">
        <f t="shared" si="0"/>
        <v>0</v>
      </c>
      <c r="Q18" s="462">
        <f t="shared" si="0"/>
        <v>0</v>
      </c>
      <c r="R18" s="456"/>
      <c r="S18" s="456"/>
      <c r="T18" s="456"/>
      <c r="U18" s="408"/>
    </row>
    <row r="19" spans="1:21" ht="15.75" x14ac:dyDescent="0.25">
      <c r="A19" s="552"/>
      <c r="B19" s="553"/>
      <c r="C19" s="408"/>
      <c r="D19" s="408"/>
      <c r="E19" s="408"/>
      <c r="F19" s="408"/>
      <c r="G19" s="408"/>
      <c r="H19" s="391"/>
      <c r="I19" s="504"/>
      <c r="J19" s="391"/>
      <c r="K19" s="504"/>
      <c r="L19" s="391"/>
      <c r="M19" s="460"/>
      <c r="N19" s="391"/>
      <c r="O19" s="460"/>
      <c r="P19" s="461">
        <f t="shared" si="0"/>
        <v>0</v>
      </c>
      <c r="Q19" s="462">
        <f t="shared" si="0"/>
        <v>0</v>
      </c>
      <c r="R19" s="391"/>
      <c r="S19" s="391"/>
      <c r="T19" s="391"/>
      <c r="U19" s="408"/>
    </row>
    <row r="20" spans="1:21" ht="15.75" x14ac:dyDescent="0.25">
      <c r="A20" s="552"/>
      <c r="B20" s="551" t="s">
        <v>1816</v>
      </c>
      <c r="C20" s="408"/>
      <c r="D20" s="408"/>
      <c r="E20" s="408"/>
      <c r="F20" s="408"/>
      <c r="G20" s="408"/>
      <c r="H20" s="391"/>
      <c r="I20" s="504"/>
      <c r="J20" s="391"/>
      <c r="K20" s="504"/>
      <c r="L20" s="391"/>
      <c r="M20" s="460"/>
      <c r="N20" s="391"/>
      <c r="O20" s="460"/>
      <c r="P20" s="461">
        <f t="shared" si="0"/>
        <v>0</v>
      </c>
      <c r="Q20" s="462">
        <f t="shared" si="0"/>
        <v>0</v>
      </c>
      <c r="R20" s="391"/>
      <c r="S20" s="391"/>
      <c r="T20" s="391"/>
      <c r="U20" s="408"/>
    </row>
    <row r="21" spans="1:21" ht="15.75" x14ac:dyDescent="0.25">
      <c r="A21" s="552"/>
      <c r="B21" s="552"/>
      <c r="C21" s="408"/>
      <c r="D21" s="408"/>
      <c r="E21" s="408"/>
      <c r="F21" s="408"/>
      <c r="G21" s="391"/>
      <c r="H21" s="463"/>
      <c r="I21" s="391"/>
      <c r="J21" s="463"/>
      <c r="K21" s="391"/>
      <c r="L21" s="463"/>
      <c r="M21" s="460"/>
      <c r="N21" s="463"/>
      <c r="O21" s="460"/>
      <c r="P21" s="461">
        <f t="shared" si="0"/>
        <v>0</v>
      </c>
      <c r="Q21" s="462">
        <f t="shared" si="0"/>
        <v>0</v>
      </c>
      <c r="R21" s="391"/>
      <c r="S21" s="391"/>
      <c r="T21" s="391"/>
      <c r="U21" s="391"/>
    </row>
    <row r="22" spans="1:21" ht="15.75" x14ac:dyDescent="0.25">
      <c r="A22" s="552"/>
      <c r="B22" s="552"/>
      <c r="C22" s="408"/>
      <c r="D22" s="408"/>
      <c r="E22" s="408"/>
      <c r="F22" s="408"/>
      <c r="G22" s="391"/>
      <c r="H22" s="463"/>
      <c r="I22" s="391"/>
      <c r="J22" s="463"/>
      <c r="K22" s="391"/>
      <c r="L22" s="463"/>
      <c r="M22" s="460"/>
      <c r="N22" s="463"/>
      <c r="O22" s="460"/>
      <c r="P22" s="461">
        <f t="shared" si="0"/>
        <v>0</v>
      </c>
      <c r="Q22" s="462">
        <f t="shared" si="0"/>
        <v>0</v>
      </c>
      <c r="R22" s="391"/>
      <c r="S22" s="391"/>
      <c r="T22" s="391"/>
      <c r="U22" s="391"/>
    </row>
    <row r="23" spans="1:21" ht="15.75" x14ac:dyDescent="0.25">
      <c r="A23" s="552"/>
      <c r="B23" s="552"/>
      <c r="C23" s="408"/>
      <c r="D23" s="408"/>
      <c r="E23" s="408"/>
      <c r="F23" s="408"/>
      <c r="G23" s="391"/>
      <c r="H23" s="463"/>
      <c r="I23" s="391"/>
      <c r="J23" s="463"/>
      <c r="K23" s="391"/>
      <c r="L23" s="463"/>
      <c r="M23" s="460"/>
      <c r="N23" s="463"/>
      <c r="O23" s="460"/>
      <c r="P23" s="461">
        <f t="shared" si="0"/>
        <v>0</v>
      </c>
      <c r="Q23" s="462">
        <f t="shared" si="0"/>
        <v>0</v>
      </c>
      <c r="R23" s="391"/>
      <c r="S23" s="391"/>
      <c r="T23" s="391"/>
      <c r="U23" s="391"/>
    </row>
    <row r="24" spans="1:21" ht="15.75" x14ac:dyDescent="0.25">
      <c r="A24" s="552"/>
      <c r="B24" s="552"/>
      <c r="C24" s="408"/>
      <c r="D24" s="408"/>
      <c r="E24" s="408"/>
      <c r="F24" s="408"/>
      <c r="G24" s="391"/>
      <c r="H24" s="463"/>
      <c r="I24" s="391"/>
      <c r="J24" s="463"/>
      <c r="K24" s="391"/>
      <c r="L24" s="463"/>
      <c r="M24" s="460"/>
      <c r="N24" s="463"/>
      <c r="O24" s="460"/>
      <c r="P24" s="461">
        <f t="shared" si="0"/>
        <v>0</v>
      </c>
      <c r="Q24" s="462">
        <f t="shared" si="0"/>
        <v>0</v>
      </c>
      <c r="R24" s="391"/>
      <c r="S24" s="391"/>
      <c r="T24" s="391"/>
      <c r="U24" s="391"/>
    </row>
    <row r="25" spans="1:21" ht="15.75" x14ac:dyDescent="0.25">
      <c r="A25" s="552"/>
      <c r="B25" s="552"/>
      <c r="C25" s="408"/>
      <c r="D25" s="408"/>
      <c r="E25" s="408"/>
      <c r="F25" s="408"/>
      <c r="G25" s="391"/>
      <c r="H25" s="463"/>
      <c r="I25" s="391"/>
      <c r="J25" s="463"/>
      <c r="K25" s="391"/>
      <c r="L25" s="463"/>
      <c r="M25" s="460"/>
      <c r="N25" s="463"/>
      <c r="O25" s="460"/>
      <c r="P25" s="461">
        <f t="shared" si="0"/>
        <v>0</v>
      </c>
      <c r="Q25" s="462">
        <f t="shared" si="0"/>
        <v>0</v>
      </c>
      <c r="R25" s="391"/>
      <c r="S25" s="391"/>
      <c r="T25" s="391"/>
      <c r="U25" s="391"/>
    </row>
    <row r="26" spans="1:21" ht="15.75" x14ac:dyDescent="0.25">
      <c r="A26" s="552"/>
      <c r="B26" s="552"/>
      <c r="C26" s="505"/>
      <c r="D26" s="505"/>
      <c r="E26" s="408"/>
      <c r="F26" s="408"/>
      <c r="G26" s="408"/>
      <c r="H26" s="463"/>
      <c r="I26" s="506"/>
      <c r="J26" s="463"/>
      <c r="K26" s="506"/>
      <c r="L26" s="463"/>
      <c r="M26" s="460"/>
      <c r="N26" s="463"/>
      <c r="O26" s="460"/>
      <c r="P26" s="461">
        <f t="shared" si="0"/>
        <v>0</v>
      </c>
      <c r="Q26" s="462">
        <f t="shared" si="0"/>
        <v>0</v>
      </c>
      <c r="R26" s="391"/>
      <c r="S26" s="391"/>
      <c r="T26" s="391"/>
      <c r="U26" s="408"/>
    </row>
    <row r="27" spans="1:21" ht="15.75" x14ac:dyDescent="0.25">
      <c r="A27" s="552"/>
      <c r="B27" s="553"/>
      <c r="C27" s="505"/>
      <c r="D27" s="505"/>
      <c r="E27" s="408"/>
      <c r="F27" s="408"/>
      <c r="G27" s="360"/>
      <c r="H27" s="463"/>
      <c r="I27" s="391"/>
      <c r="J27" s="463"/>
      <c r="K27" s="391"/>
      <c r="L27" s="463"/>
      <c r="M27" s="460"/>
      <c r="N27" s="463"/>
      <c r="O27" s="460"/>
      <c r="P27" s="461">
        <f t="shared" si="0"/>
        <v>0</v>
      </c>
      <c r="Q27" s="462">
        <f t="shared" si="0"/>
        <v>0</v>
      </c>
      <c r="R27" s="391"/>
      <c r="S27" s="391"/>
      <c r="T27" s="391"/>
      <c r="U27" s="408"/>
    </row>
    <row r="28" spans="1:21" ht="15.75" customHeight="1" x14ac:dyDescent="0.25">
      <c r="A28" s="552"/>
      <c r="B28" s="576" t="s">
        <v>1817</v>
      </c>
      <c r="C28" s="505"/>
      <c r="D28" s="505"/>
      <c r="E28" s="408"/>
      <c r="F28" s="408"/>
      <c r="G28" s="408"/>
      <c r="H28" s="391"/>
      <c r="I28" s="391"/>
      <c r="J28" s="507"/>
      <c r="K28" s="391"/>
      <c r="L28" s="391"/>
      <c r="M28" s="460"/>
      <c r="N28" s="391"/>
      <c r="O28" s="460"/>
      <c r="P28" s="461">
        <f t="shared" si="0"/>
        <v>0</v>
      </c>
      <c r="Q28" s="462">
        <f t="shared" si="0"/>
        <v>0</v>
      </c>
      <c r="R28" s="391"/>
      <c r="S28" s="391"/>
      <c r="T28" s="391"/>
      <c r="U28" s="408"/>
    </row>
    <row r="29" spans="1:21" ht="15.75" x14ac:dyDescent="0.25">
      <c r="A29" s="552"/>
      <c r="B29" s="576"/>
      <c r="C29" s="505"/>
      <c r="D29" s="505"/>
      <c r="E29" s="408"/>
      <c r="F29" s="408"/>
      <c r="G29" s="408"/>
      <c r="H29" s="391"/>
      <c r="I29" s="391"/>
      <c r="J29" s="507"/>
      <c r="K29" s="391"/>
      <c r="L29" s="391"/>
      <c r="M29" s="460"/>
      <c r="N29" s="391"/>
      <c r="O29" s="460"/>
      <c r="P29" s="461">
        <f t="shared" si="0"/>
        <v>0</v>
      </c>
      <c r="Q29" s="462">
        <f t="shared" si="0"/>
        <v>0</v>
      </c>
      <c r="R29" s="391"/>
      <c r="S29" s="391"/>
      <c r="T29" s="391"/>
      <c r="U29" s="408"/>
    </row>
    <row r="30" spans="1:21" ht="15.75" x14ac:dyDescent="0.25">
      <c r="A30" s="552"/>
      <c r="B30" s="576"/>
      <c r="C30" s="505"/>
      <c r="D30" s="505"/>
      <c r="E30" s="408"/>
      <c r="F30" s="408"/>
      <c r="G30" s="408"/>
      <c r="H30" s="391"/>
      <c r="I30" s="391"/>
      <c r="J30" s="507"/>
      <c r="K30" s="391"/>
      <c r="L30" s="391"/>
      <c r="M30" s="460"/>
      <c r="N30" s="391"/>
      <c r="O30" s="460"/>
      <c r="P30" s="461">
        <f t="shared" si="0"/>
        <v>0</v>
      </c>
      <c r="Q30" s="462">
        <f t="shared" si="0"/>
        <v>0</v>
      </c>
      <c r="R30" s="391"/>
      <c r="S30" s="391"/>
      <c r="T30" s="391"/>
      <c r="U30" s="408"/>
    </row>
    <row r="31" spans="1:21" ht="15.75" x14ac:dyDescent="0.25">
      <c r="A31" s="552"/>
      <c r="B31" s="576"/>
      <c r="C31" s="505"/>
      <c r="D31" s="505"/>
      <c r="E31" s="408"/>
      <c r="F31" s="408"/>
      <c r="G31" s="408"/>
      <c r="H31" s="391"/>
      <c r="I31" s="391"/>
      <c r="J31" s="507"/>
      <c r="K31" s="391"/>
      <c r="L31" s="391"/>
      <c r="M31" s="460"/>
      <c r="N31" s="391"/>
      <c r="O31" s="460"/>
      <c r="P31" s="461"/>
      <c r="Q31" s="462"/>
      <c r="R31" s="391"/>
      <c r="S31" s="391"/>
      <c r="T31" s="391"/>
      <c r="U31" s="408"/>
    </row>
    <row r="32" spans="1:21" ht="15.75" x14ac:dyDescent="0.25">
      <c r="A32" s="552"/>
      <c r="B32" s="576"/>
      <c r="C32" s="505"/>
      <c r="D32" s="505"/>
      <c r="E32" s="408"/>
      <c r="F32" s="408"/>
      <c r="G32" s="408"/>
      <c r="H32" s="391"/>
      <c r="I32" s="391"/>
      <c r="J32" s="507"/>
      <c r="K32" s="391"/>
      <c r="L32" s="391"/>
      <c r="M32" s="460"/>
      <c r="N32" s="391"/>
      <c r="O32" s="460"/>
      <c r="P32" s="461"/>
      <c r="Q32" s="462"/>
      <c r="R32" s="391"/>
      <c r="S32" s="391"/>
      <c r="T32" s="391"/>
      <c r="U32" s="408"/>
    </row>
    <row r="33" spans="1:21" ht="15.75" x14ac:dyDescent="0.25">
      <c r="A33" s="552"/>
      <c r="B33" s="576"/>
      <c r="C33" s="505"/>
      <c r="D33" s="505"/>
      <c r="E33" s="408"/>
      <c r="F33" s="408"/>
      <c r="G33" s="408"/>
      <c r="H33" s="391"/>
      <c r="I33" s="391"/>
      <c r="J33" s="507"/>
      <c r="K33" s="391"/>
      <c r="L33" s="391"/>
      <c r="M33" s="460"/>
      <c r="N33" s="391"/>
      <c r="O33" s="460"/>
      <c r="P33" s="461">
        <f t="shared" si="0"/>
        <v>0</v>
      </c>
      <c r="Q33" s="462">
        <f t="shared" si="0"/>
        <v>0</v>
      </c>
      <c r="R33" s="391"/>
      <c r="S33" s="391"/>
      <c r="T33" s="391"/>
      <c r="U33" s="408"/>
    </row>
    <row r="34" spans="1:21" ht="15.75" x14ac:dyDescent="0.25">
      <c r="A34" s="552"/>
      <c r="B34" s="576"/>
      <c r="C34" s="505"/>
      <c r="D34" s="505"/>
      <c r="E34" s="408"/>
      <c r="F34" s="408"/>
      <c r="G34" s="408"/>
      <c r="H34" s="391"/>
      <c r="I34" s="391"/>
      <c r="J34" s="507"/>
      <c r="K34" s="391"/>
      <c r="L34" s="391"/>
      <c r="M34" s="460"/>
      <c r="N34" s="391"/>
      <c r="O34" s="460"/>
      <c r="P34" s="461">
        <f t="shared" si="0"/>
        <v>0</v>
      </c>
      <c r="Q34" s="462">
        <f t="shared" si="0"/>
        <v>0</v>
      </c>
      <c r="R34" s="391"/>
      <c r="S34" s="391"/>
      <c r="T34" s="391"/>
      <c r="U34" s="408"/>
    </row>
    <row r="35" spans="1:21" ht="15.75" x14ac:dyDescent="0.25">
      <c r="A35" s="552"/>
      <c r="B35" s="576"/>
      <c r="C35" s="505"/>
      <c r="D35" s="505"/>
      <c r="E35" s="408"/>
      <c r="F35" s="408"/>
      <c r="G35" s="408"/>
      <c r="H35" s="391"/>
      <c r="I35" s="391"/>
      <c r="J35" s="507"/>
      <c r="K35" s="391"/>
      <c r="L35" s="391"/>
      <c r="M35" s="460"/>
      <c r="N35" s="391"/>
      <c r="O35" s="460"/>
      <c r="P35" s="461">
        <f t="shared" si="0"/>
        <v>0</v>
      </c>
      <c r="Q35" s="462">
        <f t="shared" si="0"/>
        <v>0</v>
      </c>
      <c r="R35" s="391"/>
      <c r="S35" s="391"/>
      <c r="T35" s="391"/>
      <c r="U35" s="408"/>
    </row>
    <row r="36" spans="1:21" ht="15.75" x14ac:dyDescent="0.25">
      <c r="A36" s="552"/>
      <c r="B36" s="576"/>
      <c r="C36" s="505"/>
      <c r="D36" s="505"/>
      <c r="E36" s="408"/>
      <c r="F36" s="408"/>
      <c r="G36" s="408"/>
      <c r="H36" s="391"/>
      <c r="I36" s="391"/>
      <c r="J36" s="507"/>
      <c r="K36" s="391"/>
      <c r="L36" s="391"/>
      <c r="M36" s="460"/>
      <c r="N36" s="391"/>
      <c r="O36" s="460"/>
      <c r="P36" s="461">
        <f t="shared" si="0"/>
        <v>0</v>
      </c>
      <c r="Q36" s="462">
        <f t="shared" si="0"/>
        <v>0</v>
      </c>
      <c r="R36" s="391"/>
      <c r="S36" s="391"/>
      <c r="T36" s="391"/>
      <c r="U36" s="408"/>
    </row>
    <row r="37" spans="1:21" ht="15.75" x14ac:dyDescent="0.25">
      <c r="A37" s="552"/>
      <c r="B37" s="576"/>
      <c r="C37" s="505"/>
      <c r="D37" s="505"/>
      <c r="E37" s="408"/>
      <c r="F37" s="408"/>
      <c r="G37" s="408"/>
      <c r="H37" s="391"/>
      <c r="I37" s="391"/>
      <c r="J37" s="507"/>
      <c r="K37" s="391"/>
      <c r="L37" s="391"/>
      <c r="M37" s="460"/>
      <c r="N37" s="391"/>
      <c r="O37" s="460"/>
      <c r="P37" s="461">
        <f t="shared" si="0"/>
        <v>0</v>
      </c>
      <c r="Q37" s="462">
        <f t="shared" si="0"/>
        <v>0</v>
      </c>
      <c r="R37" s="391"/>
      <c r="S37" s="391"/>
      <c r="T37" s="391"/>
      <c r="U37" s="408"/>
    </row>
    <row r="38" spans="1:21" ht="15.75" x14ac:dyDescent="0.25">
      <c r="A38" s="552"/>
      <c r="B38" s="576"/>
      <c r="C38" s="505"/>
      <c r="D38" s="505"/>
      <c r="E38" s="408"/>
      <c r="F38" s="408"/>
      <c r="G38" s="408"/>
      <c r="H38" s="391"/>
      <c r="I38" s="391"/>
      <c r="J38" s="507"/>
      <c r="K38" s="391"/>
      <c r="L38" s="391"/>
      <c r="M38" s="460"/>
      <c r="N38" s="391"/>
      <c r="O38" s="460"/>
      <c r="P38" s="461">
        <f t="shared" si="0"/>
        <v>0</v>
      </c>
      <c r="Q38" s="462">
        <f t="shared" si="0"/>
        <v>0</v>
      </c>
      <c r="R38" s="391"/>
      <c r="S38" s="391"/>
      <c r="T38" s="391"/>
      <c r="U38" s="408"/>
    </row>
    <row r="39" spans="1:21" ht="15.75" x14ac:dyDescent="0.25">
      <c r="A39" s="552"/>
      <c r="B39" s="576" t="s">
        <v>1818</v>
      </c>
      <c r="C39" s="505"/>
      <c r="D39" s="505"/>
      <c r="E39" s="408"/>
      <c r="F39" s="408"/>
      <c r="G39" s="408"/>
      <c r="H39" s="391"/>
      <c r="I39" s="391"/>
      <c r="J39" s="507"/>
      <c r="K39" s="391"/>
      <c r="L39" s="391"/>
      <c r="M39" s="460"/>
      <c r="N39" s="391"/>
      <c r="O39" s="460"/>
      <c r="P39" s="461">
        <f t="shared" si="0"/>
        <v>0</v>
      </c>
      <c r="Q39" s="462">
        <f t="shared" si="0"/>
        <v>0</v>
      </c>
      <c r="R39" s="391"/>
      <c r="S39" s="391"/>
      <c r="T39" s="391"/>
      <c r="U39" s="408"/>
    </row>
    <row r="40" spans="1:21" ht="15.75" x14ac:dyDescent="0.25">
      <c r="A40" s="552"/>
      <c r="B40" s="576"/>
      <c r="C40" s="408"/>
      <c r="D40" s="408"/>
      <c r="E40" s="408"/>
      <c r="F40" s="408"/>
      <c r="G40" s="408"/>
      <c r="H40" s="391"/>
      <c r="I40" s="391"/>
      <c r="J40" s="507"/>
      <c r="K40" s="391"/>
      <c r="L40" s="391"/>
      <c r="M40" s="460"/>
      <c r="N40" s="391"/>
      <c r="O40" s="460"/>
      <c r="P40" s="461">
        <f t="shared" si="0"/>
        <v>0</v>
      </c>
      <c r="Q40" s="462">
        <f t="shared" si="0"/>
        <v>0</v>
      </c>
      <c r="R40" s="391"/>
      <c r="S40" s="391"/>
      <c r="T40" s="391"/>
      <c r="U40" s="408"/>
    </row>
    <row r="41" spans="1:21" ht="15.75" x14ac:dyDescent="0.25">
      <c r="A41" s="552"/>
      <c r="B41" s="576"/>
      <c r="C41" s="408"/>
      <c r="D41" s="408"/>
      <c r="E41" s="408"/>
      <c r="F41" s="408"/>
      <c r="G41" s="408"/>
      <c r="H41" s="391"/>
      <c r="I41" s="391"/>
      <c r="J41" s="507"/>
      <c r="K41" s="391"/>
      <c r="L41" s="391"/>
      <c r="M41" s="460"/>
      <c r="N41" s="391"/>
      <c r="O41" s="460"/>
      <c r="P41" s="461">
        <f t="shared" si="0"/>
        <v>0</v>
      </c>
      <c r="Q41" s="462">
        <f t="shared" si="0"/>
        <v>0</v>
      </c>
      <c r="R41" s="391"/>
      <c r="S41" s="391"/>
      <c r="T41" s="391"/>
      <c r="U41" s="408"/>
    </row>
    <row r="42" spans="1:21" ht="15.75" x14ac:dyDescent="0.25">
      <c r="A42" s="552"/>
      <c r="B42" s="576"/>
      <c r="C42" s="408"/>
      <c r="D42" s="408"/>
      <c r="E42" s="408"/>
      <c r="F42" s="408"/>
      <c r="G42" s="408"/>
      <c r="H42" s="391"/>
      <c r="I42" s="391"/>
      <c r="J42" s="507"/>
      <c r="K42" s="391"/>
      <c r="L42" s="391"/>
      <c r="M42" s="460"/>
      <c r="N42" s="391"/>
      <c r="O42" s="460"/>
      <c r="P42" s="461">
        <f t="shared" si="0"/>
        <v>0</v>
      </c>
      <c r="Q42" s="462">
        <f t="shared" si="0"/>
        <v>0</v>
      </c>
      <c r="R42" s="391"/>
      <c r="S42" s="391"/>
      <c r="T42" s="391"/>
      <c r="U42" s="408"/>
    </row>
    <row r="43" spans="1:21" ht="15.75" x14ac:dyDescent="0.25">
      <c r="A43" s="552"/>
      <c r="B43" s="576"/>
      <c r="C43" s="408"/>
      <c r="D43" s="408"/>
      <c r="E43" s="408"/>
      <c r="F43" s="408"/>
      <c r="G43" s="408"/>
      <c r="H43" s="391"/>
      <c r="I43" s="391"/>
      <c r="J43" s="507"/>
      <c r="K43" s="391"/>
      <c r="L43" s="391"/>
      <c r="M43" s="460"/>
      <c r="N43" s="391"/>
      <c r="O43" s="460"/>
      <c r="P43" s="461">
        <f t="shared" si="0"/>
        <v>0</v>
      </c>
      <c r="Q43" s="462">
        <f t="shared" si="0"/>
        <v>0</v>
      </c>
      <c r="R43" s="391"/>
      <c r="S43" s="391"/>
      <c r="T43" s="391"/>
      <c r="U43" s="408"/>
    </row>
    <row r="44" spans="1:21" ht="15.75" x14ac:dyDescent="0.25">
      <c r="A44" s="552"/>
      <c r="B44" s="576"/>
      <c r="C44" s="408"/>
      <c r="D44" s="408"/>
      <c r="E44" s="408"/>
      <c r="F44" s="408"/>
      <c r="G44" s="408"/>
      <c r="H44" s="391"/>
      <c r="I44" s="391"/>
      <c r="J44" s="507"/>
      <c r="K44" s="391"/>
      <c r="L44" s="391"/>
      <c r="M44" s="460"/>
      <c r="N44" s="391"/>
      <c r="O44" s="460"/>
      <c r="P44" s="461">
        <f t="shared" si="0"/>
        <v>0</v>
      </c>
      <c r="Q44" s="462">
        <f t="shared" si="0"/>
        <v>0</v>
      </c>
      <c r="R44" s="391"/>
      <c r="S44" s="391"/>
      <c r="T44" s="391"/>
      <c r="U44" s="408"/>
    </row>
    <row r="45" spans="1:21" ht="15.75" x14ac:dyDescent="0.25">
      <c r="A45" s="552"/>
      <c r="B45" s="576"/>
      <c r="C45" s="408"/>
      <c r="D45" s="408"/>
      <c r="E45" s="408"/>
      <c r="F45" s="408"/>
      <c r="G45" s="408"/>
      <c r="H45" s="391"/>
      <c r="I45" s="391"/>
      <c r="J45" s="507"/>
      <c r="K45" s="391"/>
      <c r="L45" s="391"/>
      <c r="M45" s="460"/>
      <c r="N45" s="391"/>
      <c r="O45" s="460"/>
      <c r="P45" s="461">
        <f t="shared" si="0"/>
        <v>0</v>
      </c>
      <c r="Q45" s="462">
        <f t="shared" si="0"/>
        <v>0</v>
      </c>
      <c r="R45" s="391"/>
      <c r="S45" s="391"/>
      <c r="T45" s="391"/>
      <c r="U45" s="408"/>
    </row>
    <row r="46" spans="1:21" ht="15.75" x14ac:dyDescent="0.25">
      <c r="A46" s="552"/>
      <c r="B46" s="576"/>
      <c r="C46" s="408"/>
      <c r="D46" s="408"/>
      <c r="E46" s="408"/>
      <c r="F46" s="408"/>
      <c r="G46" s="408"/>
      <c r="H46" s="391"/>
      <c r="I46" s="391"/>
      <c r="J46" s="507"/>
      <c r="K46" s="391"/>
      <c r="L46" s="391"/>
      <c r="M46" s="460"/>
      <c r="N46" s="391"/>
      <c r="O46" s="460"/>
      <c r="P46" s="461">
        <f t="shared" si="0"/>
        <v>0</v>
      </c>
      <c r="Q46" s="462">
        <f t="shared" si="0"/>
        <v>0</v>
      </c>
      <c r="R46" s="391"/>
      <c r="S46" s="391"/>
      <c r="T46" s="391"/>
      <c r="U46" s="408"/>
    </row>
    <row r="47" spans="1:21" ht="15.75" x14ac:dyDescent="0.25">
      <c r="A47" s="384"/>
      <c r="B47" s="385"/>
      <c r="C47" s="384" t="s">
        <v>1819</v>
      </c>
      <c r="D47" s="385"/>
      <c r="E47" s="385"/>
      <c r="F47" s="385"/>
      <c r="G47" s="386"/>
      <c r="H47" s="508">
        <f t="shared" ref="H47:O47" si="1">SUM(H8:H46)</f>
        <v>0</v>
      </c>
      <c r="I47" s="508">
        <f t="shared" si="1"/>
        <v>0</v>
      </c>
      <c r="J47" s="508">
        <f t="shared" si="1"/>
        <v>0</v>
      </c>
      <c r="K47" s="508">
        <f t="shared" si="1"/>
        <v>0</v>
      </c>
      <c r="L47" s="508">
        <f t="shared" si="1"/>
        <v>0</v>
      </c>
      <c r="M47" s="508">
        <f t="shared" si="1"/>
        <v>0</v>
      </c>
      <c r="N47" s="508">
        <f t="shared" si="1"/>
        <v>0</v>
      </c>
      <c r="O47" s="508">
        <f t="shared" si="1"/>
        <v>0</v>
      </c>
      <c r="P47" s="508">
        <f>SUM(P8:P46)</f>
        <v>0</v>
      </c>
      <c r="Q47" s="508">
        <f>SUM(Q8:Q46)</f>
        <v>0</v>
      </c>
      <c r="R47" s="509"/>
      <c r="S47" s="509"/>
      <c r="T47" s="509"/>
      <c r="U47" s="509"/>
    </row>
    <row r="48" spans="1:21" ht="15.75" x14ac:dyDescent="0.25">
      <c r="A48" s="510"/>
      <c r="B48" s="511"/>
      <c r="C48" s="511"/>
      <c r="D48" s="511"/>
      <c r="E48" s="511"/>
      <c r="F48" s="489"/>
      <c r="G48" s="511"/>
      <c r="H48" s="511"/>
      <c r="I48" s="511"/>
      <c r="J48" s="511"/>
      <c r="K48" s="511"/>
      <c r="L48" s="511"/>
      <c r="M48" s="511"/>
      <c r="N48" s="511"/>
      <c r="O48" s="511"/>
      <c r="P48" s="512"/>
      <c r="Q48" s="512"/>
      <c r="R48" s="511"/>
      <c r="S48" s="511"/>
      <c r="T48" s="511"/>
      <c r="U48" s="511"/>
    </row>
    <row r="49" spans="1:21" ht="15.75" x14ac:dyDescent="0.25">
      <c r="A49" s="510"/>
      <c r="B49" s="511"/>
      <c r="C49" s="511"/>
      <c r="D49" s="511"/>
      <c r="E49" s="511"/>
      <c r="F49" s="489"/>
      <c r="G49" s="511"/>
      <c r="H49" s="511"/>
      <c r="I49" s="511"/>
      <c r="J49" s="511"/>
      <c r="K49" s="511"/>
      <c r="L49" s="511"/>
      <c r="M49" s="511"/>
      <c r="N49" s="511"/>
      <c r="O49" s="511"/>
      <c r="P49" s="512"/>
      <c r="Q49" s="512"/>
      <c r="R49" s="511"/>
      <c r="S49" s="511"/>
      <c r="T49" s="511"/>
      <c r="U49" s="511"/>
    </row>
    <row r="50" spans="1:21" ht="15.75" x14ac:dyDescent="0.25">
      <c r="A50" s="510"/>
      <c r="B50" s="511"/>
      <c r="C50" s="511"/>
      <c r="D50" s="511"/>
      <c r="E50" s="511"/>
      <c r="F50" s="489"/>
      <c r="G50" s="511"/>
      <c r="H50" s="511"/>
      <c r="I50" s="511"/>
      <c r="J50" s="511"/>
      <c r="K50" s="511"/>
      <c r="L50" s="511"/>
      <c r="M50" s="511"/>
      <c r="N50" s="511"/>
      <c r="O50" s="511"/>
      <c r="P50" s="512"/>
      <c r="Q50" s="512"/>
      <c r="R50" s="511"/>
      <c r="S50" s="511"/>
      <c r="T50" s="511"/>
      <c r="U50" s="511"/>
    </row>
    <row r="51" spans="1:21" ht="15.75" x14ac:dyDescent="0.25">
      <c r="A51" s="510"/>
      <c r="B51" s="511"/>
      <c r="C51" s="511"/>
      <c r="D51" s="511"/>
      <c r="E51" s="511"/>
      <c r="F51" s="489"/>
      <c r="G51" s="511"/>
      <c r="H51" s="511"/>
      <c r="I51" s="511"/>
      <c r="J51" s="511"/>
      <c r="K51" s="511"/>
      <c r="L51" s="511"/>
      <c r="M51" s="511"/>
      <c r="N51" s="511"/>
      <c r="O51" s="511"/>
      <c r="P51" s="512"/>
      <c r="Q51" s="512"/>
      <c r="R51" s="511"/>
      <c r="S51" s="511"/>
      <c r="T51" s="511"/>
      <c r="U51" s="511"/>
    </row>
    <row r="52" spans="1:21" ht="15.75" x14ac:dyDescent="0.25">
      <c r="A52" s="510"/>
      <c r="B52" s="511"/>
      <c r="C52" s="511"/>
      <c r="D52" s="511"/>
      <c r="E52" s="511"/>
      <c r="F52" s="489"/>
      <c r="G52" s="511"/>
      <c r="H52" s="511"/>
      <c r="I52" s="511"/>
      <c r="J52" s="511"/>
      <c r="K52" s="511"/>
      <c r="L52" s="511"/>
      <c r="M52" s="511"/>
      <c r="N52" s="511"/>
      <c r="O52" s="511"/>
      <c r="P52" s="512"/>
      <c r="Q52" s="512"/>
      <c r="R52" s="511"/>
      <c r="S52" s="511"/>
      <c r="T52" s="511"/>
      <c r="U52" s="511"/>
    </row>
    <row r="53" spans="1:21" ht="15.75" x14ac:dyDescent="0.25">
      <c r="A53" s="510"/>
      <c r="B53" s="511"/>
      <c r="C53" s="511"/>
      <c r="D53" s="511"/>
      <c r="E53" s="511"/>
      <c r="F53" s="489"/>
      <c r="G53" s="511"/>
      <c r="H53" s="511"/>
      <c r="I53" s="511"/>
      <c r="J53" s="511"/>
      <c r="K53" s="511"/>
      <c r="L53" s="511"/>
      <c r="M53" s="511"/>
      <c r="N53" s="511"/>
      <c r="O53" s="511"/>
      <c r="P53" s="512"/>
      <c r="Q53" s="512"/>
      <c r="R53" s="511"/>
      <c r="S53" s="511"/>
      <c r="T53" s="511"/>
      <c r="U53" s="511"/>
    </row>
    <row r="54" spans="1:21" ht="15" x14ac:dyDescent="0.25">
      <c r="C54" s="513"/>
    </row>
    <row r="66" spans="1:6" x14ac:dyDescent="0.25">
      <c r="A66" s="494"/>
      <c r="F66" s="494"/>
    </row>
    <row r="67" spans="1:6" x14ac:dyDescent="0.25">
      <c r="A67" s="494"/>
      <c r="F67" s="494"/>
    </row>
    <row r="68" spans="1:6" x14ac:dyDescent="0.25">
      <c r="A68" s="494"/>
      <c r="F68" s="494"/>
    </row>
    <row r="69" spans="1:6" x14ac:dyDescent="0.25">
      <c r="A69" s="494"/>
      <c r="F69" s="494"/>
    </row>
    <row r="70" spans="1:6" x14ac:dyDescent="0.25">
      <c r="A70" s="494"/>
      <c r="F70" s="494"/>
    </row>
    <row r="71" spans="1:6" x14ac:dyDescent="0.25">
      <c r="A71" s="494"/>
      <c r="F71" s="494"/>
    </row>
    <row r="72" spans="1:6" x14ac:dyDescent="0.25">
      <c r="A72" s="494"/>
      <c r="F72" s="494"/>
    </row>
    <row r="73" spans="1:6" x14ac:dyDescent="0.25">
      <c r="A73" s="494"/>
      <c r="F73" s="494"/>
    </row>
    <row r="74" spans="1:6" x14ac:dyDescent="0.25">
      <c r="A74" s="494"/>
      <c r="F74" s="494"/>
    </row>
    <row r="75" spans="1:6" x14ac:dyDescent="0.25">
      <c r="A75" s="494"/>
      <c r="F75" s="494"/>
    </row>
    <row r="76" spans="1:6" x14ac:dyDescent="0.25">
      <c r="A76" s="494"/>
      <c r="F76" s="494"/>
    </row>
    <row r="77" spans="1:6" x14ac:dyDescent="0.25">
      <c r="A77" s="494"/>
      <c r="F77" s="494"/>
    </row>
    <row r="78" spans="1:6" x14ac:dyDescent="0.25">
      <c r="A78" s="494"/>
      <c r="F78" s="494"/>
    </row>
    <row r="79" spans="1:6" x14ac:dyDescent="0.25">
      <c r="A79" s="494"/>
      <c r="F79" s="494"/>
    </row>
    <row r="80" spans="1:6" x14ac:dyDescent="0.25">
      <c r="A80" s="494"/>
      <c r="F80" s="494"/>
    </row>
    <row r="81" spans="1:6" x14ac:dyDescent="0.25">
      <c r="A81" s="494"/>
      <c r="F81" s="494"/>
    </row>
    <row r="82" spans="1:6" x14ac:dyDescent="0.25">
      <c r="A82" s="494"/>
      <c r="F82" s="494"/>
    </row>
    <row r="83" spans="1:6" x14ac:dyDescent="0.25">
      <c r="A83" s="494"/>
      <c r="F83" s="494"/>
    </row>
    <row r="84" spans="1:6" x14ac:dyDescent="0.25">
      <c r="A84" s="494"/>
      <c r="F84" s="494"/>
    </row>
    <row r="85" spans="1:6" x14ac:dyDescent="0.25">
      <c r="A85" s="494"/>
      <c r="F85" s="494"/>
    </row>
    <row r="86" spans="1:6" x14ac:dyDescent="0.25">
      <c r="A86" s="494"/>
      <c r="F86" s="494"/>
    </row>
    <row r="87" spans="1:6" x14ac:dyDescent="0.25">
      <c r="A87" s="494"/>
      <c r="F87" s="494"/>
    </row>
    <row r="88" spans="1:6" x14ac:dyDescent="0.25">
      <c r="A88" s="494"/>
      <c r="F88" s="494"/>
    </row>
    <row r="89" spans="1:6" x14ac:dyDescent="0.25">
      <c r="A89" s="494"/>
      <c r="F89" s="494"/>
    </row>
    <row r="90" spans="1:6" x14ac:dyDescent="0.25">
      <c r="A90" s="494"/>
      <c r="F90" s="494"/>
    </row>
    <row r="91" spans="1:6" x14ac:dyDescent="0.25">
      <c r="A91" s="494"/>
      <c r="F91" s="494"/>
    </row>
    <row r="92" spans="1:6" x14ac:dyDescent="0.25">
      <c r="A92" s="494"/>
      <c r="F92" s="494"/>
    </row>
    <row r="93" spans="1:6" x14ac:dyDescent="0.25">
      <c r="A93" s="494"/>
      <c r="F93" s="494"/>
    </row>
    <row r="94" spans="1:6" x14ac:dyDescent="0.25">
      <c r="A94" s="494"/>
      <c r="F94" s="494"/>
    </row>
    <row r="95" spans="1:6" x14ac:dyDescent="0.25">
      <c r="A95" s="494"/>
      <c r="F95" s="494"/>
    </row>
    <row r="96" spans="1:6" x14ac:dyDescent="0.25">
      <c r="A96" s="494"/>
      <c r="F96" s="494"/>
    </row>
    <row r="97" spans="1:6" x14ac:dyDescent="0.25">
      <c r="A97" s="494"/>
      <c r="F97" s="494"/>
    </row>
    <row r="98" spans="1:6" x14ac:dyDescent="0.25">
      <c r="A98" s="494"/>
      <c r="F98" s="494"/>
    </row>
    <row r="99" spans="1:6" x14ac:dyDescent="0.25">
      <c r="A99" s="494"/>
      <c r="F99" s="494"/>
    </row>
    <row r="100" spans="1:6" x14ac:dyDescent="0.25">
      <c r="A100" s="494"/>
      <c r="F100" s="494"/>
    </row>
    <row r="101" spans="1:6" x14ac:dyDescent="0.25">
      <c r="A101" s="494"/>
      <c r="F101" s="494"/>
    </row>
    <row r="102" spans="1:6" x14ac:dyDescent="0.25">
      <c r="A102" s="494"/>
      <c r="F102" s="494"/>
    </row>
    <row r="103" spans="1:6" x14ac:dyDescent="0.25">
      <c r="A103" s="494"/>
      <c r="F103" s="494"/>
    </row>
    <row r="104" spans="1:6" x14ac:dyDescent="0.25">
      <c r="A104" s="494"/>
      <c r="F104" s="494"/>
    </row>
    <row r="105" spans="1:6" x14ac:dyDescent="0.25">
      <c r="A105" s="494"/>
      <c r="F105" s="494"/>
    </row>
    <row r="106" spans="1:6" x14ac:dyDescent="0.25">
      <c r="A106" s="494"/>
      <c r="F106" s="494"/>
    </row>
    <row r="107" spans="1:6" x14ac:dyDescent="0.25">
      <c r="A107" s="494"/>
      <c r="F107" s="494"/>
    </row>
    <row r="108" spans="1:6" x14ac:dyDescent="0.25">
      <c r="A108" s="494"/>
      <c r="F108" s="494"/>
    </row>
    <row r="109" spans="1:6" x14ac:dyDescent="0.25">
      <c r="A109" s="494"/>
      <c r="F109" s="494"/>
    </row>
    <row r="110" spans="1:6" x14ac:dyDescent="0.25">
      <c r="A110" s="494"/>
      <c r="F110" s="494"/>
    </row>
    <row r="111" spans="1:6" x14ac:dyDescent="0.25">
      <c r="A111" s="494"/>
      <c r="F111" s="494"/>
    </row>
    <row r="112" spans="1:6" x14ac:dyDescent="0.25">
      <c r="A112" s="494"/>
      <c r="F112" s="494"/>
    </row>
    <row r="113" spans="1:6" x14ac:dyDescent="0.25">
      <c r="A113" s="494"/>
      <c r="F113" s="494"/>
    </row>
    <row r="114" spans="1:6" x14ac:dyDescent="0.25">
      <c r="A114" s="494"/>
      <c r="F114" s="494"/>
    </row>
    <row r="115" spans="1:6" x14ac:dyDescent="0.25">
      <c r="A115" s="494"/>
      <c r="F115" s="494"/>
    </row>
    <row r="116" spans="1:6" x14ac:dyDescent="0.25">
      <c r="A116" s="494"/>
      <c r="F116" s="494"/>
    </row>
    <row r="117" spans="1:6" x14ac:dyDescent="0.25">
      <c r="A117" s="494"/>
      <c r="F117" s="494"/>
    </row>
    <row r="118" spans="1:6" x14ac:dyDescent="0.25">
      <c r="A118" s="494"/>
      <c r="F118" s="494"/>
    </row>
    <row r="119" spans="1:6" x14ac:dyDescent="0.25">
      <c r="A119" s="494"/>
      <c r="F119" s="494"/>
    </row>
    <row r="120" spans="1:6" x14ac:dyDescent="0.25">
      <c r="A120" s="494"/>
      <c r="F120" s="494"/>
    </row>
    <row r="121" spans="1:6" x14ac:dyDescent="0.25">
      <c r="A121" s="494"/>
      <c r="F121" s="494"/>
    </row>
    <row r="122" spans="1:6" x14ac:dyDescent="0.25">
      <c r="A122" s="494"/>
      <c r="F122" s="494"/>
    </row>
    <row r="123" spans="1:6" x14ac:dyDescent="0.25">
      <c r="A123" s="494"/>
      <c r="F123" s="494"/>
    </row>
    <row r="124" spans="1:6" x14ac:dyDescent="0.25">
      <c r="A124" s="494"/>
      <c r="F124" s="494"/>
    </row>
    <row r="125" spans="1:6" x14ac:dyDescent="0.25">
      <c r="A125" s="494"/>
      <c r="F125" s="494"/>
    </row>
    <row r="126" spans="1:6" x14ac:dyDescent="0.25">
      <c r="A126" s="494"/>
      <c r="F126" s="494"/>
    </row>
    <row r="127" spans="1:6" x14ac:dyDescent="0.25">
      <c r="A127" s="494"/>
      <c r="F127" s="494"/>
    </row>
    <row r="128" spans="1:6" x14ac:dyDescent="0.25">
      <c r="A128" s="494"/>
      <c r="F128" s="494"/>
    </row>
    <row r="129" spans="1:6" x14ac:dyDescent="0.25">
      <c r="A129" s="494"/>
      <c r="F129" s="494"/>
    </row>
    <row r="130" spans="1:6" x14ac:dyDescent="0.25">
      <c r="A130" s="494"/>
      <c r="F130" s="494"/>
    </row>
    <row r="131" spans="1:6" x14ac:dyDescent="0.25">
      <c r="A131" s="494"/>
      <c r="F131" s="494"/>
    </row>
    <row r="132" spans="1:6" x14ac:dyDescent="0.25">
      <c r="A132" s="494"/>
      <c r="F132" s="494"/>
    </row>
    <row r="133" spans="1:6" x14ac:dyDescent="0.25">
      <c r="A133" s="494"/>
      <c r="F133" s="494"/>
    </row>
    <row r="134" spans="1:6" x14ac:dyDescent="0.25">
      <c r="A134" s="494"/>
      <c r="F134" s="494"/>
    </row>
  </sheetData>
  <mergeCells count="23">
    <mergeCell ref="A4:A6"/>
    <mergeCell ref="B4:B6"/>
    <mergeCell ref="C4:C6"/>
    <mergeCell ref="D4:D6"/>
    <mergeCell ref="E4:E6"/>
    <mergeCell ref="A8:A46"/>
    <mergeCell ref="B8:B13"/>
    <mergeCell ref="B14:B19"/>
    <mergeCell ref="B20:B27"/>
    <mergeCell ref="B28:B38"/>
    <mergeCell ref="B39:B46"/>
    <mergeCell ref="S4:S6"/>
    <mergeCell ref="U4:U6"/>
    <mergeCell ref="H5:I5"/>
    <mergeCell ref="J5:K5"/>
    <mergeCell ref="L5:M5"/>
    <mergeCell ref="N5:O5"/>
    <mergeCell ref="T4:T6"/>
    <mergeCell ref="F4:F6"/>
    <mergeCell ref="G4:G6"/>
    <mergeCell ref="H4:O4"/>
    <mergeCell ref="P4:Q5"/>
    <mergeCell ref="R4:R6"/>
  </mergeCells>
  <dataValidations count="9">
    <dataValidation type="list" allowBlank="1" showInputMessage="1" showErrorMessage="1" sqref="C8:C46">
      <formula1>$L$1:$AB$1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topLeftCell="J1" workbookViewId="0">
      <pane ySplit="7" topLeftCell="A71" activePane="bottomLeft" state="frozen"/>
      <selection activeCell="A7" sqref="A7"/>
      <selection pane="bottomLeft" activeCell="C23" sqref="C23"/>
    </sheetView>
  </sheetViews>
  <sheetFormatPr baseColWidth="10" defaultColWidth="11.42578125" defaultRowHeight="12.75" x14ac:dyDescent="0.25"/>
  <cols>
    <col min="1" max="1" width="25.5703125" style="476" customWidth="1"/>
    <col min="2" max="2" width="38.5703125" style="476" customWidth="1"/>
    <col min="3" max="5" width="27.42578125" style="476" customWidth="1"/>
    <col min="6" max="6" width="27.42578125" style="493" customWidth="1"/>
    <col min="7" max="7" width="27.42578125" style="476" customWidth="1"/>
    <col min="8" max="8" width="15.28515625" style="476" customWidth="1"/>
    <col min="9" max="9" width="16" style="476" customWidth="1"/>
    <col min="10" max="10" width="15.28515625" style="476" customWidth="1"/>
    <col min="11" max="11" width="18.5703125" style="476" customWidth="1"/>
    <col min="12" max="12" width="15.28515625" style="476" customWidth="1"/>
    <col min="13" max="13" width="15.85546875" style="476" customWidth="1"/>
    <col min="14" max="14" width="15.28515625" style="476" customWidth="1"/>
    <col min="15" max="15" width="15" style="476" customWidth="1"/>
    <col min="16" max="16" width="15.28515625" style="476" customWidth="1"/>
    <col min="17" max="17" width="17" style="476" bestFit="1" customWidth="1"/>
    <col min="18" max="18" width="14.28515625" style="476" customWidth="1"/>
    <col min="19" max="20" width="14.28515625" style="425" customWidth="1"/>
    <col min="21" max="21" width="17" style="476" customWidth="1"/>
    <col min="22" max="16384" width="11.42578125" style="476"/>
  </cols>
  <sheetData>
    <row r="1" spans="1:36" ht="18.75" customHeight="1" x14ac:dyDescent="0.25">
      <c r="F1" s="477"/>
      <c r="H1" s="389" t="s">
        <v>1749</v>
      </c>
      <c r="J1" s="389"/>
      <c r="K1" s="389"/>
      <c r="L1" s="389"/>
      <c r="M1" s="478" t="s">
        <v>1750</v>
      </c>
      <c r="N1" s="478" t="s">
        <v>1751</v>
      </c>
      <c r="O1" s="478" t="s">
        <v>1752</v>
      </c>
      <c r="P1" s="478" t="s">
        <v>1753</v>
      </c>
      <c r="Q1" s="478" t="s">
        <v>1754</v>
      </c>
      <c r="R1" s="478" t="s">
        <v>1755</v>
      </c>
      <c r="S1" s="478" t="s">
        <v>1756</v>
      </c>
      <c r="T1" s="478" t="s">
        <v>1757</v>
      </c>
      <c r="U1" s="478" t="s">
        <v>1758</v>
      </c>
      <c r="V1" s="478" t="s">
        <v>1759</v>
      </c>
      <c r="W1" s="478" t="s">
        <v>1760</v>
      </c>
      <c r="X1" s="478" t="s">
        <v>1761</v>
      </c>
      <c r="Y1" s="478" t="s">
        <v>1762</v>
      </c>
      <c r="Z1" s="478" t="s">
        <v>1763</v>
      </c>
      <c r="AA1" s="478" t="s">
        <v>1764</v>
      </c>
      <c r="AB1" s="478" t="s">
        <v>1765</v>
      </c>
      <c r="AC1" s="478" t="s">
        <v>1766</v>
      </c>
      <c r="AD1" s="478" t="s">
        <v>1767</v>
      </c>
      <c r="AE1" s="478" t="s">
        <v>1768</v>
      </c>
      <c r="AF1" s="478" t="s">
        <v>1769</v>
      </c>
      <c r="AG1" s="478" t="s">
        <v>1770</v>
      </c>
      <c r="AH1" s="478" t="s">
        <v>1771</v>
      </c>
      <c r="AI1" s="478" t="s">
        <v>1772</v>
      </c>
      <c r="AJ1" s="478" t="s">
        <v>1773</v>
      </c>
    </row>
    <row r="2" spans="1:36" ht="18.75" x14ac:dyDescent="0.25">
      <c r="A2" s="479" t="s">
        <v>1605</v>
      </c>
      <c r="F2" s="477"/>
      <c r="H2" s="389"/>
      <c r="J2" s="389"/>
      <c r="K2" s="389"/>
      <c r="L2" s="389"/>
      <c r="M2" s="389"/>
      <c r="N2" s="389"/>
      <c r="O2" s="389"/>
      <c r="P2" s="389"/>
      <c r="Q2" s="389"/>
      <c r="R2" s="389"/>
      <c r="S2" s="389"/>
      <c r="T2" s="389"/>
      <c r="U2" s="389"/>
      <c r="V2" s="389"/>
      <c r="W2" s="389"/>
      <c r="X2" s="389"/>
      <c r="Y2" s="389"/>
      <c r="Z2" s="389"/>
      <c r="AA2" s="389"/>
    </row>
    <row r="3" spans="1:36" ht="18.75" x14ac:dyDescent="0.25">
      <c r="A3" s="480" t="s">
        <v>1774</v>
      </c>
      <c r="F3" s="477"/>
      <c r="H3" s="389"/>
      <c r="J3" s="389"/>
      <c r="K3" s="389"/>
      <c r="L3" s="389"/>
      <c r="M3" s="389"/>
      <c r="N3" s="389"/>
      <c r="O3" s="389"/>
      <c r="P3" s="389"/>
      <c r="Q3" s="389"/>
      <c r="R3" s="389"/>
      <c r="S3" s="389"/>
      <c r="T3" s="389"/>
      <c r="U3" s="389"/>
      <c r="V3" s="389"/>
      <c r="W3" s="389"/>
      <c r="X3" s="389"/>
      <c r="Y3" s="389"/>
      <c r="Z3" s="389"/>
      <c r="AA3" s="389"/>
    </row>
    <row r="4" spans="1:36" ht="15" x14ac:dyDescent="0.25">
      <c r="A4" s="481" t="s">
        <v>1775</v>
      </c>
      <c r="B4" s="479"/>
      <c r="C4" s="479"/>
      <c r="D4" s="479"/>
      <c r="E4" s="479"/>
      <c r="F4" s="482"/>
      <c r="G4" s="479"/>
      <c r="H4" s="479"/>
      <c r="I4" s="479"/>
      <c r="J4" s="479"/>
      <c r="K4" s="479"/>
      <c r="L4" s="479"/>
      <c r="M4" s="479"/>
      <c r="N4" s="479"/>
      <c r="O4" s="479"/>
      <c r="P4" s="479"/>
      <c r="Q4" s="479"/>
      <c r="R4" s="479"/>
      <c r="S4" s="479"/>
      <c r="T4" s="479"/>
      <c r="U4" s="479"/>
    </row>
    <row r="5" spans="1:36" s="423" customFormat="1" ht="23.25" customHeight="1" x14ac:dyDescent="0.25">
      <c r="A5" s="574" t="s">
        <v>95</v>
      </c>
      <c r="B5" s="573" t="s">
        <v>107</v>
      </c>
      <c r="C5" s="565" t="s">
        <v>1370</v>
      </c>
      <c r="D5" s="565" t="s">
        <v>1371</v>
      </c>
      <c r="E5" s="565" t="s">
        <v>86</v>
      </c>
      <c r="F5" s="565" t="s">
        <v>381</v>
      </c>
      <c r="G5" s="565" t="s">
        <v>87</v>
      </c>
      <c r="H5" s="557" t="s">
        <v>97</v>
      </c>
      <c r="I5" s="568"/>
      <c r="J5" s="568"/>
      <c r="K5" s="568"/>
      <c r="L5" s="568"/>
      <c r="M5" s="568"/>
      <c r="N5" s="568"/>
      <c r="O5" s="558"/>
      <c r="P5" s="569" t="s">
        <v>98</v>
      </c>
      <c r="Q5" s="570"/>
      <c r="R5" s="573" t="s">
        <v>99</v>
      </c>
      <c r="S5" s="573" t="s">
        <v>106</v>
      </c>
      <c r="T5" s="573" t="s">
        <v>105</v>
      </c>
      <c r="U5" s="554" t="s">
        <v>88</v>
      </c>
    </row>
    <row r="6" spans="1:36" s="423" customFormat="1" ht="15" customHeight="1" x14ac:dyDescent="0.25">
      <c r="A6" s="574"/>
      <c r="B6" s="574"/>
      <c r="C6" s="566"/>
      <c r="D6" s="566"/>
      <c r="E6" s="566"/>
      <c r="F6" s="566"/>
      <c r="G6" s="566"/>
      <c r="H6" s="557" t="s">
        <v>100</v>
      </c>
      <c r="I6" s="558"/>
      <c r="J6" s="557" t="s">
        <v>101</v>
      </c>
      <c r="K6" s="558"/>
      <c r="L6" s="557" t="s">
        <v>102</v>
      </c>
      <c r="M6" s="558"/>
      <c r="N6" s="557" t="s">
        <v>103</v>
      </c>
      <c r="O6" s="558"/>
      <c r="P6" s="571"/>
      <c r="Q6" s="572"/>
      <c r="R6" s="574"/>
      <c r="S6" s="574"/>
      <c r="T6" s="574"/>
      <c r="U6" s="555"/>
    </row>
    <row r="7" spans="1:36" s="423" customFormat="1" ht="24" customHeight="1" x14ac:dyDescent="0.25">
      <c r="A7" s="575"/>
      <c r="B7" s="575"/>
      <c r="C7" s="567"/>
      <c r="D7" s="567"/>
      <c r="E7" s="567"/>
      <c r="F7" s="567"/>
      <c r="G7" s="567"/>
      <c r="H7" s="290" t="s">
        <v>104</v>
      </c>
      <c r="I7" s="290" t="s">
        <v>12</v>
      </c>
      <c r="J7" s="290" t="s">
        <v>104</v>
      </c>
      <c r="K7" s="290" t="s">
        <v>12</v>
      </c>
      <c r="L7" s="290" t="s">
        <v>104</v>
      </c>
      <c r="M7" s="290" t="s">
        <v>12</v>
      </c>
      <c r="N7" s="290" t="s">
        <v>104</v>
      </c>
      <c r="O7" s="290" t="s">
        <v>12</v>
      </c>
      <c r="P7" s="290" t="s">
        <v>104</v>
      </c>
      <c r="Q7" s="290" t="s">
        <v>12</v>
      </c>
      <c r="R7" s="575"/>
      <c r="S7" s="575"/>
      <c r="T7" s="575"/>
      <c r="U7" s="556"/>
    </row>
    <row r="8" spans="1:36" ht="15.75" customHeight="1" x14ac:dyDescent="0.25">
      <c r="A8" s="291"/>
      <c r="B8" s="292"/>
      <c r="C8" s="293"/>
      <c r="D8" s="293"/>
      <c r="E8" s="293"/>
      <c r="F8" s="294"/>
      <c r="G8" s="293"/>
      <c r="H8" s="295"/>
      <c r="I8" s="295"/>
      <c r="J8" s="295"/>
      <c r="K8" s="295"/>
      <c r="L8" s="295"/>
      <c r="M8" s="295"/>
      <c r="N8" s="295"/>
      <c r="O8" s="295"/>
      <c r="P8" s="295"/>
      <c r="Q8" s="295"/>
      <c r="R8" s="296"/>
      <c r="S8" s="296"/>
      <c r="T8" s="296"/>
      <c r="U8" s="297"/>
    </row>
    <row r="9" spans="1:36" ht="15.75" x14ac:dyDescent="0.25">
      <c r="A9" s="581" t="s">
        <v>1776</v>
      </c>
      <c r="B9" s="576" t="s">
        <v>1777</v>
      </c>
      <c r="C9" s="408"/>
      <c r="D9" s="408"/>
      <c r="E9" s="391"/>
      <c r="F9" s="408"/>
      <c r="G9" s="408"/>
      <c r="H9" s="463"/>
      <c r="I9" s="450"/>
      <c r="J9" s="483"/>
      <c r="K9" s="450"/>
      <c r="L9" s="483"/>
      <c r="M9" s="450"/>
      <c r="N9" s="483"/>
      <c r="O9" s="450"/>
      <c r="P9" s="484">
        <f t="shared" ref="P9:Q40" si="0">H9+J9+L9+N9</f>
        <v>0</v>
      </c>
      <c r="Q9" s="485">
        <f t="shared" si="0"/>
        <v>0</v>
      </c>
      <c r="R9" s="450"/>
      <c r="S9" s="391"/>
      <c r="T9" s="391"/>
      <c r="U9" s="391"/>
    </row>
    <row r="10" spans="1:36" ht="15.75" x14ac:dyDescent="0.25">
      <c r="A10" s="582"/>
      <c r="B10" s="576"/>
      <c r="C10" s="408"/>
      <c r="D10" s="408"/>
      <c r="E10" s="391"/>
      <c r="F10" s="408"/>
      <c r="G10" s="408"/>
      <c r="H10" s="463"/>
      <c r="I10" s="450"/>
      <c r="J10" s="483"/>
      <c r="K10" s="450"/>
      <c r="L10" s="483"/>
      <c r="M10" s="450"/>
      <c r="N10" s="483"/>
      <c r="O10" s="450"/>
      <c r="P10" s="484">
        <f t="shared" si="0"/>
        <v>0</v>
      </c>
      <c r="Q10" s="485">
        <f t="shared" si="0"/>
        <v>0</v>
      </c>
      <c r="R10" s="450"/>
      <c r="S10" s="391"/>
      <c r="T10" s="391"/>
      <c r="U10" s="391"/>
    </row>
    <row r="11" spans="1:36" ht="15.75" x14ac:dyDescent="0.25">
      <c r="A11" s="582"/>
      <c r="B11" s="576"/>
      <c r="C11" s="408"/>
      <c r="D11" s="408"/>
      <c r="E11" s="391"/>
      <c r="F11" s="408"/>
      <c r="G11" s="408"/>
      <c r="H11" s="463"/>
      <c r="I11" s="450"/>
      <c r="J11" s="483"/>
      <c r="K11" s="450"/>
      <c r="L11" s="483"/>
      <c r="M11" s="450"/>
      <c r="N11" s="483"/>
      <c r="O11" s="450"/>
      <c r="P11" s="484">
        <f t="shared" si="0"/>
        <v>0</v>
      </c>
      <c r="Q11" s="485">
        <f t="shared" si="0"/>
        <v>0</v>
      </c>
      <c r="R11" s="450"/>
      <c r="S11" s="391"/>
      <c r="T11" s="391"/>
      <c r="U11" s="391"/>
    </row>
    <row r="12" spans="1:36" ht="15.75" x14ac:dyDescent="0.25">
      <c r="A12" s="582"/>
      <c r="B12" s="576"/>
      <c r="C12" s="408"/>
      <c r="D12" s="408"/>
      <c r="E12" s="391"/>
      <c r="F12" s="408"/>
      <c r="G12" s="408"/>
      <c r="H12" s="463"/>
      <c r="I12" s="450"/>
      <c r="J12" s="483"/>
      <c r="K12" s="450"/>
      <c r="L12" s="483"/>
      <c r="M12" s="450"/>
      <c r="N12" s="483"/>
      <c r="O12" s="450"/>
      <c r="P12" s="484">
        <f t="shared" si="0"/>
        <v>0</v>
      </c>
      <c r="Q12" s="485">
        <f t="shared" si="0"/>
        <v>0</v>
      </c>
      <c r="R12" s="450"/>
      <c r="S12" s="391"/>
      <c r="T12" s="391"/>
      <c r="U12" s="391"/>
    </row>
    <row r="13" spans="1:36" ht="15.75" x14ac:dyDescent="0.25">
      <c r="A13" s="582"/>
      <c r="B13" s="576"/>
      <c r="C13" s="408"/>
      <c r="D13" s="408"/>
      <c r="E13" s="391"/>
      <c r="F13" s="408"/>
      <c r="G13" s="408"/>
      <c r="H13" s="463"/>
      <c r="I13" s="450"/>
      <c r="J13" s="483"/>
      <c r="K13" s="450"/>
      <c r="L13" s="483"/>
      <c r="M13" s="450"/>
      <c r="N13" s="483"/>
      <c r="O13" s="450"/>
      <c r="P13" s="484">
        <f t="shared" si="0"/>
        <v>0</v>
      </c>
      <c r="Q13" s="485">
        <f t="shared" si="0"/>
        <v>0</v>
      </c>
      <c r="R13" s="450"/>
      <c r="S13" s="391"/>
      <c r="T13" s="391"/>
      <c r="U13" s="391"/>
    </row>
    <row r="14" spans="1:36" ht="15.75" x14ac:dyDescent="0.25">
      <c r="A14" s="582"/>
      <c r="B14" s="576"/>
      <c r="C14" s="408"/>
      <c r="D14" s="408"/>
      <c r="E14" s="391"/>
      <c r="F14" s="408"/>
      <c r="G14" s="408"/>
      <c r="H14" s="463"/>
      <c r="I14" s="450"/>
      <c r="J14" s="483"/>
      <c r="K14" s="450"/>
      <c r="L14" s="483"/>
      <c r="M14" s="450"/>
      <c r="N14" s="483"/>
      <c r="O14" s="450"/>
      <c r="P14" s="484">
        <f t="shared" si="0"/>
        <v>0</v>
      </c>
      <c r="Q14" s="485">
        <f t="shared" si="0"/>
        <v>0</v>
      </c>
      <c r="R14" s="450"/>
      <c r="S14" s="391"/>
      <c r="T14" s="391"/>
      <c r="U14" s="391"/>
    </row>
    <row r="15" spans="1:36" ht="15.75" x14ac:dyDescent="0.25">
      <c r="A15" s="582"/>
      <c r="B15" s="576"/>
      <c r="C15" s="408"/>
      <c r="D15" s="408"/>
      <c r="E15" s="391"/>
      <c r="F15" s="408"/>
      <c r="G15" s="408"/>
      <c r="H15" s="463"/>
      <c r="I15" s="450"/>
      <c r="J15" s="483"/>
      <c r="K15" s="450"/>
      <c r="L15" s="483"/>
      <c r="M15" s="450"/>
      <c r="N15" s="483"/>
      <c r="O15" s="450"/>
      <c r="P15" s="484">
        <f t="shared" si="0"/>
        <v>0</v>
      </c>
      <c r="Q15" s="485">
        <f t="shared" si="0"/>
        <v>0</v>
      </c>
      <c r="R15" s="450"/>
      <c r="S15" s="391"/>
      <c r="T15" s="391"/>
      <c r="U15" s="391"/>
    </row>
    <row r="16" spans="1:36" ht="15.75" x14ac:dyDescent="0.25">
      <c r="A16" s="583"/>
      <c r="B16" s="576"/>
      <c r="C16" s="408"/>
      <c r="D16" s="408"/>
      <c r="E16" s="391"/>
      <c r="F16" s="408"/>
      <c r="G16" s="408"/>
      <c r="H16" s="463"/>
      <c r="I16" s="450"/>
      <c r="J16" s="483"/>
      <c r="K16" s="450"/>
      <c r="L16" s="483"/>
      <c r="M16" s="450"/>
      <c r="N16" s="483"/>
      <c r="O16" s="450"/>
      <c r="P16" s="484">
        <f t="shared" si="0"/>
        <v>0</v>
      </c>
      <c r="Q16" s="485">
        <f t="shared" si="0"/>
        <v>0</v>
      </c>
      <c r="R16" s="450"/>
      <c r="S16" s="391"/>
      <c r="T16" s="391"/>
      <c r="U16" s="391"/>
    </row>
    <row r="17" spans="1:21" ht="15.75" customHeight="1" x14ac:dyDescent="0.25">
      <c r="A17" s="551" t="s">
        <v>1778</v>
      </c>
      <c r="B17" s="551" t="s">
        <v>1779</v>
      </c>
      <c r="C17" s="408"/>
      <c r="D17" s="408"/>
      <c r="E17" s="391"/>
      <c r="F17" s="408"/>
      <c r="G17" s="408"/>
      <c r="H17" s="391"/>
      <c r="I17" s="450"/>
      <c r="J17" s="450"/>
      <c r="K17" s="450"/>
      <c r="L17" s="450"/>
      <c r="M17" s="450"/>
      <c r="N17" s="450"/>
      <c r="O17" s="450"/>
      <c r="P17" s="484">
        <f t="shared" si="0"/>
        <v>0</v>
      </c>
      <c r="Q17" s="485">
        <f t="shared" si="0"/>
        <v>0</v>
      </c>
      <c r="R17" s="450"/>
      <c r="S17" s="391"/>
      <c r="T17" s="391"/>
      <c r="U17" s="391"/>
    </row>
    <row r="18" spans="1:21" ht="15.75" x14ac:dyDescent="0.25">
      <c r="A18" s="552"/>
      <c r="B18" s="552"/>
      <c r="C18" s="408"/>
      <c r="D18" s="408"/>
      <c r="E18" s="391"/>
      <c r="F18" s="408"/>
      <c r="G18" s="408"/>
      <c r="H18" s="391"/>
      <c r="I18" s="450"/>
      <c r="J18" s="450"/>
      <c r="K18" s="450"/>
      <c r="L18" s="450"/>
      <c r="M18" s="450"/>
      <c r="N18" s="450"/>
      <c r="O18" s="450"/>
      <c r="P18" s="484">
        <f t="shared" si="0"/>
        <v>0</v>
      </c>
      <c r="Q18" s="485">
        <f t="shared" si="0"/>
        <v>0</v>
      </c>
      <c r="R18" s="450"/>
      <c r="S18" s="391"/>
      <c r="T18" s="391"/>
      <c r="U18" s="391"/>
    </row>
    <row r="19" spans="1:21" ht="15.75" x14ac:dyDescent="0.25">
      <c r="A19" s="552"/>
      <c r="B19" s="552"/>
      <c r="C19" s="408"/>
      <c r="D19" s="408"/>
      <c r="E19" s="391"/>
      <c r="F19" s="408"/>
      <c r="G19" s="408"/>
      <c r="H19" s="391"/>
      <c r="I19" s="450"/>
      <c r="J19" s="450"/>
      <c r="K19" s="450"/>
      <c r="L19" s="450"/>
      <c r="M19" s="450"/>
      <c r="N19" s="450"/>
      <c r="O19" s="450"/>
      <c r="P19" s="484">
        <f t="shared" si="0"/>
        <v>0</v>
      </c>
      <c r="Q19" s="485">
        <f t="shared" si="0"/>
        <v>0</v>
      </c>
      <c r="R19" s="450"/>
      <c r="S19" s="391"/>
      <c r="T19" s="391"/>
      <c r="U19" s="391"/>
    </row>
    <row r="20" spans="1:21" ht="15.75" x14ac:dyDescent="0.25">
      <c r="A20" s="552"/>
      <c r="B20" s="552"/>
      <c r="C20" s="408"/>
      <c r="D20" s="408"/>
      <c r="E20" s="391"/>
      <c r="F20" s="408"/>
      <c r="G20" s="408"/>
      <c r="H20" s="391"/>
      <c r="I20" s="450"/>
      <c r="J20" s="450"/>
      <c r="K20" s="450"/>
      <c r="L20" s="450"/>
      <c r="M20" s="450"/>
      <c r="N20" s="450"/>
      <c r="O20" s="450"/>
      <c r="P20" s="484">
        <f t="shared" si="0"/>
        <v>0</v>
      </c>
      <c r="Q20" s="485">
        <f t="shared" si="0"/>
        <v>0</v>
      </c>
      <c r="R20" s="450"/>
      <c r="S20" s="391"/>
      <c r="T20" s="391"/>
      <c r="U20" s="391"/>
    </row>
    <row r="21" spans="1:21" ht="15.75" x14ac:dyDescent="0.25">
      <c r="A21" s="552"/>
      <c r="B21" s="552"/>
      <c r="C21" s="408"/>
      <c r="D21" s="408"/>
      <c r="E21" s="391"/>
      <c r="F21" s="408"/>
      <c r="G21" s="408"/>
      <c r="H21" s="391"/>
      <c r="I21" s="450"/>
      <c r="J21" s="450"/>
      <c r="K21" s="450"/>
      <c r="L21" s="450"/>
      <c r="M21" s="450"/>
      <c r="N21" s="450"/>
      <c r="O21" s="450"/>
      <c r="P21" s="484">
        <f t="shared" si="0"/>
        <v>0</v>
      </c>
      <c r="Q21" s="485">
        <f t="shared" si="0"/>
        <v>0</v>
      </c>
      <c r="R21" s="450"/>
      <c r="S21" s="391"/>
      <c r="T21" s="391"/>
      <c r="U21" s="391"/>
    </row>
    <row r="22" spans="1:21" ht="15.75" x14ac:dyDescent="0.25">
      <c r="A22" s="552"/>
      <c r="B22" s="553"/>
      <c r="C22" s="408"/>
      <c r="D22" s="408"/>
      <c r="E22" s="391"/>
      <c r="F22" s="408"/>
      <c r="G22" s="408"/>
      <c r="H22" s="391"/>
      <c r="I22" s="450"/>
      <c r="J22" s="450"/>
      <c r="K22" s="450"/>
      <c r="L22" s="450"/>
      <c r="M22" s="450"/>
      <c r="N22" s="450"/>
      <c r="O22" s="450"/>
      <c r="P22" s="484">
        <f t="shared" si="0"/>
        <v>0</v>
      </c>
      <c r="Q22" s="485">
        <f t="shared" si="0"/>
        <v>0</v>
      </c>
      <c r="R22" s="450"/>
      <c r="S22" s="391"/>
      <c r="T22" s="391"/>
      <c r="U22" s="391"/>
    </row>
    <row r="23" spans="1:21" ht="15.75" customHeight="1" x14ac:dyDescent="0.25">
      <c r="A23" s="552"/>
      <c r="B23" s="551" t="s">
        <v>1780</v>
      </c>
      <c r="C23" s="408"/>
      <c r="D23" s="408"/>
      <c r="E23" s="391"/>
      <c r="F23" s="408"/>
      <c r="G23" s="408"/>
      <c r="H23" s="463"/>
      <c r="I23" s="486"/>
      <c r="J23" s="483"/>
      <c r="K23" s="486"/>
      <c r="L23" s="483"/>
      <c r="M23" s="486"/>
      <c r="N23" s="483"/>
      <c r="O23" s="486"/>
      <c r="P23" s="484">
        <f t="shared" si="0"/>
        <v>0</v>
      </c>
      <c r="Q23" s="487">
        <f t="shared" si="0"/>
        <v>0</v>
      </c>
      <c r="R23" s="488"/>
      <c r="S23" s="391"/>
      <c r="T23" s="391"/>
      <c r="U23" s="391"/>
    </row>
    <row r="24" spans="1:21" ht="15.75" x14ac:dyDescent="0.25">
      <c r="A24" s="552"/>
      <c r="B24" s="552"/>
      <c r="C24" s="408"/>
      <c r="D24" s="408"/>
      <c r="E24" s="391"/>
      <c r="F24" s="408"/>
      <c r="G24" s="408"/>
      <c r="H24" s="463"/>
      <c r="I24" s="486"/>
      <c r="J24" s="483"/>
      <c r="K24" s="486"/>
      <c r="L24" s="483"/>
      <c r="M24" s="486"/>
      <c r="N24" s="483"/>
      <c r="O24" s="486"/>
      <c r="P24" s="484">
        <f t="shared" si="0"/>
        <v>0</v>
      </c>
      <c r="Q24" s="487">
        <f t="shared" si="0"/>
        <v>0</v>
      </c>
      <c r="R24" s="488"/>
      <c r="S24" s="391"/>
      <c r="T24" s="391"/>
      <c r="U24" s="391"/>
    </row>
    <row r="25" spans="1:21" ht="15.75" x14ac:dyDescent="0.25">
      <c r="A25" s="552"/>
      <c r="B25" s="552"/>
      <c r="C25" s="408"/>
      <c r="D25" s="408"/>
      <c r="E25" s="391"/>
      <c r="F25" s="408"/>
      <c r="G25" s="408"/>
      <c r="H25" s="463"/>
      <c r="I25" s="486"/>
      <c r="J25" s="483"/>
      <c r="K25" s="486"/>
      <c r="L25" s="483"/>
      <c r="M25" s="486"/>
      <c r="N25" s="483"/>
      <c r="O25" s="486"/>
      <c r="P25" s="484">
        <f t="shared" si="0"/>
        <v>0</v>
      </c>
      <c r="Q25" s="487">
        <f t="shared" si="0"/>
        <v>0</v>
      </c>
      <c r="R25" s="488"/>
      <c r="S25" s="391"/>
      <c r="T25" s="391"/>
      <c r="U25" s="391"/>
    </row>
    <row r="26" spans="1:21" ht="15.75" x14ac:dyDescent="0.25">
      <c r="A26" s="552"/>
      <c r="B26" s="552"/>
      <c r="C26" s="408"/>
      <c r="D26" s="408"/>
      <c r="E26" s="391"/>
      <c r="F26" s="408"/>
      <c r="G26" s="408"/>
      <c r="H26" s="391"/>
      <c r="I26" s="486"/>
      <c r="J26" s="450"/>
      <c r="K26" s="450"/>
      <c r="L26" s="450"/>
      <c r="M26" s="450"/>
      <c r="N26" s="450"/>
      <c r="O26" s="450"/>
      <c r="P26" s="484">
        <f t="shared" si="0"/>
        <v>0</v>
      </c>
      <c r="Q26" s="485">
        <f t="shared" si="0"/>
        <v>0</v>
      </c>
      <c r="R26" s="391"/>
      <c r="S26" s="391"/>
      <c r="T26" s="391"/>
      <c r="U26" s="391"/>
    </row>
    <row r="27" spans="1:21" ht="15.75" x14ac:dyDescent="0.25">
      <c r="A27" s="552"/>
      <c r="B27" s="552"/>
      <c r="C27" s="408"/>
      <c r="D27" s="408"/>
      <c r="E27" s="391"/>
      <c r="F27" s="408"/>
      <c r="G27" s="408"/>
      <c r="H27" s="391"/>
      <c r="I27" s="486"/>
      <c r="J27" s="450"/>
      <c r="K27" s="450"/>
      <c r="L27" s="450"/>
      <c r="M27" s="450"/>
      <c r="N27" s="450"/>
      <c r="O27" s="450"/>
      <c r="P27" s="484">
        <f t="shared" si="0"/>
        <v>0</v>
      </c>
      <c r="Q27" s="485">
        <f t="shared" si="0"/>
        <v>0</v>
      </c>
      <c r="R27" s="391"/>
      <c r="S27" s="391"/>
      <c r="T27" s="391"/>
      <c r="U27" s="391"/>
    </row>
    <row r="28" spans="1:21" ht="15.75" x14ac:dyDescent="0.25">
      <c r="A28" s="552"/>
      <c r="B28" s="552"/>
      <c r="C28" s="408"/>
      <c r="D28" s="408"/>
      <c r="E28" s="391"/>
      <c r="F28" s="408"/>
      <c r="G28" s="408"/>
      <c r="H28" s="391"/>
      <c r="I28" s="486"/>
      <c r="J28" s="450"/>
      <c r="K28" s="450"/>
      <c r="L28" s="450"/>
      <c r="M28" s="450"/>
      <c r="N28" s="450"/>
      <c r="O28" s="450"/>
      <c r="P28" s="484">
        <f t="shared" si="0"/>
        <v>0</v>
      </c>
      <c r="Q28" s="485">
        <f t="shared" si="0"/>
        <v>0</v>
      </c>
      <c r="R28" s="391"/>
      <c r="S28" s="391"/>
      <c r="T28" s="391"/>
      <c r="U28" s="391"/>
    </row>
    <row r="29" spans="1:21" ht="15.75" x14ac:dyDescent="0.25">
      <c r="A29" s="552"/>
      <c r="B29" s="576" t="s">
        <v>1781</v>
      </c>
      <c r="C29" s="408"/>
      <c r="D29" s="408"/>
      <c r="E29" s="391"/>
      <c r="F29" s="408"/>
      <c r="G29" s="408"/>
      <c r="H29" s="391"/>
      <c r="I29" s="486"/>
      <c r="J29" s="450"/>
      <c r="K29" s="450"/>
      <c r="L29" s="450"/>
      <c r="M29" s="450"/>
      <c r="N29" s="450"/>
      <c r="O29" s="450"/>
      <c r="P29" s="484">
        <f t="shared" si="0"/>
        <v>0</v>
      </c>
      <c r="Q29" s="485">
        <f t="shared" si="0"/>
        <v>0</v>
      </c>
      <c r="R29" s="391"/>
      <c r="S29" s="391"/>
      <c r="T29" s="391"/>
      <c r="U29" s="391"/>
    </row>
    <row r="30" spans="1:21" ht="15.75" x14ac:dyDescent="0.25">
      <c r="A30" s="552"/>
      <c r="B30" s="576"/>
      <c r="C30" s="408"/>
      <c r="D30" s="408"/>
      <c r="E30" s="391"/>
      <c r="F30" s="408"/>
      <c r="G30" s="408"/>
      <c r="H30" s="391"/>
      <c r="I30" s="486"/>
      <c r="J30" s="450"/>
      <c r="K30" s="450"/>
      <c r="L30" s="450"/>
      <c r="M30" s="450"/>
      <c r="N30" s="450"/>
      <c r="O30" s="450"/>
      <c r="P30" s="484">
        <f t="shared" si="0"/>
        <v>0</v>
      </c>
      <c r="Q30" s="485">
        <f t="shared" si="0"/>
        <v>0</v>
      </c>
      <c r="R30" s="391"/>
      <c r="S30" s="391"/>
      <c r="T30" s="391"/>
      <c r="U30" s="391"/>
    </row>
    <row r="31" spans="1:21" ht="15.75" x14ac:dyDescent="0.25">
      <c r="A31" s="552"/>
      <c r="B31" s="576"/>
      <c r="C31" s="408"/>
      <c r="D31" s="408"/>
      <c r="E31" s="391"/>
      <c r="F31" s="408"/>
      <c r="G31" s="408"/>
      <c r="H31" s="391"/>
      <c r="I31" s="486"/>
      <c r="J31" s="450"/>
      <c r="K31" s="450"/>
      <c r="L31" s="450"/>
      <c r="M31" s="450"/>
      <c r="N31" s="450"/>
      <c r="O31" s="450"/>
      <c r="P31" s="484">
        <f t="shared" si="0"/>
        <v>0</v>
      </c>
      <c r="Q31" s="485">
        <f t="shared" si="0"/>
        <v>0</v>
      </c>
      <c r="R31" s="391"/>
      <c r="S31" s="391"/>
      <c r="T31" s="391"/>
      <c r="U31" s="391"/>
    </row>
    <row r="32" spans="1:21" ht="15.75" x14ac:dyDescent="0.25">
      <c r="A32" s="552"/>
      <c r="B32" s="576"/>
      <c r="C32" s="408"/>
      <c r="D32" s="408"/>
      <c r="E32" s="391"/>
      <c r="F32" s="408"/>
      <c r="G32" s="408"/>
      <c r="H32" s="391"/>
      <c r="I32" s="486"/>
      <c r="J32" s="450"/>
      <c r="K32" s="450"/>
      <c r="L32" s="450"/>
      <c r="M32" s="450"/>
      <c r="N32" s="450"/>
      <c r="O32" s="450"/>
      <c r="P32" s="484">
        <f t="shared" si="0"/>
        <v>0</v>
      </c>
      <c r="Q32" s="485">
        <f t="shared" si="0"/>
        <v>0</v>
      </c>
      <c r="R32" s="391"/>
      <c r="S32" s="391"/>
      <c r="T32" s="391"/>
      <c r="U32" s="391"/>
    </row>
    <row r="33" spans="1:21" ht="15.75" x14ac:dyDescent="0.25">
      <c r="A33" s="552"/>
      <c r="B33" s="576"/>
      <c r="C33" s="408"/>
      <c r="D33" s="408"/>
      <c r="E33" s="391"/>
      <c r="F33" s="408"/>
      <c r="G33" s="408"/>
      <c r="H33" s="391"/>
      <c r="I33" s="486"/>
      <c r="J33" s="450"/>
      <c r="K33" s="450"/>
      <c r="L33" s="450"/>
      <c r="M33" s="450"/>
      <c r="N33" s="450"/>
      <c r="O33" s="450"/>
      <c r="P33" s="484">
        <f t="shared" si="0"/>
        <v>0</v>
      </c>
      <c r="Q33" s="485">
        <f t="shared" si="0"/>
        <v>0</v>
      </c>
      <c r="R33" s="391"/>
      <c r="S33" s="391"/>
      <c r="T33" s="391"/>
      <c r="U33" s="391"/>
    </row>
    <row r="34" spans="1:21" ht="15.75" x14ac:dyDescent="0.25">
      <c r="A34" s="552"/>
      <c r="B34" s="576" t="s">
        <v>1782</v>
      </c>
      <c r="C34" s="408"/>
      <c r="D34" s="408"/>
      <c r="E34" s="391"/>
      <c r="F34" s="408"/>
      <c r="G34" s="408"/>
      <c r="H34" s="391"/>
      <c r="I34" s="486"/>
      <c r="J34" s="450"/>
      <c r="K34" s="450"/>
      <c r="L34" s="450"/>
      <c r="M34" s="450"/>
      <c r="N34" s="450"/>
      <c r="O34" s="450"/>
      <c r="P34" s="484">
        <f t="shared" si="0"/>
        <v>0</v>
      </c>
      <c r="Q34" s="485">
        <f t="shared" si="0"/>
        <v>0</v>
      </c>
      <c r="R34" s="391"/>
      <c r="S34" s="391"/>
      <c r="T34" s="391"/>
      <c r="U34" s="391"/>
    </row>
    <row r="35" spans="1:21" ht="15.75" x14ac:dyDescent="0.25">
      <c r="A35" s="552"/>
      <c r="B35" s="576"/>
      <c r="C35" s="408"/>
      <c r="D35" s="408"/>
      <c r="E35" s="391"/>
      <c r="F35" s="408"/>
      <c r="G35" s="408"/>
      <c r="H35" s="391"/>
      <c r="I35" s="486"/>
      <c r="J35" s="450"/>
      <c r="K35" s="450"/>
      <c r="L35" s="450"/>
      <c r="M35" s="450"/>
      <c r="N35" s="450"/>
      <c r="O35" s="450"/>
      <c r="P35" s="484">
        <f t="shared" si="0"/>
        <v>0</v>
      </c>
      <c r="Q35" s="485">
        <f t="shared" si="0"/>
        <v>0</v>
      </c>
      <c r="R35" s="391"/>
      <c r="S35" s="391"/>
      <c r="T35" s="391"/>
      <c r="U35" s="391"/>
    </row>
    <row r="36" spans="1:21" ht="15.75" x14ac:dyDescent="0.25">
      <c r="A36" s="552"/>
      <c r="B36" s="576"/>
      <c r="C36" s="408"/>
      <c r="D36" s="408"/>
      <c r="E36" s="391"/>
      <c r="F36" s="408"/>
      <c r="G36" s="408"/>
      <c r="H36" s="391"/>
      <c r="I36" s="486"/>
      <c r="J36" s="450"/>
      <c r="K36" s="450"/>
      <c r="L36" s="450"/>
      <c r="M36" s="450"/>
      <c r="N36" s="450"/>
      <c r="O36" s="450"/>
      <c r="P36" s="484">
        <f t="shared" si="0"/>
        <v>0</v>
      </c>
      <c r="Q36" s="485">
        <f t="shared" si="0"/>
        <v>0</v>
      </c>
      <c r="R36" s="391"/>
      <c r="S36" s="391"/>
      <c r="T36" s="391"/>
      <c r="U36" s="391"/>
    </row>
    <row r="37" spans="1:21" ht="15.75" x14ac:dyDescent="0.25">
      <c r="A37" s="552"/>
      <c r="B37" s="576"/>
      <c r="C37" s="408"/>
      <c r="D37" s="408"/>
      <c r="E37" s="391"/>
      <c r="F37" s="408"/>
      <c r="G37" s="408"/>
      <c r="H37" s="391"/>
      <c r="I37" s="486"/>
      <c r="J37" s="450"/>
      <c r="K37" s="450"/>
      <c r="L37" s="450"/>
      <c r="M37" s="450"/>
      <c r="N37" s="450"/>
      <c r="O37" s="450"/>
      <c r="P37" s="484">
        <f t="shared" si="0"/>
        <v>0</v>
      </c>
      <c r="Q37" s="485">
        <f t="shared" si="0"/>
        <v>0</v>
      </c>
      <c r="R37" s="391"/>
      <c r="S37" s="391"/>
      <c r="T37" s="391"/>
      <c r="U37" s="391"/>
    </row>
    <row r="38" spans="1:21" ht="15.75" x14ac:dyDescent="0.25">
      <c r="A38" s="552"/>
      <c r="B38" s="576" t="s">
        <v>1783</v>
      </c>
      <c r="C38" s="408"/>
      <c r="D38" s="408"/>
      <c r="E38" s="391"/>
      <c r="F38" s="408"/>
      <c r="G38" s="408"/>
      <c r="H38" s="391"/>
      <c r="I38" s="486"/>
      <c r="J38" s="450"/>
      <c r="K38" s="450"/>
      <c r="L38" s="450"/>
      <c r="M38" s="450"/>
      <c r="N38" s="450"/>
      <c r="O38" s="450"/>
      <c r="P38" s="484">
        <f t="shared" si="0"/>
        <v>0</v>
      </c>
      <c r="Q38" s="485">
        <f t="shared" si="0"/>
        <v>0</v>
      </c>
      <c r="R38" s="391"/>
      <c r="S38" s="391"/>
      <c r="T38" s="391"/>
      <c r="U38" s="391"/>
    </row>
    <row r="39" spans="1:21" ht="15.75" x14ac:dyDescent="0.25">
      <c r="A39" s="552"/>
      <c r="B39" s="576"/>
      <c r="C39" s="408"/>
      <c r="D39" s="408"/>
      <c r="E39" s="391"/>
      <c r="F39" s="408"/>
      <c r="G39" s="408"/>
      <c r="H39" s="391"/>
      <c r="I39" s="486"/>
      <c r="J39" s="450"/>
      <c r="K39" s="450"/>
      <c r="L39" s="450"/>
      <c r="M39" s="450"/>
      <c r="N39" s="450"/>
      <c r="O39" s="450"/>
      <c r="P39" s="484">
        <f t="shared" si="0"/>
        <v>0</v>
      </c>
      <c r="Q39" s="485">
        <f t="shared" si="0"/>
        <v>0</v>
      </c>
      <c r="R39" s="391"/>
      <c r="S39" s="391"/>
      <c r="T39" s="391"/>
      <c r="U39" s="391"/>
    </row>
    <row r="40" spans="1:21" ht="15.75" x14ac:dyDescent="0.25">
      <c r="A40" s="552"/>
      <c r="B40" s="576"/>
      <c r="C40" s="408"/>
      <c r="D40" s="408"/>
      <c r="E40" s="391"/>
      <c r="F40" s="408"/>
      <c r="G40" s="408"/>
      <c r="H40" s="391"/>
      <c r="I40" s="486"/>
      <c r="J40" s="450"/>
      <c r="K40" s="450"/>
      <c r="L40" s="450"/>
      <c r="M40" s="450"/>
      <c r="N40" s="450"/>
      <c r="O40" s="450"/>
      <c r="P40" s="484">
        <f t="shared" si="0"/>
        <v>0</v>
      </c>
      <c r="Q40" s="485">
        <f t="shared" si="0"/>
        <v>0</v>
      </c>
      <c r="R40" s="391"/>
      <c r="S40" s="391"/>
      <c r="T40" s="391"/>
      <c r="U40" s="391"/>
    </row>
    <row r="41" spans="1:21" ht="15.75" x14ac:dyDescent="0.25">
      <c r="A41" s="552"/>
      <c r="B41" s="576"/>
      <c r="C41" s="408"/>
      <c r="D41" s="408"/>
      <c r="E41" s="391"/>
      <c r="F41" s="408"/>
      <c r="G41" s="408"/>
      <c r="H41" s="391"/>
      <c r="I41" s="486"/>
      <c r="J41" s="450"/>
      <c r="K41" s="450"/>
      <c r="L41" s="450"/>
      <c r="M41" s="450"/>
      <c r="N41" s="450"/>
      <c r="O41" s="450"/>
      <c r="P41" s="484">
        <f t="shared" ref="P41:Q73" si="1">H41+J41+L41+N41</f>
        <v>0</v>
      </c>
      <c r="Q41" s="485">
        <f t="shared" si="1"/>
        <v>0</v>
      </c>
      <c r="R41" s="391"/>
      <c r="S41" s="391"/>
      <c r="T41" s="391"/>
      <c r="U41" s="391"/>
    </row>
    <row r="42" spans="1:21" ht="15.75" x14ac:dyDescent="0.25">
      <c r="A42" s="552"/>
      <c r="B42" s="576"/>
      <c r="C42" s="408"/>
      <c r="D42" s="408"/>
      <c r="E42" s="391"/>
      <c r="F42" s="408"/>
      <c r="G42" s="408"/>
      <c r="H42" s="391"/>
      <c r="I42" s="486"/>
      <c r="J42" s="450"/>
      <c r="K42" s="450"/>
      <c r="L42" s="450"/>
      <c r="M42" s="450"/>
      <c r="N42" s="450"/>
      <c r="O42" s="450"/>
      <c r="P42" s="484">
        <f t="shared" si="1"/>
        <v>0</v>
      </c>
      <c r="Q42" s="485">
        <f t="shared" si="1"/>
        <v>0</v>
      </c>
      <c r="R42" s="391"/>
      <c r="S42" s="391"/>
      <c r="T42" s="391"/>
      <c r="U42" s="391"/>
    </row>
    <row r="43" spans="1:21" ht="15.75" x14ac:dyDescent="0.25">
      <c r="A43" s="551" t="s">
        <v>1776</v>
      </c>
      <c r="B43" s="576" t="s">
        <v>1784</v>
      </c>
      <c r="C43" s="408"/>
      <c r="D43" s="408"/>
      <c r="E43" s="391"/>
      <c r="F43" s="408"/>
      <c r="G43" s="408"/>
      <c r="H43" s="463"/>
      <c r="I43" s="450"/>
      <c r="J43" s="483"/>
      <c r="K43" s="450"/>
      <c r="L43" s="483"/>
      <c r="M43" s="450"/>
      <c r="N43" s="483"/>
      <c r="O43" s="450"/>
      <c r="P43" s="484">
        <f t="shared" si="1"/>
        <v>0</v>
      </c>
      <c r="Q43" s="485">
        <f t="shared" si="1"/>
        <v>0</v>
      </c>
      <c r="R43" s="450"/>
      <c r="S43" s="391"/>
      <c r="T43" s="391"/>
      <c r="U43" s="391"/>
    </row>
    <row r="44" spans="1:21" ht="15.75" x14ac:dyDescent="0.25">
      <c r="A44" s="552"/>
      <c r="B44" s="576"/>
      <c r="C44" s="408"/>
      <c r="D44" s="408"/>
      <c r="E44" s="391"/>
      <c r="F44" s="408"/>
      <c r="G44" s="408"/>
      <c r="H44" s="463"/>
      <c r="I44" s="450"/>
      <c r="J44" s="483"/>
      <c r="K44" s="450"/>
      <c r="L44" s="483"/>
      <c r="M44" s="450"/>
      <c r="N44" s="483"/>
      <c r="O44" s="450"/>
      <c r="P44" s="484">
        <f t="shared" si="1"/>
        <v>0</v>
      </c>
      <c r="Q44" s="485">
        <f t="shared" si="1"/>
        <v>0</v>
      </c>
      <c r="R44" s="450"/>
      <c r="S44" s="391"/>
      <c r="T44" s="391"/>
      <c r="U44" s="391"/>
    </row>
    <row r="45" spans="1:21" ht="15.75" x14ac:dyDescent="0.25">
      <c r="A45" s="552"/>
      <c r="B45" s="576"/>
      <c r="C45" s="408"/>
      <c r="D45" s="408"/>
      <c r="E45" s="391"/>
      <c r="F45" s="408"/>
      <c r="G45" s="408"/>
      <c r="H45" s="463"/>
      <c r="I45" s="450"/>
      <c r="J45" s="483"/>
      <c r="K45" s="450"/>
      <c r="L45" s="483"/>
      <c r="M45" s="450"/>
      <c r="N45" s="483"/>
      <c r="O45" s="450"/>
      <c r="P45" s="484">
        <f t="shared" si="1"/>
        <v>0</v>
      </c>
      <c r="Q45" s="485">
        <f t="shared" si="1"/>
        <v>0</v>
      </c>
      <c r="R45" s="450"/>
      <c r="S45" s="391"/>
      <c r="T45" s="391"/>
      <c r="U45" s="391"/>
    </row>
    <row r="46" spans="1:21" ht="15.75" x14ac:dyDescent="0.25">
      <c r="A46" s="552"/>
      <c r="B46" s="576"/>
      <c r="C46" s="408"/>
      <c r="D46" s="408"/>
      <c r="E46" s="391"/>
      <c r="F46" s="408"/>
      <c r="G46" s="408"/>
      <c r="H46" s="463"/>
      <c r="I46" s="450"/>
      <c r="J46" s="483"/>
      <c r="K46" s="450"/>
      <c r="L46" s="483"/>
      <c r="M46" s="450"/>
      <c r="N46" s="483"/>
      <c r="O46" s="450"/>
      <c r="P46" s="484">
        <f t="shared" si="1"/>
        <v>0</v>
      </c>
      <c r="Q46" s="485">
        <f t="shared" si="1"/>
        <v>0</v>
      </c>
      <c r="R46" s="450"/>
      <c r="S46" s="391"/>
      <c r="T46" s="391"/>
      <c r="U46" s="391"/>
    </row>
    <row r="47" spans="1:21" ht="15.75" x14ac:dyDescent="0.25">
      <c r="A47" s="552"/>
      <c r="B47" s="576"/>
      <c r="C47" s="408"/>
      <c r="D47" s="408"/>
      <c r="E47" s="391"/>
      <c r="F47" s="408"/>
      <c r="G47" s="408"/>
      <c r="H47" s="463"/>
      <c r="I47" s="450"/>
      <c r="J47" s="483"/>
      <c r="K47" s="450"/>
      <c r="L47" s="483"/>
      <c r="M47" s="450"/>
      <c r="N47" s="483"/>
      <c r="O47" s="450"/>
      <c r="P47" s="484">
        <f t="shared" si="1"/>
        <v>0</v>
      </c>
      <c r="Q47" s="485">
        <f t="shared" si="1"/>
        <v>0</v>
      </c>
      <c r="R47" s="450"/>
      <c r="S47" s="391"/>
      <c r="T47" s="391"/>
      <c r="U47" s="391"/>
    </row>
    <row r="48" spans="1:21" ht="15.75" x14ac:dyDescent="0.25">
      <c r="A48" s="552"/>
      <c r="B48" s="576"/>
      <c r="C48" s="408"/>
      <c r="D48" s="408"/>
      <c r="E48" s="391"/>
      <c r="F48" s="408"/>
      <c r="G48" s="408"/>
      <c r="H48" s="463"/>
      <c r="I48" s="450"/>
      <c r="J48" s="483"/>
      <c r="K48" s="450"/>
      <c r="L48" s="483"/>
      <c r="M48" s="450"/>
      <c r="N48" s="483"/>
      <c r="O48" s="450"/>
      <c r="P48" s="484">
        <f t="shared" si="1"/>
        <v>0</v>
      </c>
      <c r="Q48" s="485">
        <f t="shared" si="1"/>
        <v>0</v>
      </c>
      <c r="R48" s="450"/>
      <c r="S48" s="391"/>
      <c r="T48" s="391"/>
      <c r="U48" s="391"/>
    </row>
    <row r="49" spans="1:21" ht="15.75" customHeight="1" x14ac:dyDescent="0.25">
      <c r="A49" s="552"/>
      <c r="B49" s="576" t="s">
        <v>1785</v>
      </c>
      <c r="C49" s="408"/>
      <c r="D49" s="408"/>
      <c r="E49" s="391"/>
      <c r="F49" s="408"/>
      <c r="G49" s="408"/>
      <c r="H49" s="463"/>
      <c r="I49" s="450"/>
      <c r="J49" s="483"/>
      <c r="K49" s="450"/>
      <c r="L49" s="483"/>
      <c r="M49" s="450"/>
      <c r="N49" s="483"/>
      <c r="O49" s="450"/>
      <c r="P49" s="484">
        <f t="shared" si="1"/>
        <v>0</v>
      </c>
      <c r="Q49" s="485">
        <f t="shared" si="1"/>
        <v>0</v>
      </c>
      <c r="R49" s="450"/>
      <c r="S49" s="391"/>
      <c r="T49" s="391"/>
      <c r="U49" s="391"/>
    </row>
    <row r="50" spans="1:21" ht="15.75" customHeight="1" x14ac:dyDescent="0.25">
      <c r="A50" s="552"/>
      <c r="B50" s="576"/>
      <c r="C50" s="408"/>
      <c r="D50" s="408"/>
      <c r="E50" s="391"/>
      <c r="F50" s="408"/>
      <c r="G50" s="408"/>
      <c r="H50" s="463"/>
      <c r="I50" s="450"/>
      <c r="J50" s="483"/>
      <c r="K50" s="450"/>
      <c r="L50" s="483"/>
      <c r="M50" s="450"/>
      <c r="N50" s="483"/>
      <c r="O50" s="450"/>
      <c r="P50" s="484">
        <f t="shared" si="1"/>
        <v>0</v>
      </c>
      <c r="Q50" s="485">
        <f t="shared" si="1"/>
        <v>0</v>
      </c>
      <c r="R50" s="450"/>
      <c r="S50" s="391"/>
      <c r="T50" s="391"/>
      <c r="U50" s="391"/>
    </row>
    <row r="51" spans="1:21" ht="15.75" customHeight="1" x14ac:dyDescent="0.25">
      <c r="A51" s="552"/>
      <c r="B51" s="576"/>
      <c r="C51" s="408"/>
      <c r="D51" s="408"/>
      <c r="E51" s="391"/>
      <c r="F51" s="408"/>
      <c r="G51" s="408"/>
      <c r="H51" s="463"/>
      <c r="I51" s="450"/>
      <c r="J51" s="483"/>
      <c r="K51" s="450"/>
      <c r="L51" s="483"/>
      <c r="M51" s="450"/>
      <c r="N51" s="483"/>
      <c r="O51" s="450"/>
      <c r="P51" s="484">
        <f t="shared" si="1"/>
        <v>0</v>
      </c>
      <c r="Q51" s="485">
        <f t="shared" si="1"/>
        <v>0</v>
      </c>
      <c r="R51" s="450"/>
      <c r="S51" s="391"/>
      <c r="T51" s="391"/>
      <c r="U51" s="391"/>
    </row>
    <row r="52" spans="1:21" ht="15.75" customHeight="1" x14ac:dyDescent="0.25">
      <c r="A52" s="552"/>
      <c r="B52" s="576" t="s">
        <v>1786</v>
      </c>
      <c r="C52" s="408"/>
      <c r="D52" s="408"/>
      <c r="E52" s="391"/>
      <c r="F52" s="408"/>
      <c r="G52" s="408"/>
      <c r="H52" s="463"/>
      <c r="I52" s="450"/>
      <c r="J52" s="483"/>
      <c r="K52" s="450"/>
      <c r="L52" s="483"/>
      <c r="M52" s="450"/>
      <c r="N52" s="483"/>
      <c r="O52" s="450"/>
      <c r="P52" s="484">
        <f t="shared" si="1"/>
        <v>0</v>
      </c>
      <c r="Q52" s="485">
        <f t="shared" si="1"/>
        <v>0</v>
      </c>
      <c r="R52" s="450"/>
      <c r="S52" s="391"/>
      <c r="T52" s="391"/>
      <c r="U52" s="391"/>
    </row>
    <row r="53" spans="1:21" ht="15.75" customHeight="1" x14ac:dyDescent="0.25">
      <c r="A53" s="552"/>
      <c r="B53" s="576"/>
      <c r="C53" s="408"/>
      <c r="D53" s="408"/>
      <c r="E53" s="391"/>
      <c r="F53" s="408"/>
      <c r="G53" s="408"/>
      <c r="H53" s="463"/>
      <c r="I53" s="450"/>
      <c r="J53" s="483"/>
      <c r="K53" s="450"/>
      <c r="L53" s="483"/>
      <c r="M53" s="450"/>
      <c r="N53" s="483"/>
      <c r="O53" s="450"/>
      <c r="P53" s="484">
        <f t="shared" si="1"/>
        <v>0</v>
      </c>
      <c r="Q53" s="485">
        <f t="shared" si="1"/>
        <v>0</v>
      </c>
      <c r="R53" s="450"/>
      <c r="S53" s="391"/>
      <c r="T53" s="391"/>
      <c r="U53" s="391"/>
    </row>
    <row r="54" spans="1:21" ht="15.75" customHeight="1" x14ac:dyDescent="0.25">
      <c r="A54" s="552"/>
      <c r="B54" s="576"/>
      <c r="C54" s="408"/>
      <c r="D54" s="408"/>
      <c r="E54" s="391"/>
      <c r="F54" s="408"/>
      <c r="G54" s="408"/>
      <c r="H54" s="463"/>
      <c r="I54" s="450"/>
      <c r="J54" s="483"/>
      <c r="K54" s="450"/>
      <c r="L54" s="483"/>
      <c r="M54" s="450"/>
      <c r="N54" s="483"/>
      <c r="O54" s="450"/>
      <c r="P54" s="484">
        <f t="shared" si="1"/>
        <v>0</v>
      </c>
      <c r="Q54" s="485">
        <f t="shared" si="1"/>
        <v>0</v>
      </c>
      <c r="R54" s="450"/>
      <c r="S54" s="391"/>
      <c r="T54" s="391"/>
      <c r="U54" s="391"/>
    </row>
    <row r="55" spans="1:21" ht="15.75" customHeight="1" x14ac:dyDescent="0.25">
      <c r="A55" s="552"/>
      <c r="B55" s="576"/>
      <c r="C55" s="408"/>
      <c r="D55" s="408"/>
      <c r="E55" s="391"/>
      <c r="F55" s="408"/>
      <c r="G55" s="408"/>
      <c r="H55" s="463"/>
      <c r="I55" s="450"/>
      <c r="J55" s="483"/>
      <c r="K55" s="450"/>
      <c r="L55" s="483"/>
      <c r="M55" s="450"/>
      <c r="N55" s="483"/>
      <c r="O55" s="450"/>
      <c r="P55" s="484">
        <f t="shared" si="1"/>
        <v>0</v>
      </c>
      <c r="Q55" s="485">
        <f t="shared" si="1"/>
        <v>0</v>
      </c>
      <c r="R55" s="450"/>
      <c r="S55" s="391"/>
      <c r="T55" s="391"/>
      <c r="U55" s="391"/>
    </row>
    <row r="56" spans="1:21" ht="15.75" customHeight="1" x14ac:dyDescent="0.25">
      <c r="A56" s="552"/>
      <c r="B56" s="576" t="s">
        <v>1787</v>
      </c>
      <c r="C56" s="408"/>
      <c r="D56" s="408"/>
      <c r="E56" s="391"/>
      <c r="F56" s="408"/>
      <c r="G56" s="408"/>
      <c r="H56" s="463"/>
      <c r="I56" s="450"/>
      <c r="J56" s="483"/>
      <c r="K56" s="450"/>
      <c r="L56" s="483"/>
      <c r="M56" s="450"/>
      <c r="N56" s="483"/>
      <c r="O56" s="450"/>
      <c r="P56" s="484">
        <f t="shared" si="1"/>
        <v>0</v>
      </c>
      <c r="Q56" s="485">
        <f t="shared" si="1"/>
        <v>0</v>
      </c>
      <c r="R56" s="450"/>
      <c r="S56" s="391"/>
      <c r="T56" s="391"/>
      <c r="U56" s="391"/>
    </row>
    <row r="57" spans="1:21" ht="15.75" customHeight="1" x14ac:dyDescent="0.25">
      <c r="A57" s="552"/>
      <c r="B57" s="576"/>
      <c r="C57" s="408"/>
      <c r="D57" s="408"/>
      <c r="E57" s="391"/>
      <c r="F57" s="408"/>
      <c r="G57" s="408"/>
      <c r="H57" s="463"/>
      <c r="I57" s="450"/>
      <c r="J57" s="483"/>
      <c r="K57" s="450"/>
      <c r="L57" s="483"/>
      <c r="M57" s="450"/>
      <c r="N57" s="483"/>
      <c r="O57" s="450"/>
      <c r="P57" s="484">
        <f t="shared" si="1"/>
        <v>0</v>
      </c>
      <c r="Q57" s="485">
        <f t="shared" si="1"/>
        <v>0</v>
      </c>
      <c r="R57" s="450"/>
      <c r="S57" s="391"/>
      <c r="T57" s="391"/>
      <c r="U57" s="391"/>
    </row>
    <row r="58" spans="1:21" ht="15.75" customHeight="1" x14ac:dyDescent="0.25">
      <c r="A58" s="552"/>
      <c r="B58" s="576"/>
      <c r="C58" s="408"/>
      <c r="D58" s="408"/>
      <c r="E58" s="391"/>
      <c r="F58" s="408"/>
      <c r="G58" s="408"/>
      <c r="H58" s="463"/>
      <c r="I58" s="450"/>
      <c r="J58" s="483"/>
      <c r="K58" s="450"/>
      <c r="L58" s="483"/>
      <c r="M58" s="450"/>
      <c r="N58" s="483"/>
      <c r="O58" s="450"/>
      <c r="P58" s="484">
        <f t="shared" si="1"/>
        <v>0</v>
      </c>
      <c r="Q58" s="485">
        <f t="shared" si="1"/>
        <v>0</v>
      </c>
      <c r="R58" s="450"/>
      <c r="S58" s="391"/>
      <c r="T58" s="391"/>
      <c r="U58" s="391"/>
    </row>
    <row r="59" spans="1:21" ht="15.75" customHeight="1" x14ac:dyDescent="0.25">
      <c r="A59" s="552"/>
      <c r="B59" s="576"/>
      <c r="C59" s="408"/>
      <c r="D59" s="408"/>
      <c r="E59" s="391"/>
      <c r="F59" s="408"/>
      <c r="G59" s="408"/>
      <c r="H59" s="463"/>
      <c r="I59" s="450"/>
      <c r="J59" s="483"/>
      <c r="K59" s="450"/>
      <c r="L59" s="483"/>
      <c r="M59" s="450"/>
      <c r="N59" s="483"/>
      <c r="O59" s="450"/>
      <c r="P59" s="484">
        <f t="shared" si="1"/>
        <v>0</v>
      </c>
      <c r="Q59" s="485">
        <f t="shared" si="1"/>
        <v>0</v>
      </c>
      <c r="R59" s="450"/>
      <c r="S59" s="391"/>
      <c r="T59" s="391"/>
      <c r="U59" s="391"/>
    </row>
    <row r="60" spans="1:21" ht="15.75" x14ac:dyDescent="0.25">
      <c r="A60" s="552"/>
      <c r="B60" s="576" t="s">
        <v>1788</v>
      </c>
      <c r="C60" s="408"/>
      <c r="D60" s="408"/>
      <c r="E60" s="391"/>
      <c r="F60" s="408"/>
      <c r="G60" s="408"/>
      <c r="H60" s="463"/>
      <c r="I60" s="450"/>
      <c r="J60" s="483"/>
      <c r="K60" s="450"/>
      <c r="L60" s="483"/>
      <c r="M60" s="450"/>
      <c r="N60" s="483"/>
      <c r="O60" s="450"/>
      <c r="P60" s="484">
        <f t="shared" si="1"/>
        <v>0</v>
      </c>
      <c r="Q60" s="485">
        <f t="shared" si="1"/>
        <v>0</v>
      </c>
      <c r="R60" s="450"/>
      <c r="S60" s="391"/>
      <c r="T60" s="391"/>
      <c r="U60" s="391"/>
    </row>
    <row r="61" spans="1:21" ht="15.75" x14ac:dyDescent="0.25">
      <c r="A61" s="552"/>
      <c r="B61" s="576"/>
      <c r="C61" s="408"/>
      <c r="D61" s="408"/>
      <c r="E61" s="391"/>
      <c r="F61" s="408"/>
      <c r="G61" s="408"/>
      <c r="H61" s="463"/>
      <c r="I61" s="450"/>
      <c r="J61" s="483"/>
      <c r="K61" s="450"/>
      <c r="L61" s="483"/>
      <c r="M61" s="450"/>
      <c r="N61" s="483"/>
      <c r="O61" s="450"/>
      <c r="P61" s="484">
        <f t="shared" si="1"/>
        <v>0</v>
      </c>
      <c r="Q61" s="485">
        <f t="shared" si="1"/>
        <v>0</v>
      </c>
      <c r="R61" s="450"/>
      <c r="S61" s="391"/>
      <c r="T61" s="391"/>
      <c r="U61" s="391"/>
    </row>
    <row r="62" spans="1:21" ht="15.75" x14ac:dyDescent="0.25">
      <c r="A62" s="552"/>
      <c r="B62" s="576"/>
      <c r="C62" s="408"/>
      <c r="D62" s="408"/>
      <c r="E62" s="391"/>
      <c r="F62" s="408"/>
      <c r="G62" s="408"/>
      <c r="H62" s="463"/>
      <c r="I62" s="450"/>
      <c r="J62" s="483"/>
      <c r="K62" s="450"/>
      <c r="L62" s="483"/>
      <c r="M62" s="450"/>
      <c r="N62" s="483"/>
      <c r="O62" s="450"/>
      <c r="P62" s="484">
        <f t="shared" si="1"/>
        <v>0</v>
      </c>
      <c r="Q62" s="485">
        <f t="shared" si="1"/>
        <v>0</v>
      </c>
      <c r="R62" s="450"/>
      <c r="S62" s="391"/>
      <c r="T62" s="391"/>
      <c r="U62" s="391"/>
    </row>
    <row r="63" spans="1:21" ht="15.75" x14ac:dyDescent="0.25">
      <c r="A63" s="552"/>
      <c r="B63" s="576"/>
      <c r="C63" s="408"/>
      <c r="D63" s="408"/>
      <c r="E63" s="391"/>
      <c r="F63" s="408"/>
      <c r="G63" s="408"/>
      <c r="H63" s="463"/>
      <c r="I63" s="450"/>
      <c r="J63" s="483"/>
      <c r="K63" s="450"/>
      <c r="L63" s="483"/>
      <c r="M63" s="450"/>
      <c r="N63" s="483"/>
      <c r="O63" s="450"/>
      <c r="P63" s="484">
        <f t="shared" si="1"/>
        <v>0</v>
      </c>
      <c r="Q63" s="485">
        <f t="shared" si="1"/>
        <v>0</v>
      </c>
      <c r="R63" s="450"/>
      <c r="S63" s="391"/>
      <c r="T63" s="391"/>
      <c r="U63" s="391"/>
    </row>
    <row r="64" spans="1:21" ht="15.75" customHeight="1" x14ac:dyDescent="0.25">
      <c r="A64" s="552"/>
      <c r="B64" s="577" t="s">
        <v>1789</v>
      </c>
      <c r="C64" s="408"/>
      <c r="D64" s="408"/>
      <c r="E64" s="391"/>
      <c r="F64" s="408"/>
      <c r="G64" s="408"/>
      <c r="H64" s="463"/>
      <c r="I64" s="450"/>
      <c r="J64" s="483"/>
      <c r="K64" s="450"/>
      <c r="L64" s="483"/>
      <c r="M64" s="450"/>
      <c r="N64" s="483"/>
      <c r="O64" s="450"/>
      <c r="P64" s="484">
        <f t="shared" si="1"/>
        <v>0</v>
      </c>
      <c r="Q64" s="485">
        <f t="shared" si="1"/>
        <v>0</v>
      </c>
      <c r="R64" s="450"/>
      <c r="S64" s="391"/>
      <c r="T64" s="391"/>
      <c r="U64" s="391"/>
    </row>
    <row r="65" spans="1:21" ht="15.75" customHeight="1" x14ac:dyDescent="0.25">
      <c r="A65" s="552"/>
      <c r="B65" s="578"/>
      <c r="C65" s="408"/>
      <c r="D65" s="408"/>
      <c r="E65" s="391"/>
      <c r="F65" s="408"/>
      <c r="G65" s="408"/>
      <c r="H65" s="463"/>
      <c r="I65" s="450"/>
      <c r="J65" s="483"/>
      <c r="K65" s="450"/>
      <c r="L65" s="483"/>
      <c r="M65" s="450"/>
      <c r="N65" s="483"/>
      <c r="O65" s="450"/>
      <c r="P65" s="484">
        <f t="shared" si="1"/>
        <v>0</v>
      </c>
      <c r="Q65" s="485">
        <f t="shared" si="1"/>
        <v>0</v>
      </c>
      <c r="R65" s="450"/>
      <c r="S65" s="391"/>
      <c r="T65" s="391"/>
      <c r="U65" s="391"/>
    </row>
    <row r="66" spans="1:21" ht="15.75" customHeight="1" x14ac:dyDescent="0.25">
      <c r="A66" s="552"/>
      <c r="B66" s="578"/>
      <c r="C66" s="408"/>
      <c r="D66" s="408"/>
      <c r="E66" s="391"/>
      <c r="F66" s="408"/>
      <c r="G66" s="408"/>
      <c r="H66" s="463"/>
      <c r="I66" s="450"/>
      <c r="J66" s="483"/>
      <c r="K66" s="450"/>
      <c r="L66" s="483"/>
      <c r="M66" s="450"/>
      <c r="N66" s="483"/>
      <c r="O66" s="450"/>
      <c r="P66" s="484">
        <f t="shared" si="1"/>
        <v>0</v>
      </c>
      <c r="Q66" s="485">
        <f t="shared" si="1"/>
        <v>0</v>
      </c>
      <c r="R66" s="450"/>
      <c r="S66" s="391"/>
      <c r="T66" s="391"/>
      <c r="U66" s="391"/>
    </row>
    <row r="67" spans="1:21" ht="18" customHeight="1" x14ac:dyDescent="0.25">
      <c r="A67" s="552"/>
      <c r="B67" s="579"/>
      <c r="C67" s="408"/>
      <c r="D67" s="408"/>
      <c r="E67" s="391"/>
      <c r="F67" s="408"/>
      <c r="G67" s="408"/>
      <c r="H67" s="463"/>
      <c r="I67" s="450"/>
      <c r="J67" s="483"/>
      <c r="K67" s="450"/>
      <c r="L67" s="483"/>
      <c r="M67" s="450"/>
      <c r="N67" s="483"/>
      <c r="O67" s="450"/>
      <c r="P67" s="484">
        <f t="shared" si="1"/>
        <v>0</v>
      </c>
      <c r="Q67" s="485">
        <f t="shared" si="1"/>
        <v>0</v>
      </c>
      <c r="R67" s="450"/>
      <c r="S67" s="391"/>
      <c r="T67" s="391"/>
      <c r="U67" s="391"/>
    </row>
    <row r="68" spans="1:21" ht="15.75" x14ac:dyDescent="0.25">
      <c r="A68" s="552"/>
      <c r="B68" s="580" t="s">
        <v>1790</v>
      </c>
      <c r="C68" s="408"/>
      <c r="D68" s="408"/>
      <c r="E68" s="391"/>
      <c r="F68" s="408"/>
      <c r="G68" s="408"/>
      <c r="H68" s="463"/>
      <c r="I68" s="450"/>
      <c r="J68" s="483"/>
      <c r="K68" s="450"/>
      <c r="L68" s="483"/>
      <c r="M68" s="450"/>
      <c r="N68" s="483"/>
      <c r="O68" s="450"/>
      <c r="P68" s="484">
        <f t="shared" si="1"/>
        <v>0</v>
      </c>
      <c r="Q68" s="485">
        <f t="shared" si="1"/>
        <v>0</v>
      </c>
      <c r="R68" s="450"/>
      <c r="S68" s="391"/>
      <c r="T68" s="391"/>
      <c r="U68" s="391"/>
    </row>
    <row r="69" spans="1:21" ht="15.75" x14ac:dyDescent="0.25">
      <c r="A69" s="552"/>
      <c r="B69" s="580"/>
      <c r="C69" s="408"/>
      <c r="D69" s="408"/>
      <c r="E69" s="391"/>
      <c r="F69" s="408"/>
      <c r="G69" s="408"/>
      <c r="H69" s="463"/>
      <c r="I69" s="450"/>
      <c r="J69" s="483"/>
      <c r="K69" s="450"/>
      <c r="L69" s="483"/>
      <c r="M69" s="450"/>
      <c r="N69" s="483"/>
      <c r="O69" s="450"/>
      <c r="P69" s="484">
        <f t="shared" si="1"/>
        <v>0</v>
      </c>
      <c r="Q69" s="485">
        <f t="shared" si="1"/>
        <v>0</v>
      </c>
      <c r="R69" s="450"/>
      <c r="S69" s="391"/>
      <c r="T69" s="391"/>
      <c r="U69" s="391"/>
    </row>
    <row r="70" spans="1:21" ht="15.75" x14ac:dyDescent="0.25">
      <c r="A70" s="552"/>
      <c r="B70" s="580"/>
      <c r="C70" s="408"/>
      <c r="D70" s="408"/>
      <c r="E70" s="391"/>
      <c r="F70" s="408"/>
      <c r="G70" s="408"/>
      <c r="H70" s="463"/>
      <c r="I70" s="450"/>
      <c r="J70" s="483"/>
      <c r="K70" s="450"/>
      <c r="L70" s="483"/>
      <c r="M70" s="450"/>
      <c r="N70" s="483"/>
      <c r="O70" s="450"/>
      <c r="P70" s="484">
        <f t="shared" si="1"/>
        <v>0</v>
      </c>
      <c r="Q70" s="485">
        <f t="shared" si="1"/>
        <v>0</v>
      </c>
      <c r="R70" s="450"/>
      <c r="S70" s="391"/>
      <c r="T70" s="391"/>
      <c r="U70" s="391"/>
    </row>
    <row r="71" spans="1:21" ht="15.75" customHeight="1" x14ac:dyDescent="0.25">
      <c r="A71" s="552"/>
      <c r="B71" s="577" t="s">
        <v>1791</v>
      </c>
      <c r="C71" s="408"/>
      <c r="D71" s="408"/>
      <c r="E71" s="391"/>
      <c r="F71" s="408"/>
      <c r="G71" s="408"/>
      <c r="H71" s="463"/>
      <c r="I71" s="450"/>
      <c r="J71" s="483"/>
      <c r="K71" s="450"/>
      <c r="L71" s="483"/>
      <c r="M71" s="450"/>
      <c r="N71" s="483"/>
      <c r="O71" s="450"/>
      <c r="P71" s="484">
        <f t="shared" si="1"/>
        <v>0</v>
      </c>
      <c r="Q71" s="485">
        <f t="shared" si="1"/>
        <v>0</v>
      </c>
      <c r="R71" s="450"/>
      <c r="S71" s="391"/>
      <c r="T71" s="391"/>
      <c r="U71" s="391"/>
    </row>
    <row r="72" spans="1:21" ht="15.75" customHeight="1" x14ac:dyDescent="0.25">
      <c r="A72" s="552"/>
      <c r="B72" s="578"/>
      <c r="C72" s="408"/>
      <c r="D72" s="408"/>
      <c r="E72" s="391"/>
      <c r="F72" s="408"/>
      <c r="G72" s="408"/>
      <c r="H72" s="463"/>
      <c r="I72" s="450"/>
      <c r="J72" s="483"/>
      <c r="K72" s="450"/>
      <c r="L72" s="483"/>
      <c r="M72" s="450"/>
      <c r="N72" s="483"/>
      <c r="O72" s="450"/>
      <c r="P72" s="484">
        <f t="shared" si="1"/>
        <v>0</v>
      </c>
      <c r="Q72" s="485">
        <f t="shared" si="1"/>
        <v>0</v>
      </c>
      <c r="R72" s="450"/>
      <c r="S72" s="391"/>
      <c r="T72" s="391"/>
      <c r="U72" s="391"/>
    </row>
    <row r="73" spans="1:21" ht="15.75" x14ac:dyDescent="0.25">
      <c r="A73" s="552"/>
      <c r="B73" s="579"/>
      <c r="C73" s="408"/>
      <c r="D73" s="408"/>
      <c r="E73" s="391"/>
      <c r="F73" s="408"/>
      <c r="G73" s="408"/>
      <c r="H73" s="463"/>
      <c r="I73" s="450"/>
      <c r="J73" s="483"/>
      <c r="K73" s="450"/>
      <c r="L73" s="483"/>
      <c r="M73" s="450"/>
      <c r="N73" s="483"/>
      <c r="O73" s="450"/>
      <c r="P73" s="484">
        <f t="shared" si="1"/>
        <v>0</v>
      </c>
      <c r="Q73" s="485">
        <f t="shared" si="1"/>
        <v>0</v>
      </c>
      <c r="R73" s="450"/>
      <c r="S73" s="391"/>
      <c r="T73" s="391"/>
      <c r="U73" s="391"/>
    </row>
    <row r="74" spans="1:21" s="425" customFormat="1" ht="15.75" x14ac:dyDescent="0.25">
      <c r="A74" s="384"/>
      <c r="B74" s="385"/>
      <c r="C74" s="384" t="s">
        <v>1792</v>
      </c>
      <c r="D74" s="385"/>
      <c r="E74" s="385"/>
      <c r="F74" s="385"/>
      <c r="G74" s="386"/>
      <c r="H74" s="437">
        <f>SUM(H8:H73)</f>
        <v>0</v>
      </c>
      <c r="I74" s="437">
        <f t="shared" ref="I74:Q74" si="2">SUM(I8:I73)</f>
        <v>0</v>
      </c>
      <c r="J74" s="437">
        <f t="shared" si="2"/>
        <v>0</v>
      </c>
      <c r="K74" s="437">
        <f t="shared" si="2"/>
        <v>0</v>
      </c>
      <c r="L74" s="437">
        <f t="shared" si="2"/>
        <v>0</v>
      </c>
      <c r="M74" s="437">
        <f t="shared" si="2"/>
        <v>0</v>
      </c>
      <c r="N74" s="437">
        <f t="shared" si="2"/>
        <v>0</v>
      </c>
      <c r="O74" s="437">
        <f t="shared" si="2"/>
        <v>0</v>
      </c>
      <c r="P74" s="437">
        <f t="shared" si="2"/>
        <v>0</v>
      </c>
      <c r="Q74" s="437">
        <f t="shared" si="2"/>
        <v>0</v>
      </c>
      <c r="R74" s="388"/>
      <c r="S74" s="388"/>
      <c r="T74" s="388"/>
      <c r="U74" s="388"/>
    </row>
    <row r="75" spans="1:21" ht="15.75" x14ac:dyDescent="0.25">
      <c r="A75" s="425"/>
      <c r="B75" s="425"/>
      <c r="C75" s="425"/>
      <c r="D75" s="425"/>
      <c r="E75" s="425"/>
      <c r="F75" s="489"/>
      <c r="G75" s="425"/>
      <c r="H75" s="425"/>
      <c r="S75" s="490"/>
      <c r="T75" s="490"/>
      <c r="U75" s="491"/>
    </row>
    <row r="76" spans="1:21" ht="15.75" x14ac:dyDescent="0.25">
      <c r="F76" s="489"/>
      <c r="S76" s="490"/>
      <c r="T76" s="490"/>
    </row>
    <row r="77" spans="1:21" ht="15.75" x14ac:dyDescent="0.25">
      <c r="F77" s="489"/>
      <c r="S77" s="490"/>
      <c r="T77" s="490"/>
    </row>
    <row r="78" spans="1:21" ht="15.75" x14ac:dyDescent="0.25">
      <c r="F78" s="489"/>
      <c r="S78" s="490"/>
      <c r="T78" s="490"/>
    </row>
    <row r="79" spans="1:21" ht="15.75" x14ac:dyDescent="0.25">
      <c r="F79" s="489"/>
      <c r="S79" s="490"/>
      <c r="T79" s="490"/>
    </row>
    <row r="80" spans="1:21" ht="15.75" x14ac:dyDescent="0.25">
      <c r="F80" s="489"/>
      <c r="S80" s="490"/>
      <c r="T80" s="490"/>
    </row>
    <row r="81" spans="6:20" ht="15.75" x14ac:dyDescent="0.25">
      <c r="F81" s="489"/>
      <c r="S81" s="490"/>
      <c r="T81" s="490"/>
    </row>
    <row r="82" spans="6:20" ht="15.75" x14ac:dyDescent="0.25">
      <c r="F82" s="489"/>
      <c r="S82" s="490"/>
      <c r="T82" s="490"/>
    </row>
    <row r="83" spans="6:20" ht="15.75" x14ac:dyDescent="0.25">
      <c r="F83" s="489"/>
      <c r="S83" s="490"/>
      <c r="T83" s="490"/>
    </row>
    <row r="84" spans="6:20" ht="15.75" x14ac:dyDescent="0.25">
      <c r="F84" s="489"/>
      <c r="S84" s="492"/>
      <c r="T84" s="492"/>
    </row>
    <row r="85" spans="6:20" ht="15.75" x14ac:dyDescent="0.25">
      <c r="F85" s="489"/>
      <c r="S85" s="490"/>
      <c r="T85" s="490"/>
    </row>
    <row r="86" spans="6:20" ht="15.75" x14ac:dyDescent="0.25">
      <c r="F86" s="489"/>
      <c r="S86" s="490"/>
      <c r="T86" s="490"/>
    </row>
    <row r="87" spans="6:20" ht="15.75" x14ac:dyDescent="0.25">
      <c r="F87" s="489"/>
      <c r="S87" s="490"/>
      <c r="T87" s="490"/>
    </row>
    <row r="88" spans="6:20" ht="15.75" x14ac:dyDescent="0.25">
      <c r="F88" s="489"/>
      <c r="S88" s="490"/>
      <c r="T88" s="490"/>
    </row>
    <row r="89" spans="6:20" ht="15.75" x14ac:dyDescent="0.25">
      <c r="F89" s="489"/>
      <c r="S89" s="490"/>
      <c r="T89" s="490"/>
    </row>
    <row r="90" spans="6:20" ht="15.75" x14ac:dyDescent="0.25">
      <c r="F90" s="489"/>
      <c r="S90" s="490"/>
      <c r="T90" s="490"/>
    </row>
    <row r="91" spans="6:20" ht="15.75" x14ac:dyDescent="0.25">
      <c r="F91" s="489"/>
      <c r="S91" s="490"/>
      <c r="T91" s="490"/>
    </row>
    <row r="92" spans="6:20" ht="15.75" x14ac:dyDescent="0.25">
      <c r="F92" s="489"/>
      <c r="S92" s="490"/>
      <c r="T92" s="490"/>
    </row>
    <row r="93" spans="6:20" ht="15.75" x14ac:dyDescent="0.25">
      <c r="F93" s="489"/>
      <c r="S93" s="490"/>
      <c r="T93" s="490"/>
    </row>
    <row r="94" spans="6:20" x14ac:dyDescent="0.25">
      <c r="S94" s="490"/>
      <c r="T94" s="490"/>
    </row>
    <row r="95" spans="6:20" x14ac:dyDescent="0.25">
      <c r="S95" s="490"/>
      <c r="T95" s="490"/>
    </row>
    <row r="96" spans="6:20" x14ac:dyDescent="0.25">
      <c r="S96" s="490"/>
      <c r="T96" s="490"/>
    </row>
    <row r="97" spans="6:20" x14ac:dyDescent="0.25">
      <c r="S97" s="490"/>
      <c r="T97" s="490"/>
    </row>
    <row r="98" spans="6:20" x14ac:dyDescent="0.25">
      <c r="S98" s="490"/>
      <c r="T98" s="490"/>
    </row>
    <row r="99" spans="6:20" x14ac:dyDescent="0.25">
      <c r="S99" s="490"/>
      <c r="T99" s="490"/>
    </row>
    <row r="100" spans="6:20" x14ac:dyDescent="0.25">
      <c r="S100" s="490"/>
      <c r="T100" s="490"/>
    </row>
    <row r="101" spans="6:20" x14ac:dyDescent="0.25">
      <c r="S101" s="490"/>
      <c r="T101" s="490"/>
    </row>
    <row r="105" spans="6:20" x14ac:dyDescent="0.25">
      <c r="F105" s="494"/>
      <c r="S105" s="476"/>
      <c r="T105" s="476"/>
    </row>
    <row r="106" spans="6:20" x14ac:dyDescent="0.25">
      <c r="F106" s="494"/>
      <c r="S106" s="476"/>
      <c r="T106" s="476"/>
    </row>
    <row r="107" spans="6:20" x14ac:dyDescent="0.25">
      <c r="F107" s="494"/>
      <c r="S107" s="476"/>
      <c r="T107" s="476"/>
    </row>
    <row r="108" spans="6:20" x14ac:dyDescent="0.25">
      <c r="F108" s="494"/>
      <c r="S108" s="476"/>
      <c r="T108" s="476"/>
    </row>
    <row r="109" spans="6:20" x14ac:dyDescent="0.25">
      <c r="F109" s="494"/>
      <c r="S109" s="476"/>
      <c r="T109" s="476"/>
    </row>
    <row r="110" spans="6:20" x14ac:dyDescent="0.25">
      <c r="F110" s="494"/>
      <c r="S110" s="476"/>
      <c r="T110" s="476"/>
    </row>
    <row r="111" spans="6:20" x14ac:dyDescent="0.25">
      <c r="F111" s="494"/>
      <c r="S111" s="476"/>
      <c r="T111" s="476"/>
    </row>
    <row r="112" spans="6:20" x14ac:dyDescent="0.25">
      <c r="F112" s="494"/>
      <c r="S112" s="476"/>
      <c r="T112" s="476"/>
    </row>
    <row r="113" spans="6:20" x14ac:dyDescent="0.25">
      <c r="F113" s="494"/>
      <c r="S113" s="476"/>
      <c r="T113" s="476"/>
    </row>
    <row r="114" spans="6:20" x14ac:dyDescent="0.25">
      <c r="F114" s="494"/>
      <c r="S114" s="476"/>
      <c r="T114" s="476"/>
    </row>
    <row r="115" spans="6:20" x14ac:dyDescent="0.25">
      <c r="F115" s="494"/>
      <c r="S115" s="476"/>
      <c r="T115" s="476"/>
    </row>
    <row r="116" spans="6:20" x14ac:dyDescent="0.25">
      <c r="F116" s="494"/>
      <c r="S116" s="476"/>
      <c r="T116" s="476"/>
    </row>
    <row r="117" spans="6:20" x14ac:dyDescent="0.25">
      <c r="F117" s="494"/>
      <c r="S117" s="476"/>
      <c r="T117" s="476"/>
    </row>
    <row r="118" spans="6:20" x14ac:dyDescent="0.25">
      <c r="F118" s="494"/>
      <c r="S118" s="476"/>
      <c r="T118" s="476"/>
    </row>
    <row r="119" spans="6:20" x14ac:dyDescent="0.25">
      <c r="F119" s="494"/>
      <c r="S119" s="476"/>
      <c r="T119" s="476"/>
    </row>
    <row r="120" spans="6:20" x14ac:dyDescent="0.25">
      <c r="F120" s="494"/>
      <c r="S120" s="476"/>
      <c r="T120" s="476"/>
    </row>
    <row r="121" spans="6:20" x14ac:dyDescent="0.25">
      <c r="F121" s="494"/>
      <c r="S121" s="476"/>
      <c r="T121" s="476"/>
    </row>
    <row r="122" spans="6:20" x14ac:dyDescent="0.25">
      <c r="F122" s="494"/>
      <c r="S122" s="476"/>
      <c r="T122" s="476"/>
    </row>
    <row r="123" spans="6:20" x14ac:dyDescent="0.25">
      <c r="F123" s="494"/>
      <c r="S123" s="476"/>
      <c r="T123" s="476"/>
    </row>
    <row r="124" spans="6:20" x14ac:dyDescent="0.25">
      <c r="F124" s="494"/>
      <c r="S124" s="476"/>
      <c r="T124" s="476"/>
    </row>
    <row r="125" spans="6:20" x14ac:dyDescent="0.25">
      <c r="F125" s="494"/>
      <c r="S125" s="476"/>
      <c r="T125" s="476"/>
    </row>
    <row r="126" spans="6:20" x14ac:dyDescent="0.25">
      <c r="F126" s="494"/>
      <c r="S126" s="476"/>
      <c r="T126" s="476"/>
    </row>
    <row r="127" spans="6:20" x14ac:dyDescent="0.25">
      <c r="F127" s="494"/>
      <c r="S127" s="476"/>
      <c r="T127" s="476"/>
    </row>
    <row r="128" spans="6:20" x14ac:dyDescent="0.25">
      <c r="F128" s="494"/>
      <c r="S128" s="476"/>
      <c r="T128" s="476"/>
    </row>
    <row r="129" spans="6:20" x14ac:dyDescent="0.25">
      <c r="F129" s="494"/>
      <c r="S129" s="476"/>
      <c r="T129" s="476"/>
    </row>
    <row r="130" spans="6:20" x14ac:dyDescent="0.25">
      <c r="F130" s="494"/>
      <c r="S130" s="476"/>
      <c r="T130" s="476"/>
    </row>
    <row r="131" spans="6:20" x14ac:dyDescent="0.25">
      <c r="F131" s="494"/>
    </row>
    <row r="132" spans="6:20" x14ac:dyDescent="0.25">
      <c r="F132" s="494"/>
    </row>
    <row r="133" spans="6:20" x14ac:dyDescent="0.25">
      <c r="F133" s="494"/>
    </row>
    <row r="134" spans="6:20" x14ac:dyDescent="0.25">
      <c r="F134" s="494"/>
    </row>
    <row r="135" spans="6:20" x14ac:dyDescent="0.25">
      <c r="F135" s="494"/>
    </row>
    <row r="136" spans="6:20" x14ac:dyDescent="0.25">
      <c r="F136" s="494"/>
    </row>
    <row r="137" spans="6:20" x14ac:dyDescent="0.25">
      <c r="F137" s="494"/>
    </row>
    <row r="138" spans="6:20" x14ac:dyDescent="0.25">
      <c r="F138" s="494"/>
    </row>
    <row r="139" spans="6:20" x14ac:dyDescent="0.25">
      <c r="F139" s="494"/>
    </row>
    <row r="140" spans="6:20" x14ac:dyDescent="0.25">
      <c r="F140" s="494"/>
    </row>
    <row r="141" spans="6:20" x14ac:dyDescent="0.25">
      <c r="F141" s="494"/>
    </row>
    <row r="142" spans="6:20" x14ac:dyDescent="0.25">
      <c r="F142" s="494"/>
    </row>
    <row r="143" spans="6:20" x14ac:dyDescent="0.25">
      <c r="F143" s="494"/>
    </row>
    <row r="144" spans="6:20" x14ac:dyDescent="0.25">
      <c r="F144" s="494"/>
    </row>
    <row r="145" spans="6:6" x14ac:dyDescent="0.25">
      <c r="F145" s="494"/>
    </row>
    <row r="146" spans="6:6" x14ac:dyDescent="0.25">
      <c r="F146" s="494"/>
    </row>
    <row r="147" spans="6:6" x14ac:dyDescent="0.25">
      <c r="F147" s="494"/>
    </row>
    <row r="148" spans="6:6" x14ac:dyDescent="0.25">
      <c r="F148" s="494"/>
    </row>
    <row r="149" spans="6:6" x14ac:dyDescent="0.25">
      <c r="F149" s="494"/>
    </row>
    <row r="150" spans="6:6" x14ac:dyDescent="0.25">
      <c r="F150" s="494"/>
    </row>
    <row r="151" spans="6:6" x14ac:dyDescent="0.25">
      <c r="F151" s="494"/>
    </row>
    <row r="152" spans="6:6" x14ac:dyDescent="0.25">
      <c r="F152" s="494"/>
    </row>
    <row r="153" spans="6:6" x14ac:dyDescent="0.25">
      <c r="F153" s="494"/>
    </row>
    <row r="154" spans="6:6" x14ac:dyDescent="0.25">
      <c r="F154" s="494"/>
    </row>
    <row r="155" spans="6:6" x14ac:dyDescent="0.25">
      <c r="F155" s="494"/>
    </row>
    <row r="156" spans="6:6" x14ac:dyDescent="0.25">
      <c r="F156" s="494"/>
    </row>
    <row r="157" spans="6:6" x14ac:dyDescent="0.25">
      <c r="F157" s="494"/>
    </row>
    <row r="158" spans="6:6" x14ac:dyDescent="0.25">
      <c r="F158" s="494"/>
    </row>
    <row r="159" spans="6:6" x14ac:dyDescent="0.25">
      <c r="F159" s="494"/>
    </row>
    <row r="160" spans="6:6" x14ac:dyDescent="0.25">
      <c r="F160" s="494"/>
    </row>
    <row r="161" spans="6:6" x14ac:dyDescent="0.25">
      <c r="F161" s="494"/>
    </row>
    <row r="162" spans="6:6" x14ac:dyDescent="0.25">
      <c r="F162" s="494"/>
    </row>
    <row r="163" spans="6:6" x14ac:dyDescent="0.25">
      <c r="F163" s="494"/>
    </row>
    <row r="164" spans="6:6" x14ac:dyDescent="0.25">
      <c r="F164" s="494"/>
    </row>
    <row r="165" spans="6:6" x14ac:dyDescent="0.25">
      <c r="F165" s="494"/>
    </row>
    <row r="166" spans="6:6" x14ac:dyDescent="0.25">
      <c r="F166" s="494"/>
    </row>
    <row r="167" spans="6:6" x14ac:dyDescent="0.25">
      <c r="F167" s="494"/>
    </row>
    <row r="168" spans="6:6" x14ac:dyDescent="0.25">
      <c r="F168" s="494"/>
    </row>
    <row r="169" spans="6:6" x14ac:dyDescent="0.25">
      <c r="F169" s="494"/>
    </row>
    <row r="170" spans="6:6" x14ac:dyDescent="0.25">
      <c r="F170" s="494"/>
    </row>
  </sheetData>
  <mergeCells count="34">
    <mergeCell ref="A9:A16"/>
    <mergeCell ref="B9:B16"/>
    <mergeCell ref="G5:G7"/>
    <mergeCell ref="H5:O5"/>
    <mergeCell ref="P5:Q6"/>
    <mergeCell ref="A5:A7"/>
    <mergeCell ref="B5:B7"/>
    <mergeCell ref="C5:C7"/>
    <mergeCell ref="D5:D7"/>
    <mergeCell ref="E5:E7"/>
    <mergeCell ref="F5:F7"/>
    <mergeCell ref="U5:U7"/>
    <mergeCell ref="H6:I6"/>
    <mergeCell ref="J6:K6"/>
    <mergeCell ref="L6:M6"/>
    <mergeCell ref="N6:O6"/>
    <mergeCell ref="R5:R7"/>
    <mergeCell ref="S5:S7"/>
    <mergeCell ref="T5:T7"/>
    <mergeCell ref="A17:A42"/>
    <mergeCell ref="B17:B22"/>
    <mergeCell ref="B23:B28"/>
    <mergeCell ref="B29:B33"/>
    <mergeCell ref="B34:B37"/>
    <mergeCell ref="B38:B42"/>
    <mergeCell ref="A43:A73"/>
    <mergeCell ref="B43:B48"/>
    <mergeCell ref="B49:B51"/>
    <mergeCell ref="B52:B55"/>
    <mergeCell ref="B56:B59"/>
    <mergeCell ref="B60:B63"/>
    <mergeCell ref="B64:B67"/>
    <mergeCell ref="B68:B70"/>
    <mergeCell ref="B71:B73"/>
  </mergeCells>
  <dataValidations count="9">
    <dataValidation type="list" allowBlank="1" showInputMessage="1" showErrorMessage="1" sqref="C9:C73">
      <formula1>$M$1:$AJ$1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H1" workbookViewId="0">
      <pane ySplit="6" topLeftCell="A13" activePane="bottomLeft" state="frozen"/>
      <selection activeCell="O6" sqref="O6"/>
      <selection pane="bottomLeft" activeCell="C14" sqref="C14"/>
    </sheetView>
  </sheetViews>
  <sheetFormatPr baseColWidth="10" defaultRowHeight="15" x14ac:dyDescent="0.25"/>
  <cols>
    <col min="1" max="1" width="40" style="314" customWidth="1"/>
    <col min="2" max="2" width="21.7109375" style="314" customWidth="1"/>
    <col min="3" max="4" width="30.5703125" style="314" customWidth="1"/>
    <col min="5" max="7" width="27.42578125" style="314" customWidth="1"/>
    <col min="8" max="8" width="15.28515625" style="314" customWidth="1"/>
    <col min="9" max="9" width="12.140625" style="215" bestFit="1" customWidth="1"/>
    <col min="10" max="10" width="15.28515625" style="314" customWidth="1"/>
    <col min="11" max="11" width="18.85546875" style="215" customWidth="1"/>
    <col min="12" max="12" width="11.42578125" style="314"/>
    <col min="13" max="13" width="13.7109375" style="215" bestFit="1" customWidth="1"/>
    <col min="14" max="14" width="11.42578125" style="314"/>
    <col min="15" max="15" width="13.7109375" style="215" bestFit="1" customWidth="1"/>
    <col min="16" max="16" width="15.28515625" style="314" customWidth="1"/>
    <col min="17" max="17" width="18.28515625" style="215" customWidth="1"/>
    <col min="18" max="18" width="14.140625" style="314" hidden="1" customWidth="1"/>
    <col min="19" max="21" width="14.140625" style="314" customWidth="1"/>
    <col min="22" max="22" width="17" style="314" customWidth="1"/>
    <col min="23" max="16384" width="11.42578125" style="314"/>
  </cols>
  <sheetData>
    <row r="1" spans="1:22" ht="18.75" x14ac:dyDescent="0.25">
      <c r="B1" s="389"/>
      <c r="C1" s="417" t="s">
        <v>1743</v>
      </c>
      <c r="D1" s="389"/>
      <c r="E1" s="389"/>
      <c r="F1" s="389"/>
      <c r="G1" s="389"/>
      <c r="H1" s="389" t="s">
        <v>1744</v>
      </c>
      <c r="J1" s="389"/>
      <c r="K1" s="389"/>
      <c r="L1" s="389"/>
      <c r="M1" s="389"/>
      <c r="N1" s="389"/>
      <c r="O1" s="389"/>
      <c r="P1" s="389"/>
      <c r="Q1" s="389"/>
      <c r="R1" s="389"/>
      <c r="S1" s="389"/>
      <c r="T1" s="389"/>
      <c r="U1" s="389"/>
      <c r="V1" s="389"/>
    </row>
    <row r="2" spans="1:22" ht="18.75" x14ac:dyDescent="0.25">
      <c r="A2" s="390" t="s">
        <v>1598</v>
      </c>
      <c r="B2" s="389"/>
      <c r="C2" s="389"/>
      <c r="D2" s="389"/>
      <c r="E2" s="389"/>
      <c r="F2" s="389"/>
      <c r="G2" s="389"/>
      <c r="H2" s="389"/>
      <c r="J2" s="389"/>
      <c r="K2" s="389"/>
      <c r="L2" s="389"/>
      <c r="M2" s="389"/>
      <c r="N2" s="389"/>
      <c r="O2" s="389"/>
      <c r="P2" s="389"/>
      <c r="Q2" s="389"/>
      <c r="R2" s="389"/>
      <c r="S2" s="389"/>
      <c r="T2" s="389"/>
      <c r="U2" s="389"/>
      <c r="V2" s="389"/>
    </row>
    <row r="3" spans="1:22" x14ac:dyDescent="0.25">
      <c r="A3" s="584" t="s">
        <v>1745</v>
      </c>
      <c r="B3" s="584"/>
      <c r="C3" s="584"/>
      <c r="D3" s="584"/>
      <c r="E3" s="584"/>
      <c r="F3" s="584"/>
      <c r="G3" s="584"/>
      <c r="H3" s="584"/>
      <c r="I3" s="584"/>
      <c r="J3" s="584"/>
      <c r="K3" s="584"/>
      <c r="L3" s="584"/>
      <c r="M3" s="584"/>
      <c r="N3" s="584"/>
      <c r="O3" s="584"/>
      <c r="P3" s="584"/>
      <c r="Q3" s="584"/>
      <c r="R3" s="584"/>
      <c r="S3" s="584"/>
      <c r="T3" s="584"/>
      <c r="U3" s="584"/>
      <c r="V3" s="584"/>
    </row>
    <row r="4" spans="1:22" ht="1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1569</v>
      </c>
      <c r="S4" s="573" t="s">
        <v>99</v>
      </c>
      <c r="T4" s="573" t="s">
        <v>106</v>
      </c>
      <c r="U4" s="573" t="s">
        <v>105</v>
      </c>
      <c r="V4" s="554" t="s">
        <v>88</v>
      </c>
    </row>
    <row r="5" spans="1:22"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74"/>
      <c r="V5" s="555"/>
    </row>
    <row r="6" spans="1:22"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75"/>
      <c r="V6" s="556"/>
    </row>
    <row r="7" spans="1:22" ht="15.75" x14ac:dyDescent="0.25">
      <c r="A7" s="291"/>
      <c r="B7" s="292"/>
      <c r="C7" s="293"/>
      <c r="D7" s="293"/>
      <c r="E7" s="293"/>
      <c r="F7" s="294"/>
      <c r="G7" s="293"/>
      <c r="H7" s="295"/>
      <c r="I7" s="295"/>
      <c r="J7" s="295"/>
      <c r="K7" s="295"/>
      <c r="L7" s="295"/>
      <c r="M7" s="295"/>
      <c r="N7" s="295"/>
      <c r="O7" s="295"/>
      <c r="P7" s="295"/>
      <c r="Q7" s="295"/>
      <c r="R7" s="296"/>
      <c r="S7" s="296"/>
      <c r="T7" s="296"/>
      <c r="U7" s="296"/>
      <c r="V7" s="297"/>
    </row>
    <row r="8" spans="1:22" ht="15.75" x14ac:dyDescent="0.25">
      <c r="A8" s="551" t="s">
        <v>1746</v>
      </c>
      <c r="B8" s="551" t="s">
        <v>1747</v>
      </c>
      <c r="C8" s="472"/>
      <c r="D8" s="472"/>
      <c r="E8" s="472"/>
      <c r="F8" s="473"/>
      <c r="G8" s="391"/>
      <c r="H8" s="463"/>
      <c r="I8" s="460"/>
      <c r="J8" s="463"/>
      <c r="K8" s="460"/>
      <c r="L8" s="463"/>
      <c r="M8" s="460"/>
      <c r="N8" s="463"/>
      <c r="O8" s="460"/>
      <c r="P8" s="461">
        <f t="shared" ref="P8:Q20" si="0">H8+J8+L8+N8</f>
        <v>0</v>
      </c>
      <c r="Q8" s="462">
        <f t="shared" si="0"/>
        <v>0</v>
      </c>
      <c r="R8" s="391"/>
      <c r="S8" s="391"/>
      <c r="T8" s="391"/>
      <c r="U8" s="391"/>
      <c r="V8" s="391"/>
    </row>
    <row r="9" spans="1:22" ht="15.75" x14ac:dyDescent="0.25">
      <c r="A9" s="552"/>
      <c r="B9" s="552"/>
      <c r="C9" s="472"/>
      <c r="D9" s="472"/>
      <c r="E9" s="472"/>
      <c r="F9" s="473"/>
      <c r="G9" s="391"/>
      <c r="H9" s="463"/>
      <c r="I9" s="460"/>
      <c r="J9" s="463"/>
      <c r="K9" s="460"/>
      <c r="L9" s="463"/>
      <c r="M9" s="460"/>
      <c r="N9" s="463"/>
      <c r="O9" s="460"/>
      <c r="P9" s="461">
        <f t="shared" si="0"/>
        <v>0</v>
      </c>
      <c r="Q9" s="462">
        <f t="shared" si="0"/>
        <v>0</v>
      </c>
      <c r="R9" s="391"/>
      <c r="S9" s="391"/>
      <c r="T9" s="391"/>
      <c r="U9" s="391"/>
      <c r="V9" s="391"/>
    </row>
    <row r="10" spans="1:22" ht="15.75" x14ac:dyDescent="0.25">
      <c r="A10" s="552"/>
      <c r="B10" s="552"/>
      <c r="C10" s="472"/>
      <c r="D10" s="472"/>
      <c r="E10" s="472"/>
      <c r="F10" s="473"/>
      <c r="G10" s="391"/>
      <c r="H10" s="463"/>
      <c r="I10" s="460"/>
      <c r="J10" s="463"/>
      <c r="K10" s="460"/>
      <c r="L10" s="463"/>
      <c r="M10" s="460"/>
      <c r="N10" s="463"/>
      <c r="O10" s="460"/>
      <c r="P10" s="461">
        <f t="shared" si="0"/>
        <v>0</v>
      </c>
      <c r="Q10" s="462">
        <f t="shared" si="0"/>
        <v>0</v>
      </c>
      <c r="R10" s="391"/>
      <c r="S10" s="391"/>
      <c r="T10" s="391"/>
      <c r="U10" s="391"/>
      <c r="V10" s="391"/>
    </row>
    <row r="11" spans="1:22" ht="15.75" x14ac:dyDescent="0.25">
      <c r="A11" s="552"/>
      <c r="B11" s="552"/>
      <c r="C11" s="472"/>
      <c r="D11" s="472"/>
      <c r="E11" s="472"/>
      <c r="F11" s="473"/>
      <c r="G11" s="391"/>
      <c r="H11" s="463"/>
      <c r="I11" s="460"/>
      <c r="J11" s="463"/>
      <c r="K11" s="460"/>
      <c r="L11" s="463"/>
      <c r="M11" s="460"/>
      <c r="N11" s="463"/>
      <c r="O11" s="460"/>
      <c r="P11" s="461">
        <f t="shared" si="0"/>
        <v>0</v>
      </c>
      <c r="Q11" s="462">
        <f t="shared" si="0"/>
        <v>0</v>
      </c>
      <c r="R11" s="391"/>
      <c r="S11" s="391"/>
      <c r="T11" s="391"/>
      <c r="U11" s="391"/>
      <c r="V11" s="391"/>
    </row>
    <row r="12" spans="1:22" ht="15.75" x14ac:dyDescent="0.25">
      <c r="A12" s="552"/>
      <c r="B12" s="552"/>
      <c r="C12" s="472"/>
      <c r="D12" s="472"/>
      <c r="E12" s="472"/>
      <c r="F12" s="473"/>
      <c r="G12" s="391"/>
      <c r="H12" s="463"/>
      <c r="I12" s="460"/>
      <c r="J12" s="463"/>
      <c r="K12" s="460"/>
      <c r="L12" s="463"/>
      <c r="M12" s="460"/>
      <c r="N12" s="463"/>
      <c r="O12" s="460"/>
      <c r="P12" s="461">
        <f t="shared" si="0"/>
        <v>0</v>
      </c>
      <c r="Q12" s="462">
        <f t="shared" si="0"/>
        <v>0</v>
      </c>
      <c r="R12" s="391"/>
      <c r="S12" s="391"/>
      <c r="T12" s="391"/>
      <c r="U12" s="391"/>
      <c r="V12" s="391"/>
    </row>
    <row r="13" spans="1:22" ht="15.75" x14ac:dyDescent="0.25">
      <c r="A13" s="552"/>
      <c r="B13" s="552"/>
      <c r="C13" s="472"/>
      <c r="D13" s="472"/>
      <c r="E13" s="472"/>
      <c r="F13" s="473"/>
      <c r="G13" s="391"/>
      <c r="H13" s="463"/>
      <c r="I13" s="460"/>
      <c r="J13" s="463"/>
      <c r="K13" s="460"/>
      <c r="L13" s="463"/>
      <c r="M13" s="460"/>
      <c r="N13" s="463"/>
      <c r="O13" s="460"/>
      <c r="P13" s="461">
        <f t="shared" si="0"/>
        <v>0</v>
      </c>
      <c r="Q13" s="462">
        <f t="shared" si="0"/>
        <v>0</v>
      </c>
      <c r="R13" s="391"/>
      <c r="S13" s="391"/>
      <c r="T13" s="391"/>
      <c r="U13" s="391"/>
      <c r="V13" s="391"/>
    </row>
    <row r="14" spans="1:22" ht="15.75" x14ac:dyDescent="0.25">
      <c r="A14" s="552"/>
      <c r="B14" s="552"/>
      <c r="C14" s="472"/>
      <c r="D14" s="472"/>
      <c r="E14" s="472"/>
      <c r="F14" s="473"/>
      <c r="G14" s="391"/>
      <c r="H14" s="463"/>
      <c r="I14" s="460"/>
      <c r="J14" s="463"/>
      <c r="K14" s="460"/>
      <c r="L14" s="463"/>
      <c r="M14" s="460"/>
      <c r="N14" s="463"/>
      <c r="O14" s="460"/>
      <c r="P14" s="461">
        <f t="shared" si="0"/>
        <v>0</v>
      </c>
      <c r="Q14" s="462">
        <f t="shared" si="0"/>
        <v>0</v>
      </c>
      <c r="R14" s="391"/>
      <c r="S14" s="391"/>
      <c r="T14" s="391"/>
      <c r="U14" s="391"/>
      <c r="V14" s="391"/>
    </row>
    <row r="15" spans="1:22" ht="15.75" x14ac:dyDescent="0.25">
      <c r="A15" s="552"/>
      <c r="B15" s="552"/>
      <c r="C15" s="472"/>
      <c r="D15" s="472"/>
      <c r="E15" s="472"/>
      <c r="F15" s="473"/>
      <c r="G15" s="391"/>
      <c r="H15" s="463"/>
      <c r="I15" s="460"/>
      <c r="J15" s="463"/>
      <c r="K15" s="460"/>
      <c r="L15" s="463"/>
      <c r="M15" s="460"/>
      <c r="N15" s="463"/>
      <c r="O15" s="460"/>
      <c r="P15" s="461">
        <f t="shared" si="0"/>
        <v>0</v>
      </c>
      <c r="Q15" s="462">
        <f t="shared" si="0"/>
        <v>0</v>
      </c>
      <c r="R15" s="391"/>
      <c r="S15" s="391"/>
      <c r="T15" s="391"/>
      <c r="U15" s="391"/>
      <c r="V15" s="391"/>
    </row>
    <row r="16" spans="1:22" ht="15.75" x14ac:dyDescent="0.25">
      <c r="A16" s="552"/>
      <c r="B16" s="552"/>
      <c r="C16" s="472"/>
      <c r="D16" s="472"/>
      <c r="E16" s="472"/>
      <c r="F16" s="473"/>
      <c r="G16" s="391"/>
      <c r="H16" s="463"/>
      <c r="I16" s="460"/>
      <c r="J16" s="463"/>
      <c r="K16" s="460"/>
      <c r="L16" s="463"/>
      <c r="M16" s="460"/>
      <c r="N16" s="463"/>
      <c r="O16" s="460"/>
      <c r="P16" s="461">
        <f t="shared" si="0"/>
        <v>0</v>
      </c>
      <c r="Q16" s="462">
        <f t="shared" si="0"/>
        <v>0</v>
      </c>
      <c r="R16" s="391"/>
      <c r="S16" s="391"/>
      <c r="T16" s="391"/>
      <c r="U16" s="391"/>
      <c r="V16" s="391"/>
    </row>
    <row r="17" spans="1:22" ht="15.75" x14ac:dyDescent="0.25">
      <c r="A17" s="552"/>
      <c r="B17" s="552"/>
      <c r="C17" s="472"/>
      <c r="D17" s="472"/>
      <c r="E17" s="472"/>
      <c r="F17" s="473"/>
      <c r="G17" s="456"/>
      <c r="H17" s="456"/>
      <c r="I17" s="457"/>
      <c r="J17" s="456"/>
      <c r="K17" s="457"/>
      <c r="L17" s="456"/>
      <c r="M17" s="457"/>
      <c r="N17" s="456"/>
      <c r="O17" s="457"/>
      <c r="P17" s="458">
        <f t="shared" si="0"/>
        <v>0</v>
      </c>
      <c r="Q17" s="459">
        <f t="shared" si="0"/>
        <v>0</v>
      </c>
      <c r="R17" s="456"/>
      <c r="S17" s="456"/>
      <c r="T17" s="456"/>
      <c r="U17" s="456"/>
      <c r="V17" s="456"/>
    </row>
    <row r="18" spans="1:22" ht="15.75" x14ac:dyDescent="0.25">
      <c r="A18" s="552"/>
      <c r="B18" s="552"/>
      <c r="C18" s="472"/>
      <c r="D18" s="472"/>
      <c r="E18" s="472"/>
      <c r="F18" s="473"/>
      <c r="G18" s="391"/>
      <c r="H18" s="391"/>
      <c r="I18" s="460"/>
      <c r="J18" s="391"/>
      <c r="K18" s="460"/>
      <c r="L18" s="391"/>
      <c r="M18" s="460"/>
      <c r="N18" s="391"/>
      <c r="O18" s="460"/>
      <c r="P18" s="461">
        <f t="shared" si="0"/>
        <v>0</v>
      </c>
      <c r="Q18" s="462">
        <f t="shared" si="0"/>
        <v>0</v>
      </c>
      <c r="R18" s="474"/>
      <c r="S18" s="474"/>
      <c r="T18" s="474"/>
      <c r="U18" s="391"/>
      <c r="V18" s="466"/>
    </row>
    <row r="19" spans="1:22" ht="15.75" x14ac:dyDescent="0.25">
      <c r="A19" s="552"/>
      <c r="B19" s="552"/>
      <c r="C19" s="472"/>
      <c r="D19" s="472"/>
      <c r="E19" s="472"/>
      <c r="F19" s="473"/>
      <c r="G19" s="456"/>
      <c r="H19" s="456"/>
      <c r="I19" s="457"/>
      <c r="J19" s="456"/>
      <c r="K19" s="457"/>
      <c r="L19" s="456"/>
      <c r="M19" s="457"/>
      <c r="N19" s="456"/>
      <c r="O19" s="457"/>
      <c r="P19" s="458">
        <f t="shared" si="0"/>
        <v>0</v>
      </c>
      <c r="Q19" s="459">
        <f t="shared" si="0"/>
        <v>0</v>
      </c>
      <c r="R19" s="456"/>
      <c r="S19" s="456"/>
      <c r="T19" s="456"/>
      <c r="U19" s="456"/>
      <c r="V19" s="456"/>
    </row>
    <row r="20" spans="1:22" ht="15.75" x14ac:dyDescent="0.25">
      <c r="A20" s="553"/>
      <c r="B20" s="553"/>
      <c r="C20" s="472"/>
      <c r="D20" s="472"/>
      <c r="E20" s="472"/>
      <c r="F20" s="473"/>
      <c r="G20" s="391"/>
      <c r="H20" s="463"/>
      <c r="I20" s="460"/>
      <c r="J20" s="463"/>
      <c r="K20" s="460"/>
      <c r="L20" s="463"/>
      <c r="M20" s="460"/>
      <c r="N20" s="391"/>
      <c r="O20" s="460"/>
      <c r="P20" s="461">
        <f t="shared" si="0"/>
        <v>0</v>
      </c>
      <c r="Q20" s="462">
        <f t="shared" si="0"/>
        <v>0</v>
      </c>
      <c r="R20" s="391"/>
      <c r="S20" s="391"/>
      <c r="T20" s="391"/>
      <c r="U20" s="391"/>
      <c r="V20" s="391"/>
    </row>
    <row r="21" spans="1:22" ht="15.75" x14ac:dyDescent="0.25">
      <c r="A21" s="384"/>
      <c r="B21" s="385"/>
      <c r="C21" s="384" t="s">
        <v>1748</v>
      </c>
      <c r="D21" s="385"/>
      <c r="E21" s="385"/>
      <c r="F21" s="385"/>
      <c r="G21" s="386"/>
      <c r="H21" s="437">
        <f t="shared" ref="H21:Q21" si="1">SUM(H8:H20)</f>
        <v>0</v>
      </c>
      <c r="I21" s="475">
        <f t="shared" si="1"/>
        <v>0</v>
      </c>
      <c r="J21" s="437">
        <f t="shared" si="1"/>
        <v>0</v>
      </c>
      <c r="K21" s="475">
        <f t="shared" si="1"/>
        <v>0</v>
      </c>
      <c r="L21" s="437">
        <f t="shared" si="1"/>
        <v>0</v>
      </c>
      <c r="M21" s="475">
        <f t="shared" si="1"/>
        <v>0</v>
      </c>
      <c r="N21" s="437">
        <f t="shared" si="1"/>
        <v>0</v>
      </c>
      <c r="O21" s="475">
        <f t="shared" si="1"/>
        <v>0</v>
      </c>
      <c r="P21" s="475">
        <f t="shared" si="1"/>
        <v>0</v>
      </c>
      <c r="Q21" s="475">
        <f t="shared" si="1"/>
        <v>0</v>
      </c>
      <c r="R21" s="388"/>
      <c r="S21" s="388"/>
      <c r="T21" s="388"/>
      <c r="U21" s="388"/>
      <c r="V21" s="388"/>
    </row>
    <row r="26" spans="1:22" x14ac:dyDescent="0.25">
      <c r="I26" s="314"/>
      <c r="K26" s="314"/>
      <c r="M26" s="314"/>
      <c r="O26" s="314"/>
      <c r="Q26" s="314"/>
    </row>
    <row r="27" spans="1:22" x14ac:dyDescent="0.25">
      <c r="I27" s="314"/>
      <c r="K27" s="314"/>
      <c r="M27" s="314"/>
      <c r="O27" s="314"/>
      <c r="Q27" s="314"/>
    </row>
    <row r="28" spans="1:22" x14ac:dyDescent="0.25">
      <c r="I28" s="314"/>
      <c r="K28" s="314"/>
      <c r="M28" s="314"/>
      <c r="O28" s="314"/>
      <c r="Q28" s="314"/>
    </row>
    <row r="29" spans="1:22" x14ac:dyDescent="0.25">
      <c r="I29" s="314"/>
      <c r="K29" s="314"/>
      <c r="M29" s="314"/>
      <c r="O29" s="314"/>
      <c r="Q29" s="314"/>
    </row>
    <row r="30" spans="1:22" x14ac:dyDescent="0.25">
      <c r="I30" s="314"/>
      <c r="K30" s="314"/>
      <c r="M30" s="314"/>
      <c r="O30" s="314"/>
      <c r="Q30" s="314"/>
    </row>
    <row r="31" spans="1:22" x14ac:dyDescent="0.25">
      <c r="I31" s="314"/>
      <c r="K31" s="314"/>
      <c r="M31" s="314"/>
      <c r="O31" s="314"/>
      <c r="Q31" s="314"/>
    </row>
    <row r="32" spans="1:22" x14ac:dyDescent="0.25">
      <c r="I32" s="314"/>
      <c r="K32" s="314"/>
      <c r="M32" s="314"/>
      <c r="O32" s="314"/>
      <c r="Q32" s="314"/>
    </row>
    <row r="33" spans="9:17" x14ac:dyDescent="0.25">
      <c r="I33" s="314"/>
      <c r="K33" s="314"/>
      <c r="M33" s="314"/>
      <c r="O33" s="314"/>
      <c r="Q33" s="314"/>
    </row>
    <row r="34" spans="9:17" x14ac:dyDescent="0.25">
      <c r="I34" s="314"/>
      <c r="K34" s="314"/>
      <c r="M34" s="314"/>
      <c r="O34" s="314"/>
      <c r="Q34" s="314"/>
    </row>
    <row r="35" spans="9:17" x14ac:dyDescent="0.25">
      <c r="I35" s="314"/>
      <c r="K35" s="314"/>
      <c r="M35" s="314"/>
      <c r="O35" s="314"/>
      <c r="Q35" s="314"/>
    </row>
    <row r="36" spans="9:17" x14ac:dyDescent="0.25">
      <c r="I36" s="314"/>
      <c r="K36" s="314"/>
      <c r="M36" s="314"/>
      <c r="O36" s="314"/>
      <c r="Q36" s="314"/>
    </row>
    <row r="37" spans="9:17" x14ac:dyDescent="0.25">
      <c r="I37" s="314"/>
      <c r="K37" s="314"/>
      <c r="M37" s="314"/>
      <c r="O37" s="314"/>
      <c r="Q37" s="314"/>
    </row>
    <row r="38" spans="9:17" x14ac:dyDescent="0.25">
      <c r="I38" s="314"/>
      <c r="K38" s="314"/>
      <c r="M38" s="314"/>
      <c r="O38" s="314"/>
      <c r="Q38" s="314"/>
    </row>
    <row r="39" spans="9:17" x14ac:dyDescent="0.25">
      <c r="I39" s="314"/>
      <c r="K39" s="314"/>
      <c r="M39" s="314"/>
      <c r="O39" s="314"/>
      <c r="Q39" s="314"/>
    </row>
    <row r="40" spans="9:17" x14ac:dyDescent="0.25">
      <c r="I40" s="314"/>
      <c r="K40" s="314"/>
      <c r="M40" s="314"/>
      <c r="O40" s="314"/>
      <c r="Q40" s="314"/>
    </row>
    <row r="41" spans="9:17" x14ac:dyDescent="0.25">
      <c r="I41" s="314"/>
      <c r="K41" s="314"/>
      <c r="M41" s="314"/>
      <c r="O41" s="314"/>
      <c r="Q41" s="314"/>
    </row>
    <row r="42" spans="9:17" x14ac:dyDescent="0.25">
      <c r="I42" s="314"/>
      <c r="K42" s="314"/>
      <c r="M42" s="314"/>
      <c r="O42" s="314"/>
      <c r="Q42" s="314"/>
    </row>
    <row r="43" spans="9:17" x14ac:dyDescent="0.25">
      <c r="I43" s="314"/>
      <c r="K43" s="314"/>
      <c r="M43" s="314"/>
      <c r="O43" s="314"/>
      <c r="Q43" s="314"/>
    </row>
    <row r="44" spans="9:17" x14ac:dyDescent="0.25">
      <c r="I44" s="314"/>
      <c r="K44" s="314"/>
      <c r="M44" s="314"/>
      <c r="O44" s="314"/>
      <c r="Q44" s="314"/>
    </row>
    <row r="45" spans="9:17" x14ac:dyDescent="0.25">
      <c r="I45" s="314"/>
      <c r="K45" s="314"/>
      <c r="M45" s="314"/>
      <c r="O45" s="314"/>
      <c r="Q45" s="314"/>
    </row>
    <row r="46" spans="9:17" x14ac:dyDescent="0.25">
      <c r="I46" s="314"/>
      <c r="K46" s="314"/>
      <c r="M46" s="314"/>
      <c r="O46" s="314"/>
      <c r="Q46" s="314"/>
    </row>
    <row r="47" spans="9:17" x14ac:dyDescent="0.25">
      <c r="I47" s="314"/>
      <c r="K47" s="314"/>
      <c r="M47" s="314"/>
      <c r="O47" s="314"/>
      <c r="Q47" s="314"/>
    </row>
    <row r="48" spans="9:17" x14ac:dyDescent="0.25">
      <c r="I48" s="314"/>
      <c r="K48" s="314"/>
      <c r="M48" s="314"/>
      <c r="O48" s="314"/>
      <c r="Q48" s="314"/>
    </row>
    <row r="49" spans="9:17" x14ac:dyDescent="0.25">
      <c r="I49" s="314"/>
      <c r="K49" s="314"/>
      <c r="M49" s="314"/>
      <c r="O49" s="314"/>
      <c r="Q49" s="314"/>
    </row>
    <row r="50" spans="9:17" x14ac:dyDescent="0.25">
      <c r="I50" s="314"/>
      <c r="K50" s="314"/>
      <c r="M50" s="314"/>
      <c r="O50" s="314"/>
      <c r="Q50" s="314"/>
    </row>
    <row r="51" spans="9:17" x14ac:dyDescent="0.25">
      <c r="I51" s="314"/>
      <c r="K51" s="314"/>
      <c r="M51" s="314"/>
      <c r="O51" s="314"/>
      <c r="Q51" s="314"/>
    </row>
    <row r="52" spans="9:17" x14ac:dyDescent="0.25">
      <c r="I52" s="314"/>
      <c r="K52" s="314"/>
      <c r="M52" s="314"/>
      <c r="O52" s="314"/>
      <c r="Q52" s="314"/>
    </row>
    <row r="53" spans="9:17" x14ac:dyDescent="0.25">
      <c r="I53" s="314"/>
      <c r="K53" s="314"/>
      <c r="M53" s="314"/>
      <c r="O53" s="314"/>
      <c r="Q53" s="314"/>
    </row>
    <row r="54" spans="9:17" x14ac:dyDescent="0.25">
      <c r="I54" s="314"/>
      <c r="K54" s="314"/>
      <c r="M54" s="314"/>
      <c r="O54" s="314"/>
      <c r="Q54" s="314"/>
    </row>
    <row r="55" spans="9:17" x14ac:dyDescent="0.25">
      <c r="I55" s="314"/>
      <c r="K55" s="314"/>
      <c r="M55" s="314"/>
      <c r="O55" s="314"/>
      <c r="Q55" s="314"/>
    </row>
    <row r="56" spans="9:17" ht="15.6" customHeight="1" x14ac:dyDescent="0.25">
      <c r="I56" s="314"/>
      <c r="K56" s="314"/>
      <c r="M56" s="314"/>
      <c r="O56" s="314"/>
      <c r="Q56" s="314"/>
    </row>
  </sheetData>
  <mergeCells count="21">
    <mergeCell ref="A3:V3"/>
    <mergeCell ref="A4:A6"/>
    <mergeCell ref="B4:B6"/>
    <mergeCell ref="C4:C6"/>
    <mergeCell ref="D4:D6"/>
    <mergeCell ref="E4:E6"/>
    <mergeCell ref="F4:F6"/>
    <mergeCell ref="G4:G6"/>
    <mergeCell ref="H4:O4"/>
    <mergeCell ref="P4:Q5"/>
    <mergeCell ref="U4:U6"/>
    <mergeCell ref="V4:V6"/>
    <mergeCell ref="H5:I5"/>
    <mergeCell ref="J5:K5"/>
    <mergeCell ref="L5:M5"/>
    <mergeCell ref="N5:O5"/>
    <mergeCell ref="A8:A20"/>
    <mergeCell ref="B8:B20"/>
    <mergeCell ref="R4:R6"/>
    <mergeCell ref="S4:S6"/>
    <mergeCell ref="T4:T6"/>
  </mergeCells>
  <dataValidations count="10">
    <dataValidation type="list" showInputMessage="1" showErrorMessage="1" sqref="C8:C20">
      <formula1>$C$1</formula1>
    </dataValidation>
    <dataValidation allowBlank="1" showInputMessage="1" showErrorMessage="1" promptTitle="SUPUESTOS" prompt="Un  supuesto es un dato asumido como cierto a efectos de planificación este puede ser positivo como negativo." sqref="R4:R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MEDIO DE VERIFICACIÓN" prompt="Corresponde a los elementos a través del cual se acredita y se verifican  las actividades." sqref="T4:T7"/>
    <dataValidation allowBlank="1" showInputMessage="1" showErrorMessage="1" promptTitle="POBLACIÓN OBJETIVO" prompt="Grupo  de personas al cual se pretende beneficiar con dicho actividad." sqref="U4:U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2"/>
  <sheetViews>
    <sheetView topLeftCell="J1" zoomScale="90" zoomScaleNormal="90" workbookViewId="0">
      <pane ySplit="8" topLeftCell="A33" activePane="bottomLeft" state="frozen"/>
      <selection activeCell="A7" sqref="A7"/>
      <selection pane="bottomLeft" activeCell="D1" sqref="D1"/>
    </sheetView>
  </sheetViews>
  <sheetFormatPr baseColWidth="10" defaultRowHeight="15" x14ac:dyDescent="0.25"/>
  <cols>
    <col min="1" max="1" width="21.7109375" style="314" customWidth="1"/>
    <col min="2" max="2" width="41.42578125" style="314" customWidth="1"/>
    <col min="3" max="7" width="27.42578125" style="314" customWidth="1"/>
    <col min="8" max="8" width="15.28515625" style="314" customWidth="1"/>
    <col min="9" max="9" width="13.7109375" style="215" bestFit="1" customWidth="1"/>
    <col min="10" max="10" width="15.28515625" style="314" customWidth="1"/>
    <col min="11" max="11" width="18.85546875" style="215" customWidth="1"/>
    <col min="12" max="12" width="11.42578125" style="314"/>
    <col min="13" max="13" width="12.140625" style="215" bestFit="1" customWidth="1"/>
    <col min="14" max="14" width="11.42578125" style="314"/>
    <col min="15" max="15" width="12.140625" style="215" bestFit="1" customWidth="1"/>
    <col min="16" max="16" width="15.28515625" style="470" customWidth="1"/>
    <col min="17" max="17" width="18.28515625" style="471" customWidth="1"/>
    <col min="18" max="20" width="14.140625" style="314" customWidth="1"/>
    <col min="21" max="21" width="17" style="314" customWidth="1"/>
    <col min="22" max="16384" width="11.42578125" style="314"/>
  </cols>
  <sheetData>
    <row r="1" spans="1:33" ht="18.75" x14ac:dyDescent="0.25">
      <c r="C1" s="367" t="s">
        <v>1705</v>
      </c>
      <c r="D1" s="367" t="s">
        <v>1706</v>
      </c>
      <c r="H1" s="389" t="s">
        <v>1707</v>
      </c>
      <c r="J1" s="389"/>
      <c r="K1" s="389"/>
      <c r="M1" s="367" t="s">
        <v>1708</v>
      </c>
      <c r="N1" s="367" t="s">
        <v>1709</v>
      </c>
      <c r="O1" s="367" t="s">
        <v>1710</v>
      </c>
      <c r="P1" s="367" t="s">
        <v>1711</v>
      </c>
      <c r="Q1" s="367" t="s">
        <v>1712</v>
      </c>
      <c r="R1" s="367" t="s">
        <v>1713</v>
      </c>
      <c r="S1" s="367" t="s">
        <v>1714</v>
      </c>
      <c r="T1" s="367" t="s">
        <v>1715</v>
      </c>
      <c r="U1" s="367" t="s">
        <v>1716</v>
      </c>
      <c r="V1" s="367" t="s">
        <v>1717</v>
      </c>
      <c r="W1" s="367" t="s">
        <v>1718</v>
      </c>
      <c r="X1" s="367" t="s">
        <v>1719</v>
      </c>
      <c r="Y1" s="367" t="s">
        <v>1720</v>
      </c>
      <c r="Z1" s="367" t="s">
        <v>1721</v>
      </c>
      <c r="AA1" s="367" t="s">
        <v>1722</v>
      </c>
      <c r="AB1" s="367" t="s">
        <v>1723</v>
      </c>
      <c r="AC1" s="367" t="s">
        <v>1724</v>
      </c>
      <c r="AD1" s="367" t="s">
        <v>1725</v>
      </c>
      <c r="AE1" s="367" t="s">
        <v>1726</v>
      </c>
      <c r="AF1" s="367" t="s">
        <v>1727</v>
      </c>
      <c r="AG1" s="367" t="s">
        <v>1728</v>
      </c>
    </row>
    <row r="2" spans="1:33" ht="18.75" x14ac:dyDescent="0.25">
      <c r="A2" s="452" t="s">
        <v>1598</v>
      </c>
      <c r="H2" s="389"/>
      <c r="J2" s="389"/>
      <c r="K2" s="389"/>
      <c r="L2" s="389"/>
      <c r="M2" s="389"/>
      <c r="N2" s="389"/>
      <c r="O2" s="389"/>
      <c r="P2" s="453"/>
      <c r="Q2" s="453"/>
      <c r="R2" s="389"/>
      <c r="S2" s="389"/>
      <c r="T2" s="389"/>
      <c r="U2" s="389"/>
      <c r="V2" s="389"/>
      <c r="W2" s="389"/>
      <c r="X2" s="389"/>
      <c r="Y2" s="389"/>
      <c r="Z2" s="389"/>
      <c r="AA2" s="389"/>
    </row>
    <row r="3" spans="1:33" ht="18.75" x14ac:dyDescent="0.25">
      <c r="A3" s="405" t="s">
        <v>1729</v>
      </c>
      <c r="H3" s="389"/>
      <c r="J3" s="389"/>
      <c r="K3" s="389"/>
      <c r="L3" s="389"/>
      <c r="M3" s="389"/>
      <c r="N3" s="389"/>
      <c r="O3" s="389"/>
      <c r="P3" s="453"/>
      <c r="Q3" s="453"/>
      <c r="R3" s="389"/>
      <c r="S3" s="389"/>
      <c r="T3" s="389"/>
      <c r="U3" s="389"/>
      <c r="V3" s="389"/>
      <c r="W3" s="389"/>
      <c r="X3" s="389"/>
      <c r="Y3" s="389"/>
      <c r="Z3" s="389"/>
      <c r="AA3" s="389"/>
    </row>
    <row r="4" spans="1:33" ht="18.75" x14ac:dyDescent="0.25">
      <c r="A4" s="405" t="s">
        <v>1730</v>
      </c>
      <c r="H4" s="389"/>
      <c r="J4" s="389"/>
      <c r="K4" s="389"/>
      <c r="L4" s="389"/>
      <c r="M4" s="389"/>
      <c r="N4" s="389"/>
      <c r="O4" s="389"/>
      <c r="P4" s="453"/>
      <c r="Q4" s="453"/>
      <c r="R4" s="389"/>
      <c r="S4" s="389"/>
      <c r="T4" s="389"/>
      <c r="U4" s="389"/>
      <c r="V4" s="389"/>
      <c r="W4" s="389"/>
      <c r="X4" s="389"/>
      <c r="Y4" s="389"/>
      <c r="Z4" s="389"/>
      <c r="AA4" s="389"/>
    </row>
    <row r="5" spans="1:33" x14ac:dyDescent="0.25">
      <c r="A5" s="454" t="s">
        <v>1731</v>
      </c>
      <c r="B5" s="418"/>
      <c r="C5" s="418"/>
      <c r="D5" s="418"/>
      <c r="E5" s="418"/>
      <c r="F5" s="418"/>
      <c r="G5" s="418"/>
      <c r="H5" s="418"/>
      <c r="I5" s="418"/>
      <c r="J5" s="418"/>
      <c r="K5" s="418"/>
      <c r="L5" s="418"/>
      <c r="M5" s="418"/>
      <c r="N5" s="418"/>
      <c r="O5" s="418"/>
      <c r="P5" s="455"/>
      <c r="Q5" s="455"/>
      <c r="R5" s="418"/>
      <c r="S5" s="418"/>
      <c r="T5" s="418"/>
      <c r="U5" s="418"/>
    </row>
    <row r="6" spans="1:33" ht="15" customHeight="1" x14ac:dyDescent="0.25">
      <c r="A6" s="574" t="s">
        <v>95</v>
      </c>
      <c r="B6" s="573" t="s">
        <v>107</v>
      </c>
      <c r="C6" s="565" t="s">
        <v>1370</v>
      </c>
      <c r="D6" s="565" t="s">
        <v>1371</v>
      </c>
      <c r="E6" s="565" t="s">
        <v>86</v>
      </c>
      <c r="F6" s="565" t="s">
        <v>381</v>
      </c>
      <c r="G6" s="565" t="s">
        <v>87</v>
      </c>
      <c r="H6" s="557" t="s">
        <v>97</v>
      </c>
      <c r="I6" s="568"/>
      <c r="J6" s="568"/>
      <c r="K6" s="568"/>
      <c r="L6" s="568"/>
      <c r="M6" s="568"/>
      <c r="N6" s="568"/>
      <c r="O6" s="558"/>
      <c r="P6" s="569" t="s">
        <v>98</v>
      </c>
      <c r="Q6" s="570"/>
      <c r="R6" s="573" t="s">
        <v>99</v>
      </c>
      <c r="S6" s="573" t="s">
        <v>106</v>
      </c>
      <c r="T6" s="573" t="s">
        <v>105</v>
      </c>
      <c r="U6" s="554" t="s">
        <v>88</v>
      </c>
    </row>
    <row r="7" spans="1:33" ht="15" customHeight="1" x14ac:dyDescent="0.25">
      <c r="A7" s="574"/>
      <c r="B7" s="574"/>
      <c r="C7" s="566"/>
      <c r="D7" s="566"/>
      <c r="E7" s="566"/>
      <c r="F7" s="566"/>
      <c r="G7" s="566"/>
      <c r="H7" s="557" t="s">
        <v>100</v>
      </c>
      <c r="I7" s="558"/>
      <c r="J7" s="557" t="s">
        <v>101</v>
      </c>
      <c r="K7" s="558"/>
      <c r="L7" s="557" t="s">
        <v>102</v>
      </c>
      <c r="M7" s="558"/>
      <c r="N7" s="557" t="s">
        <v>103</v>
      </c>
      <c r="O7" s="558"/>
      <c r="P7" s="571"/>
      <c r="Q7" s="572"/>
      <c r="R7" s="574"/>
      <c r="S7" s="574"/>
      <c r="T7" s="574"/>
      <c r="U7" s="555"/>
    </row>
    <row r="8" spans="1:33" ht="25.5" x14ac:dyDescent="0.25">
      <c r="A8" s="575"/>
      <c r="B8" s="575"/>
      <c r="C8" s="567"/>
      <c r="D8" s="567"/>
      <c r="E8" s="567"/>
      <c r="F8" s="567"/>
      <c r="G8" s="567"/>
      <c r="H8" s="290" t="s">
        <v>104</v>
      </c>
      <c r="I8" s="290" t="s">
        <v>12</v>
      </c>
      <c r="J8" s="290" t="s">
        <v>104</v>
      </c>
      <c r="K8" s="290" t="s">
        <v>12</v>
      </c>
      <c r="L8" s="290" t="s">
        <v>104</v>
      </c>
      <c r="M8" s="290" t="s">
        <v>12</v>
      </c>
      <c r="N8" s="290" t="s">
        <v>104</v>
      </c>
      <c r="O8" s="290" t="s">
        <v>12</v>
      </c>
      <c r="P8" s="290" t="s">
        <v>104</v>
      </c>
      <c r="Q8" s="290" t="s">
        <v>12</v>
      </c>
      <c r="R8" s="575"/>
      <c r="S8" s="575"/>
      <c r="T8" s="575"/>
      <c r="U8" s="556"/>
    </row>
    <row r="9" spans="1:33" ht="15.75" x14ac:dyDescent="0.25">
      <c r="A9" s="291"/>
      <c r="B9" s="292"/>
      <c r="C9" s="293"/>
      <c r="D9" s="293"/>
      <c r="E9" s="293"/>
      <c r="F9" s="294"/>
      <c r="G9" s="293"/>
      <c r="H9" s="295"/>
      <c r="I9" s="295"/>
      <c r="J9" s="295"/>
      <c r="K9" s="295"/>
      <c r="L9" s="295"/>
      <c r="M9" s="295"/>
      <c r="N9" s="295"/>
      <c r="O9" s="295"/>
      <c r="P9" s="295"/>
      <c r="Q9" s="295"/>
      <c r="R9" s="296"/>
      <c r="S9" s="296"/>
      <c r="T9" s="296"/>
      <c r="U9" s="297"/>
    </row>
    <row r="10" spans="1:33" ht="15.75" x14ac:dyDescent="0.25">
      <c r="A10" s="551" t="s">
        <v>1732</v>
      </c>
      <c r="B10" s="551" t="s">
        <v>1733</v>
      </c>
      <c r="C10" s="391"/>
      <c r="D10" s="391"/>
      <c r="E10" s="391"/>
      <c r="F10" s="391"/>
      <c r="G10" s="456"/>
      <c r="H10" s="456"/>
      <c r="I10" s="457"/>
      <c r="J10" s="456"/>
      <c r="K10" s="457"/>
      <c r="L10" s="456"/>
      <c r="M10" s="457"/>
      <c r="N10" s="456"/>
      <c r="O10" s="457"/>
      <c r="P10" s="458">
        <f t="shared" ref="P10:Q29" si="0">H10+J10+L10+N10</f>
        <v>0</v>
      </c>
      <c r="Q10" s="459">
        <f t="shared" si="0"/>
        <v>0</v>
      </c>
      <c r="R10" s="456"/>
      <c r="S10" s="456"/>
      <c r="T10" s="456"/>
      <c r="U10" s="363"/>
    </row>
    <row r="11" spans="1:33" ht="15.75" x14ac:dyDescent="0.25">
      <c r="A11" s="552"/>
      <c r="B11" s="552"/>
      <c r="C11" s="391"/>
      <c r="D11" s="391"/>
      <c r="E11" s="391"/>
      <c r="F11" s="391"/>
      <c r="G11" s="456"/>
      <c r="H11" s="456"/>
      <c r="I11" s="457"/>
      <c r="J11" s="456"/>
      <c r="K11" s="457"/>
      <c r="L11" s="456"/>
      <c r="M11" s="457"/>
      <c r="N11" s="456"/>
      <c r="O11" s="457"/>
      <c r="P11" s="458">
        <f t="shared" si="0"/>
        <v>0</v>
      </c>
      <c r="Q11" s="459">
        <f t="shared" si="0"/>
        <v>0</v>
      </c>
      <c r="R11" s="456"/>
      <c r="S11" s="456"/>
      <c r="T11" s="456"/>
      <c r="U11" s="363"/>
    </row>
    <row r="12" spans="1:33" ht="15.75" x14ac:dyDescent="0.25">
      <c r="A12" s="552"/>
      <c r="B12" s="552"/>
      <c r="C12" s="391"/>
      <c r="D12" s="391"/>
      <c r="E12" s="391"/>
      <c r="F12" s="391"/>
      <c r="G12" s="456"/>
      <c r="H12" s="456"/>
      <c r="I12" s="457"/>
      <c r="J12" s="456"/>
      <c r="K12" s="457"/>
      <c r="L12" s="456"/>
      <c r="M12" s="457"/>
      <c r="N12" s="456"/>
      <c r="O12" s="457"/>
      <c r="P12" s="458">
        <f t="shared" si="0"/>
        <v>0</v>
      </c>
      <c r="Q12" s="459">
        <f t="shared" si="0"/>
        <v>0</v>
      </c>
      <c r="R12" s="456"/>
      <c r="S12" s="456"/>
      <c r="T12" s="456"/>
      <c r="U12" s="363"/>
    </row>
    <row r="13" spans="1:33" ht="15.75" x14ac:dyDescent="0.25">
      <c r="A13" s="552"/>
      <c r="B13" s="552"/>
      <c r="C13" s="391"/>
      <c r="D13" s="391"/>
      <c r="E13" s="391"/>
      <c r="F13" s="391"/>
      <c r="G13" s="456"/>
      <c r="H13" s="456"/>
      <c r="I13" s="457"/>
      <c r="J13" s="456"/>
      <c r="K13" s="457"/>
      <c r="L13" s="456"/>
      <c r="M13" s="457"/>
      <c r="N13" s="456"/>
      <c r="O13" s="457"/>
      <c r="P13" s="458">
        <f t="shared" si="0"/>
        <v>0</v>
      </c>
      <c r="Q13" s="459">
        <f t="shared" si="0"/>
        <v>0</v>
      </c>
      <c r="R13" s="456"/>
      <c r="S13" s="456"/>
      <c r="T13" s="456"/>
      <c r="U13" s="363"/>
    </row>
    <row r="14" spans="1:33" ht="15.75" x14ac:dyDescent="0.25">
      <c r="A14" s="552"/>
      <c r="B14" s="552"/>
      <c r="C14" s="391"/>
      <c r="D14" s="391"/>
      <c r="E14" s="391"/>
      <c r="F14" s="391"/>
      <c r="G14" s="456"/>
      <c r="H14" s="456"/>
      <c r="I14" s="457"/>
      <c r="J14" s="456"/>
      <c r="K14" s="457"/>
      <c r="L14" s="456"/>
      <c r="M14" s="457"/>
      <c r="N14" s="456"/>
      <c r="O14" s="457"/>
      <c r="P14" s="458">
        <f t="shared" si="0"/>
        <v>0</v>
      </c>
      <c r="Q14" s="459">
        <f t="shared" si="0"/>
        <v>0</v>
      </c>
      <c r="R14" s="456"/>
      <c r="S14" s="456"/>
      <c r="T14" s="456"/>
      <c r="U14" s="363"/>
    </row>
    <row r="15" spans="1:33" ht="15.75" x14ac:dyDescent="0.25">
      <c r="A15" s="552"/>
      <c r="B15" s="553"/>
      <c r="C15" s="391"/>
      <c r="D15" s="391"/>
      <c r="E15" s="391"/>
      <c r="F15" s="391"/>
      <c r="G15" s="456"/>
      <c r="H15" s="456"/>
      <c r="I15" s="457"/>
      <c r="J15" s="456"/>
      <c r="K15" s="457"/>
      <c r="L15" s="456"/>
      <c r="M15" s="457"/>
      <c r="N15" s="456"/>
      <c r="O15" s="457"/>
      <c r="P15" s="458">
        <f t="shared" si="0"/>
        <v>0</v>
      </c>
      <c r="Q15" s="459">
        <f t="shared" si="0"/>
        <v>0</v>
      </c>
      <c r="R15" s="456"/>
      <c r="S15" s="456"/>
      <c r="T15" s="456"/>
      <c r="U15" s="363"/>
    </row>
    <row r="16" spans="1:33" ht="15.75" x14ac:dyDescent="0.25">
      <c r="A16" s="552"/>
      <c r="B16" s="551" t="s">
        <v>1734</v>
      </c>
      <c r="C16" s="391"/>
      <c r="D16" s="391"/>
      <c r="E16" s="391"/>
      <c r="F16" s="391"/>
      <c r="G16" s="456"/>
      <c r="H16" s="456"/>
      <c r="I16" s="457"/>
      <c r="J16" s="456"/>
      <c r="K16" s="457"/>
      <c r="L16" s="456"/>
      <c r="M16" s="457"/>
      <c r="N16" s="456"/>
      <c r="O16" s="457"/>
      <c r="P16" s="458">
        <f t="shared" si="0"/>
        <v>0</v>
      </c>
      <c r="Q16" s="459">
        <f t="shared" si="0"/>
        <v>0</v>
      </c>
      <c r="R16" s="456"/>
      <c r="S16" s="456"/>
      <c r="T16" s="456"/>
      <c r="U16" s="363"/>
    </row>
    <row r="17" spans="1:21" ht="15.75" x14ac:dyDescent="0.25">
      <c r="A17" s="552"/>
      <c r="B17" s="552"/>
      <c r="C17" s="391"/>
      <c r="D17" s="391"/>
      <c r="E17" s="391"/>
      <c r="F17" s="391"/>
      <c r="G17" s="456"/>
      <c r="H17" s="456"/>
      <c r="I17" s="457"/>
      <c r="J17" s="456"/>
      <c r="K17" s="457"/>
      <c r="L17" s="456"/>
      <c r="M17" s="457"/>
      <c r="N17" s="456"/>
      <c r="O17" s="457"/>
      <c r="P17" s="458">
        <f t="shared" si="0"/>
        <v>0</v>
      </c>
      <c r="Q17" s="459">
        <f t="shared" si="0"/>
        <v>0</v>
      </c>
      <c r="R17" s="456"/>
      <c r="S17" s="456"/>
      <c r="T17" s="456"/>
      <c r="U17" s="363"/>
    </row>
    <row r="18" spans="1:21" ht="15.75" x14ac:dyDescent="0.25">
      <c r="A18" s="552"/>
      <c r="B18" s="552"/>
      <c r="C18" s="391"/>
      <c r="D18" s="391"/>
      <c r="E18" s="391"/>
      <c r="F18" s="391"/>
      <c r="G18" s="456"/>
      <c r="H18" s="456"/>
      <c r="I18" s="457"/>
      <c r="J18" s="456"/>
      <c r="K18" s="457"/>
      <c r="L18" s="456"/>
      <c r="M18" s="457"/>
      <c r="N18" s="456"/>
      <c r="O18" s="457"/>
      <c r="P18" s="458">
        <f t="shared" si="0"/>
        <v>0</v>
      </c>
      <c r="Q18" s="459">
        <f t="shared" si="0"/>
        <v>0</v>
      </c>
      <c r="R18" s="456"/>
      <c r="S18" s="456"/>
      <c r="T18" s="456"/>
      <c r="U18" s="363"/>
    </row>
    <row r="19" spans="1:21" ht="15.75" x14ac:dyDescent="0.25">
      <c r="A19" s="552"/>
      <c r="B19" s="552"/>
      <c r="C19" s="391"/>
      <c r="D19" s="391"/>
      <c r="E19" s="391"/>
      <c r="F19" s="391"/>
      <c r="G19" s="456"/>
      <c r="H19" s="456"/>
      <c r="I19" s="457"/>
      <c r="J19" s="456"/>
      <c r="K19" s="457"/>
      <c r="L19" s="456"/>
      <c r="M19" s="457"/>
      <c r="N19" s="456"/>
      <c r="O19" s="457"/>
      <c r="P19" s="458">
        <f t="shared" si="0"/>
        <v>0</v>
      </c>
      <c r="Q19" s="459">
        <f t="shared" si="0"/>
        <v>0</v>
      </c>
      <c r="R19" s="456"/>
      <c r="S19" s="456"/>
      <c r="T19" s="456"/>
      <c r="U19" s="363"/>
    </row>
    <row r="20" spans="1:21" ht="15.75" x14ac:dyDescent="0.25">
      <c r="A20" s="552"/>
      <c r="B20" s="553"/>
      <c r="C20" s="391"/>
      <c r="D20" s="391"/>
      <c r="E20" s="391"/>
      <c r="F20" s="391"/>
      <c r="G20" s="391"/>
      <c r="H20" s="391"/>
      <c r="I20" s="460"/>
      <c r="J20" s="391"/>
      <c r="K20" s="460"/>
      <c r="L20" s="391"/>
      <c r="M20" s="460"/>
      <c r="N20" s="391"/>
      <c r="O20" s="460"/>
      <c r="P20" s="461">
        <f t="shared" si="0"/>
        <v>0</v>
      </c>
      <c r="Q20" s="462">
        <f t="shared" si="0"/>
        <v>0</v>
      </c>
      <c r="R20" s="391"/>
      <c r="S20" s="391"/>
      <c r="T20" s="391"/>
      <c r="U20" s="365"/>
    </row>
    <row r="21" spans="1:21" ht="15.75" x14ac:dyDescent="0.25">
      <c r="A21" s="552"/>
      <c r="B21" s="551" t="s">
        <v>1735</v>
      </c>
      <c r="C21" s="391"/>
      <c r="D21" s="391"/>
      <c r="E21" s="391"/>
      <c r="F21" s="391"/>
      <c r="G21" s="456"/>
      <c r="H21" s="463"/>
      <c r="I21" s="464"/>
      <c r="J21" s="463"/>
      <c r="K21" s="464"/>
      <c r="L21" s="463"/>
      <c r="M21" s="460"/>
      <c r="N21" s="391"/>
      <c r="O21" s="460"/>
      <c r="P21" s="461">
        <f t="shared" si="0"/>
        <v>0</v>
      </c>
      <c r="Q21" s="465">
        <f t="shared" si="0"/>
        <v>0</v>
      </c>
      <c r="R21" s="391"/>
      <c r="S21" s="391"/>
      <c r="T21" s="391"/>
      <c r="U21" s="391"/>
    </row>
    <row r="22" spans="1:21" ht="15.75" x14ac:dyDescent="0.25">
      <c r="A22" s="552"/>
      <c r="B22" s="552"/>
      <c r="C22" s="391"/>
      <c r="D22" s="391"/>
      <c r="E22" s="391"/>
      <c r="F22" s="391"/>
      <c r="G22" s="456"/>
      <c r="H22" s="463"/>
      <c r="I22" s="464"/>
      <c r="J22" s="463"/>
      <c r="K22" s="464"/>
      <c r="L22" s="463"/>
      <c r="M22" s="460"/>
      <c r="N22" s="391"/>
      <c r="O22" s="460"/>
      <c r="P22" s="461">
        <f t="shared" si="0"/>
        <v>0</v>
      </c>
      <c r="Q22" s="465">
        <f t="shared" si="0"/>
        <v>0</v>
      </c>
      <c r="R22" s="391"/>
      <c r="S22" s="391"/>
      <c r="T22" s="391"/>
      <c r="U22" s="391"/>
    </row>
    <row r="23" spans="1:21" ht="15.75" x14ac:dyDescent="0.25">
      <c r="A23" s="552"/>
      <c r="B23" s="552"/>
      <c r="C23" s="391"/>
      <c r="D23" s="391"/>
      <c r="E23" s="391"/>
      <c r="F23" s="391"/>
      <c r="G23" s="456"/>
      <c r="H23" s="463"/>
      <c r="I23" s="464"/>
      <c r="J23" s="463"/>
      <c r="K23" s="464"/>
      <c r="L23" s="463"/>
      <c r="M23" s="460"/>
      <c r="N23" s="391"/>
      <c r="O23" s="460"/>
      <c r="P23" s="461">
        <f t="shared" si="0"/>
        <v>0</v>
      </c>
      <c r="Q23" s="465">
        <f t="shared" si="0"/>
        <v>0</v>
      </c>
      <c r="R23" s="391"/>
      <c r="S23" s="391"/>
      <c r="T23" s="391"/>
      <c r="U23" s="391"/>
    </row>
    <row r="24" spans="1:21" ht="15.75" x14ac:dyDescent="0.25">
      <c r="A24" s="552"/>
      <c r="B24" s="553"/>
      <c r="C24" s="391"/>
      <c r="D24" s="391"/>
      <c r="E24" s="391"/>
      <c r="F24" s="391"/>
      <c r="G24" s="456"/>
      <c r="H24" s="463"/>
      <c r="I24" s="464"/>
      <c r="J24" s="463"/>
      <c r="K24" s="464"/>
      <c r="L24" s="463"/>
      <c r="M24" s="460"/>
      <c r="N24" s="391"/>
      <c r="O24" s="460"/>
      <c r="P24" s="461">
        <f t="shared" si="0"/>
        <v>0</v>
      </c>
      <c r="Q24" s="465">
        <f t="shared" si="0"/>
        <v>0</v>
      </c>
      <c r="R24" s="391"/>
      <c r="S24" s="391"/>
      <c r="T24" s="391"/>
      <c r="U24" s="391"/>
    </row>
    <row r="25" spans="1:21" ht="15.75" x14ac:dyDescent="0.25">
      <c r="A25" s="552"/>
      <c r="B25" s="576" t="s">
        <v>1736</v>
      </c>
      <c r="C25" s="391"/>
      <c r="D25" s="391"/>
      <c r="E25" s="391"/>
      <c r="F25" s="391"/>
      <c r="G25" s="456"/>
      <c r="H25" s="463"/>
      <c r="I25" s="464"/>
      <c r="J25" s="463"/>
      <c r="K25" s="464"/>
      <c r="L25" s="463"/>
      <c r="M25" s="460"/>
      <c r="N25" s="391"/>
      <c r="O25" s="460"/>
      <c r="P25" s="461">
        <f t="shared" si="0"/>
        <v>0</v>
      </c>
      <c r="Q25" s="465">
        <f t="shared" si="0"/>
        <v>0</v>
      </c>
      <c r="R25" s="391"/>
      <c r="S25" s="391"/>
      <c r="T25" s="391"/>
      <c r="U25" s="391"/>
    </row>
    <row r="26" spans="1:21" ht="15.75" customHeight="1" x14ac:dyDescent="0.25">
      <c r="A26" s="552"/>
      <c r="B26" s="576"/>
      <c r="C26" s="391"/>
      <c r="D26" s="391"/>
      <c r="E26" s="391"/>
      <c r="F26" s="391"/>
      <c r="G26" s="456"/>
      <c r="H26" s="463"/>
      <c r="I26" s="464"/>
      <c r="J26" s="463"/>
      <c r="K26" s="464"/>
      <c r="L26" s="463"/>
      <c r="M26" s="460"/>
      <c r="N26" s="391"/>
      <c r="O26" s="460"/>
      <c r="P26" s="461">
        <f t="shared" si="0"/>
        <v>0</v>
      </c>
      <c r="Q26" s="465">
        <f t="shared" si="0"/>
        <v>0</v>
      </c>
      <c r="R26" s="391"/>
      <c r="S26" s="391"/>
      <c r="T26" s="391"/>
      <c r="U26" s="391"/>
    </row>
    <row r="27" spans="1:21" ht="15.75" x14ac:dyDescent="0.25">
      <c r="A27" s="552"/>
      <c r="B27" s="576"/>
      <c r="C27" s="391"/>
      <c r="D27" s="391"/>
      <c r="E27" s="391"/>
      <c r="F27" s="391"/>
      <c r="G27" s="456"/>
      <c r="H27" s="463"/>
      <c r="I27" s="464"/>
      <c r="J27" s="463"/>
      <c r="K27" s="464"/>
      <c r="L27" s="463"/>
      <c r="M27" s="460"/>
      <c r="N27" s="391"/>
      <c r="O27" s="460"/>
      <c r="P27" s="461">
        <f t="shared" si="0"/>
        <v>0</v>
      </c>
      <c r="Q27" s="465">
        <f t="shared" si="0"/>
        <v>0</v>
      </c>
      <c r="R27" s="391"/>
      <c r="S27" s="391"/>
      <c r="T27" s="391"/>
      <c r="U27" s="391"/>
    </row>
    <row r="28" spans="1:21" ht="15.75" x14ac:dyDescent="0.25">
      <c r="A28" s="552"/>
      <c r="B28" s="576"/>
      <c r="C28" s="391"/>
      <c r="D28" s="391"/>
      <c r="E28" s="391"/>
      <c r="F28" s="391"/>
      <c r="G28" s="391"/>
      <c r="H28" s="391"/>
      <c r="I28" s="460"/>
      <c r="J28" s="391"/>
      <c r="K28" s="460"/>
      <c r="L28" s="391"/>
      <c r="M28" s="460"/>
      <c r="N28" s="391"/>
      <c r="O28" s="460"/>
      <c r="P28" s="461">
        <f t="shared" si="0"/>
        <v>0</v>
      </c>
      <c r="Q28" s="462">
        <f t="shared" si="0"/>
        <v>0</v>
      </c>
      <c r="R28" s="391"/>
      <c r="S28" s="391"/>
      <c r="T28" s="391"/>
      <c r="U28" s="391"/>
    </row>
    <row r="29" spans="1:21" ht="15.75" x14ac:dyDescent="0.25">
      <c r="A29" s="553"/>
      <c r="B29" s="576"/>
      <c r="C29" s="391"/>
      <c r="D29" s="391"/>
      <c r="E29" s="391"/>
      <c r="F29" s="391"/>
      <c r="G29" s="391"/>
      <c r="H29" s="391"/>
      <c r="I29" s="460"/>
      <c r="J29" s="391"/>
      <c r="K29" s="460"/>
      <c r="L29" s="391"/>
      <c r="M29" s="460"/>
      <c r="N29" s="391"/>
      <c r="O29" s="460"/>
      <c r="P29" s="461">
        <f t="shared" si="0"/>
        <v>0</v>
      </c>
      <c r="Q29" s="462">
        <f t="shared" si="0"/>
        <v>0</v>
      </c>
      <c r="R29" s="391"/>
      <c r="S29" s="391"/>
      <c r="T29" s="391"/>
      <c r="U29" s="391"/>
    </row>
    <row r="30" spans="1:21" ht="15.75" x14ac:dyDescent="0.25">
      <c r="A30" s="585" t="s">
        <v>1737</v>
      </c>
      <c r="B30" s="586"/>
      <c r="C30" s="586"/>
      <c r="D30" s="586"/>
      <c r="E30" s="586"/>
      <c r="F30" s="586"/>
      <c r="G30" s="586"/>
      <c r="H30" s="586"/>
      <c r="I30" s="586"/>
      <c r="J30" s="586"/>
      <c r="K30" s="586"/>
      <c r="L30" s="586"/>
      <c r="M30" s="586"/>
      <c r="N30" s="586"/>
      <c r="O30" s="586"/>
      <c r="P30" s="586"/>
      <c r="Q30" s="586"/>
      <c r="R30" s="586"/>
      <c r="S30" s="586"/>
      <c r="T30" s="586"/>
      <c r="U30" s="587"/>
    </row>
    <row r="31" spans="1:21" ht="15.75" customHeight="1" x14ac:dyDescent="0.25">
      <c r="A31" s="551" t="s">
        <v>1738</v>
      </c>
      <c r="B31" s="576" t="s">
        <v>1739</v>
      </c>
      <c r="C31" s="391"/>
      <c r="D31" s="391"/>
      <c r="E31" s="391"/>
      <c r="F31" s="391"/>
      <c r="G31" s="456"/>
      <c r="H31" s="391"/>
      <c r="I31" s="460"/>
      <c r="J31" s="391"/>
      <c r="K31" s="460"/>
      <c r="L31" s="391"/>
      <c r="M31" s="460"/>
      <c r="N31" s="391"/>
      <c r="O31" s="460"/>
      <c r="P31" s="461">
        <f t="shared" ref="P31:Q42" si="1">H31+J31+L31+N31</f>
        <v>0</v>
      </c>
      <c r="Q31" s="462">
        <f t="shared" si="1"/>
        <v>0</v>
      </c>
      <c r="R31" s="391"/>
      <c r="S31" s="391"/>
      <c r="T31" s="391"/>
      <c r="U31" s="466"/>
    </row>
    <row r="32" spans="1:21" ht="15.75" x14ac:dyDescent="0.25">
      <c r="A32" s="552"/>
      <c r="B32" s="576"/>
      <c r="C32" s="391"/>
      <c r="D32" s="391"/>
      <c r="E32" s="391"/>
      <c r="F32" s="391"/>
      <c r="G32" s="456"/>
      <c r="H32" s="391"/>
      <c r="I32" s="460"/>
      <c r="J32" s="391"/>
      <c r="K32" s="460"/>
      <c r="L32" s="391"/>
      <c r="M32" s="460"/>
      <c r="N32" s="391"/>
      <c r="O32" s="460"/>
      <c r="P32" s="461">
        <f t="shared" si="1"/>
        <v>0</v>
      </c>
      <c r="Q32" s="462">
        <f t="shared" si="1"/>
        <v>0</v>
      </c>
      <c r="R32" s="391"/>
      <c r="S32" s="391"/>
      <c r="T32" s="391"/>
      <c r="U32" s="466"/>
    </row>
    <row r="33" spans="1:21" ht="15.75" x14ac:dyDescent="0.25">
      <c r="A33" s="552"/>
      <c r="B33" s="576"/>
      <c r="C33" s="391"/>
      <c r="D33" s="391"/>
      <c r="E33" s="391"/>
      <c r="F33" s="391"/>
      <c r="G33" s="456"/>
      <c r="H33" s="391"/>
      <c r="I33" s="460"/>
      <c r="J33" s="391"/>
      <c r="K33" s="460"/>
      <c r="L33" s="391"/>
      <c r="M33" s="460"/>
      <c r="N33" s="391"/>
      <c r="O33" s="460"/>
      <c r="P33" s="461">
        <f t="shared" si="1"/>
        <v>0</v>
      </c>
      <c r="Q33" s="462">
        <f t="shared" si="1"/>
        <v>0</v>
      </c>
      <c r="R33" s="391"/>
      <c r="S33" s="391"/>
      <c r="T33" s="391"/>
      <c r="U33" s="466"/>
    </row>
    <row r="34" spans="1:21" ht="15.75" x14ac:dyDescent="0.25">
      <c r="A34" s="552"/>
      <c r="B34" s="576"/>
      <c r="C34" s="391"/>
      <c r="D34" s="391"/>
      <c r="E34" s="391"/>
      <c r="F34" s="391"/>
      <c r="G34" s="456"/>
      <c r="H34" s="391"/>
      <c r="I34" s="460"/>
      <c r="J34" s="391"/>
      <c r="K34" s="460"/>
      <c r="L34" s="391"/>
      <c r="M34" s="460"/>
      <c r="N34" s="391"/>
      <c r="O34" s="460"/>
      <c r="P34" s="461">
        <f t="shared" si="1"/>
        <v>0</v>
      </c>
      <c r="Q34" s="462">
        <f t="shared" si="1"/>
        <v>0</v>
      </c>
      <c r="R34" s="391"/>
      <c r="S34" s="391"/>
      <c r="T34" s="391"/>
      <c r="U34" s="466"/>
    </row>
    <row r="35" spans="1:21" ht="15.75" x14ac:dyDescent="0.25">
      <c r="A35" s="552"/>
      <c r="B35" s="576"/>
      <c r="C35" s="391"/>
      <c r="D35" s="391"/>
      <c r="E35" s="391"/>
      <c r="F35" s="391"/>
      <c r="G35" s="456"/>
      <c r="H35" s="391"/>
      <c r="I35" s="460"/>
      <c r="J35" s="391"/>
      <c r="K35" s="460"/>
      <c r="L35" s="391"/>
      <c r="M35" s="460"/>
      <c r="N35" s="391"/>
      <c r="O35" s="460"/>
      <c r="P35" s="461">
        <f t="shared" si="1"/>
        <v>0</v>
      </c>
      <c r="Q35" s="462">
        <f t="shared" si="1"/>
        <v>0</v>
      </c>
      <c r="R35" s="391"/>
      <c r="S35" s="391"/>
      <c r="T35" s="391"/>
      <c r="U35" s="466"/>
    </row>
    <row r="36" spans="1:21" ht="15.75" x14ac:dyDescent="0.25">
      <c r="A36" s="553"/>
      <c r="B36" s="576"/>
      <c r="C36" s="391"/>
      <c r="D36" s="391"/>
      <c r="E36" s="391"/>
      <c r="F36" s="391"/>
      <c r="G36" s="456"/>
      <c r="H36" s="391"/>
      <c r="I36" s="460"/>
      <c r="J36" s="391"/>
      <c r="K36" s="460"/>
      <c r="L36" s="391"/>
      <c r="M36" s="460"/>
      <c r="N36" s="391"/>
      <c r="O36" s="460"/>
      <c r="P36" s="461">
        <f t="shared" si="1"/>
        <v>0</v>
      </c>
      <c r="Q36" s="462">
        <f t="shared" si="1"/>
        <v>0</v>
      </c>
      <c r="R36" s="391"/>
      <c r="S36" s="391"/>
      <c r="T36" s="391"/>
      <c r="U36" s="466"/>
    </row>
    <row r="37" spans="1:21" ht="15.75" x14ac:dyDescent="0.25">
      <c r="A37" s="576" t="s">
        <v>1740</v>
      </c>
      <c r="B37" s="576" t="s">
        <v>1741</v>
      </c>
      <c r="C37" s="391"/>
      <c r="D37" s="391"/>
      <c r="E37" s="391"/>
      <c r="F37" s="391"/>
      <c r="G37" s="391"/>
      <c r="H37" s="391"/>
      <c r="I37" s="460"/>
      <c r="J37" s="391"/>
      <c r="K37" s="460"/>
      <c r="L37" s="463"/>
      <c r="M37" s="460"/>
      <c r="N37" s="391"/>
      <c r="O37" s="460"/>
      <c r="P37" s="467">
        <f t="shared" si="1"/>
        <v>0</v>
      </c>
      <c r="Q37" s="462">
        <f t="shared" si="1"/>
        <v>0</v>
      </c>
      <c r="R37" s="391"/>
      <c r="S37" s="391"/>
      <c r="T37" s="391"/>
      <c r="U37" s="365"/>
    </row>
    <row r="38" spans="1:21" ht="15.75" x14ac:dyDescent="0.25">
      <c r="A38" s="576"/>
      <c r="B38" s="576"/>
      <c r="C38" s="391"/>
      <c r="D38" s="391"/>
      <c r="E38" s="391"/>
      <c r="F38" s="391"/>
      <c r="G38" s="391"/>
      <c r="H38" s="391"/>
      <c r="I38" s="460"/>
      <c r="J38" s="391"/>
      <c r="K38" s="460"/>
      <c r="L38" s="463"/>
      <c r="M38" s="460"/>
      <c r="N38" s="391"/>
      <c r="O38" s="460"/>
      <c r="P38" s="467">
        <f t="shared" si="1"/>
        <v>0</v>
      </c>
      <c r="Q38" s="462">
        <f t="shared" si="1"/>
        <v>0</v>
      </c>
      <c r="R38" s="391"/>
      <c r="S38" s="391"/>
      <c r="T38" s="391"/>
      <c r="U38" s="365"/>
    </row>
    <row r="39" spans="1:21" ht="15.75" x14ac:dyDescent="0.25">
      <c r="A39" s="576"/>
      <c r="B39" s="576"/>
      <c r="C39" s="391"/>
      <c r="D39" s="391"/>
      <c r="E39" s="391"/>
      <c r="F39" s="391"/>
      <c r="G39" s="391"/>
      <c r="H39" s="391"/>
      <c r="I39" s="460"/>
      <c r="J39" s="391"/>
      <c r="K39" s="460"/>
      <c r="L39" s="463"/>
      <c r="M39" s="460"/>
      <c r="N39" s="391"/>
      <c r="O39" s="460"/>
      <c r="P39" s="467">
        <f t="shared" si="1"/>
        <v>0</v>
      </c>
      <c r="Q39" s="462">
        <f t="shared" si="1"/>
        <v>0</v>
      </c>
      <c r="R39" s="391"/>
      <c r="S39" s="391"/>
      <c r="T39" s="391"/>
      <c r="U39" s="365"/>
    </row>
    <row r="40" spans="1:21" ht="15.75" x14ac:dyDescent="0.25">
      <c r="A40" s="576"/>
      <c r="B40" s="576"/>
      <c r="C40" s="391"/>
      <c r="D40" s="391"/>
      <c r="E40" s="391"/>
      <c r="F40" s="391"/>
      <c r="G40" s="391"/>
      <c r="H40" s="391"/>
      <c r="I40" s="460"/>
      <c r="J40" s="391"/>
      <c r="K40" s="460"/>
      <c r="L40" s="463"/>
      <c r="M40" s="460"/>
      <c r="N40" s="391"/>
      <c r="O40" s="460"/>
      <c r="P40" s="467">
        <f t="shared" si="1"/>
        <v>0</v>
      </c>
      <c r="Q40" s="462">
        <f t="shared" si="1"/>
        <v>0</v>
      </c>
      <c r="R40" s="391"/>
      <c r="S40" s="391"/>
      <c r="T40" s="391"/>
      <c r="U40" s="365"/>
    </row>
    <row r="41" spans="1:21" ht="15.75" x14ac:dyDescent="0.25">
      <c r="A41" s="576"/>
      <c r="B41" s="576"/>
      <c r="C41" s="391"/>
      <c r="D41" s="391"/>
      <c r="E41" s="391"/>
      <c r="F41" s="391"/>
      <c r="G41" s="391"/>
      <c r="H41" s="391"/>
      <c r="I41" s="460"/>
      <c r="J41" s="391"/>
      <c r="K41" s="460"/>
      <c r="L41" s="463"/>
      <c r="M41" s="460"/>
      <c r="N41" s="391"/>
      <c r="O41" s="460"/>
      <c r="P41" s="467">
        <f t="shared" si="1"/>
        <v>0</v>
      </c>
      <c r="Q41" s="462">
        <f t="shared" si="1"/>
        <v>0</v>
      </c>
      <c r="R41" s="391"/>
      <c r="S41" s="391"/>
      <c r="T41" s="391"/>
      <c r="U41" s="365"/>
    </row>
    <row r="42" spans="1:21" ht="15.75" x14ac:dyDescent="0.25">
      <c r="A42" s="576"/>
      <c r="B42" s="576"/>
      <c r="C42" s="391"/>
      <c r="D42" s="391"/>
      <c r="E42" s="391"/>
      <c r="F42" s="391"/>
      <c r="G42" s="391"/>
      <c r="H42" s="391"/>
      <c r="I42" s="460"/>
      <c r="J42" s="391"/>
      <c r="K42" s="460"/>
      <c r="L42" s="391"/>
      <c r="M42" s="460"/>
      <c r="N42" s="463"/>
      <c r="O42" s="460"/>
      <c r="P42" s="467">
        <f t="shared" si="1"/>
        <v>0</v>
      </c>
      <c r="Q42" s="462">
        <f t="shared" si="1"/>
        <v>0</v>
      </c>
      <c r="R42" s="391"/>
      <c r="S42" s="391"/>
      <c r="T42" s="391"/>
      <c r="U42" s="365"/>
    </row>
    <row r="43" spans="1:21" ht="15.75" x14ac:dyDescent="0.25">
      <c r="A43" s="384"/>
      <c r="B43" s="385"/>
      <c r="C43" s="385"/>
      <c r="D43" s="385"/>
      <c r="E43" s="384" t="s">
        <v>1742</v>
      </c>
      <c r="F43" s="385"/>
      <c r="G43" s="386"/>
      <c r="H43" s="468">
        <f t="shared" ref="H43:Q43" si="2">SUM(H10:H42)</f>
        <v>0</v>
      </c>
      <c r="I43" s="469">
        <f t="shared" si="2"/>
        <v>0</v>
      </c>
      <c r="J43" s="468">
        <f t="shared" si="2"/>
        <v>0</v>
      </c>
      <c r="K43" s="469">
        <f t="shared" si="2"/>
        <v>0</v>
      </c>
      <c r="L43" s="468">
        <f t="shared" si="2"/>
        <v>0</v>
      </c>
      <c r="M43" s="469">
        <f t="shared" si="2"/>
        <v>0</v>
      </c>
      <c r="N43" s="468">
        <f t="shared" si="2"/>
        <v>0</v>
      </c>
      <c r="O43" s="469">
        <f t="shared" si="2"/>
        <v>0</v>
      </c>
      <c r="P43" s="469">
        <f t="shared" si="2"/>
        <v>0</v>
      </c>
      <c r="Q43" s="469">
        <f t="shared" si="2"/>
        <v>0</v>
      </c>
      <c r="R43" s="388"/>
      <c r="S43" s="388"/>
      <c r="T43" s="388"/>
      <c r="U43" s="388"/>
    </row>
    <row r="45" spans="1:21" x14ac:dyDescent="0.25">
      <c r="I45" s="314"/>
      <c r="K45" s="314"/>
      <c r="M45" s="314"/>
      <c r="O45" s="314"/>
      <c r="Q45" s="470"/>
    </row>
    <row r="46" spans="1:21" x14ac:dyDescent="0.25">
      <c r="I46" s="314"/>
      <c r="K46" s="314"/>
      <c r="M46" s="314"/>
      <c r="O46" s="314"/>
      <c r="Q46" s="470"/>
    </row>
    <row r="47" spans="1:21" x14ac:dyDescent="0.25">
      <c r="I47" s="314"/>
      <c r="K47" s="314"/>
      <c r="M47" s="314"/>
      <c r="O47" s="314"/>
      <c r="Q47" s="470"/>
    </row>
    <row r="48" spans="1:21" x14ac:dyDescent="0.25">
      <c r="I48" s="314"/>
      <c r="K48" s="314"/>
      <c r="M48" s="314"/>
      <c r="O48" s="314"/>
      <c r="Q48" s="470"/>
    </row>
    <row r="49" spans="9:17" x14ac:dyDescent="0.25">
      <c r="I49" s="314"/>
      <c r="K49" s="314"/>
      <c r="M49" s="314"/>
      <c r="O49" s="314"/>
      <c r="Q49" s="470"/>
    </row>
    <row r="50" spans="9:17" x14ac:dyDescent="0.25">
      <c r="I50" s="314"/>
      <c r="K50" s="314"/>
      <c r="M50" s="314"/>
      <c r="O50" s="314"/>
      <c r="Q50" s="470"/>
    </row>
    <row r="51" spans="9:17" x14ac:dyDescent="0.25">
      <c r="I51" s="314"/>
      <c r="K51" s="314"/>
      <c r="M51" s="314"/>
      <c r="O51" s="314"/>
      <c r="Q51" s="470"/>
    </row>
    <row r="52" spans="9:17" x14ac:dyDescent="0.25">
      <c r="I52" s="314"/>
      <c r="K52" s="314"/>
      <c r="M52" s="314"/>
      <c r="O52" s="314"/>
      <c r="Q52" s="470"/>
    </row>
    <row r="53" spans="9:17" x14ac:dyDescent="0.25">
      <c r="I53" s="314"/>
      <c r="K53" s="314"/>
      <c r="M53" s="314"/>
      <c r="O53" s="314"/>
      <c r="Q53" s="470"/>
    </row>
    <row r="54" spans="9:17" x14ac:dyDescent="0.25">
      <c r="I54" s="314"/>
      <c r="K54" s="314"/>
      <c r="M54" s="314"/>
      <c r="O54" s="314"/>
      <c r="Q54" s="470"/>
    </row>
    <row r="55" spans="9:17" x14ac:dyDescent="0.25">
      <c r="I55" s="314"/>
      <c r="K55" s="314"/>
      <c r="M55" s="314"/>
      <c r="O55" s="314"/>
      <c r="Q55" s="470"/>
    </row>
    <row r="56" spans="9:17" x14ac:dyDescent="0.25">
      <c r="I56" s="314"/>
      <c r="K56" s="314"/>
      <c r="M56" s="314"/>
      <c r="O56" s="314"/>
      <c r="Q56" s="470"/>
    </row>
    <row r="57" spans="9:17" x14ac:dyDescent="0.25">
      <c r="I57" s="314"/>
      <c r="K57" s="314"/>
      <c r="M57" s="314"/>
      <c r="O57" s="314"/>
      <c r="Q57" s="470"/>
    </row>
    <row r="58" spans="9:17" x14ac:dyDescent="0.25">
      <c r="I58" s="314"/>
      <c r="K58" s="314"/>
      <c r="M58" s="314"/>
      <c r="O58" s="314"/>
      <c r="Q58" s="470"/>
    </row>
    <row r="59" spans="9:17" x14ac:dyDescent="0.25">
      <c r="I59" s="314"/>
      <c r="K59" s="314"/>
      <c r="M59" s="314"/>
      <c r="O59" s="314"/>
      <c r="Q59" s="470"/>
    </row>
    <row r="60" spans="9:17" x14ac:dyDescent="0.25">
      <c r="I60" s="314"/>
      <c r="K60" s="314"/>
      <c r="M60" s="314"/>
      <c r="O60" s="314"/>
      <c r="Q60" s="470"/>
    </row>
    <row r="61" spans="9:17" x14ac:dyDescent="0.25">
      <c r="I61" s="314"/>
      <c r="K61" s="314"/>
      <c r="M61" s="314"/>
      <c r="O61" s="314"/>
      <c r="Q61" s="470"/>
    </row>
    <row r="62" spans="9:17" x14ac:dyDescent="0.25">
      <c r="I62" s="314"/>
      <c r="K62" s="314"/>
      <c r="M62" s="314"/>
      <c r="O62" s="314"/>
      <c r="Q62" s="470"/>
    </row>
  </sheetData>
  <mergeCells count="27">
    <mergeCell ref="F6:F8"/>
    <mergeCell ref="A6:A8"/>
    <mergeCell ref="B6:B8"/>
    <mergeCell ref="C6:C8"/>
    <mergeCell ref="D6:D8"/>
    <mergeCell ref="E6:E8"/>
    <mergeCell ref="G6:G8"/>
    <mergeCell ref="H6:O6"/>
    <mergeCell ref="P6:Q7"/>
    <mergeCell ref="R6:R8"/>
    <mergeCell ref="S6:S8"/>
    <mergeCell ref="A10:A29"/>
    <mergeCell ref="B10:B15"/>
    <mergeCell ref="B16:B20"/>
    <mergeCell ref="B21:B24"/>
    <mergeCell ref="B25:B29"/>
    <mergeCell ref="U6:U8"/>
    <mergeCell ref="H7:I7"/>
    <mergeCell ref="J7:K7"/>
    <mergeCell ref="L7:M7"/>
    <mergeCell ref="N7:O7"/>
    <mergeCell ref="T6:T8"/>
    <mergeCell ref="A30:U30"/>
    <mergeCell ref="A31:A36"/>
    <mergeCell ref="B31:B36"/>
    <mergeCell ref="A37:A42"/>
    <mergeCell ref="B37:B42"/>
  </mergeCells>
  <dataValidations count="10">
    <dataValidation type="list" allowBlank="1" showInputMessage="1" showErrorMessage="1" sqref="C31:C42">
      <formula1>$C$1:$D$1</formula1>
    </dataValidation>
    <dataValidation type="list" allowBlank="1" showInputMessage="1" showErrorMessage="1" sqref="C10:C29">
      <formula1>$M$1:$AG$1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G1" workbookViewId="0">
      <pane ySplit="6" topLeftCell="A16" activePane="bottomLeft" state="frozen"/>
      <selection activeCell="P6" sqref="P6"/>
      <selection pane="bottomLeft" activeCell="D19" sqref="D19"/>
    </sheetView>
  </sheetViews>
  <sheetFormatPr baseColWidth="10" defaultRowHeight="15" x14ac:dyDescent="0.25"/>
  <cols>
    <col min="1" max="1" width="21.7109375" style="314" customWidth="1"/>
    <col min="2" max="2" width="42.85546875" style="314" customWidth="1"/>
    <col min="3" max="7" width="27.42578125" style="314" customWidth="1"/>
    <col min="8" max="8" width="15.28515625" style="314" customWidth="1"/>
    <col min="9" max="9" width="12.140625" style="215" bestFit="1" customWidth="1"/>
    <col min="10" max="10" width="15.28515625" style="314" customWidth="1"/>
    <col min="11" max="11" width="12.140625" style="215" bestFit="1" customWidth="1"/>
    <col min="12" max="12" width="15.28515625" style="314" customWidth="1"/>
    <col min="13" max="13" width="12.140625" style="215" bestFit="1" customWidth="1"/>
    <col min="14" max="14" width="15.28515625" style="314" customWidth="1"/>
    <col min="15" max="15" width="11.42578125" style="215"/>
    <col min="16" max="16" width="15.28515625" style="314" customWidth="1"/>
    <col min="17" max="17" width="15.7109375" style="215" customWidth="1"/>
    <col min="18" max="20" width="14.28515625" style="314" customWidth="1"/>
    <col min="21" max="21" width="17" style="314" customWidth="1"/>
    <col min="22" max="16384" width="11.42578125" style="314"/>
  </cols>
  <sheetData>
    <row r="1" spans="1:21" s="445" customFormat="1" ht="18" customHeight="1" x14ac:dyDescent="0.25">
      <c r="B1" s="389"/>
      <c r="C1" s="367" t="s">
        <v>1694</v>
      </c>
      <c r="D1" s="367" t="s">
        <v>1695</v>
      </c>
      <c r="E1" s="367" t="s">
        <v>1696</v>
      </c>
      <c r="F1" s="389"/>
      <c r="G1" s="389"/>
      <c r="H1" s="389" t="s">
        <v>1697</v>
      </c>
      <c r="J1" s="389"/>
      <c r="K1" s="389"/>
      <c r="L1" s="389"/>
      <c r="M1" s="389"/>
      <c r="N1" s="389"/>
      <c r="O1" s="389"/>
      <c r="P1" s="389"/>
      <c r="Q1" s="389"/>
      <c r="R1" s="389"/>
      <c r="S1" s="389"/>
      <c r="T1" s="389"/>
      <c r="U1" s="389"/>
    </row>
    <row r="2" spans="1:21" s="445" customFormat="1" ht="18" customHeight="1" x14ac:dyDescent="0.25">
      <c r="A2" s="446" t="s">
        <v>1698</v>
      </c>
      <c r="B2" s="389"/>
      <c r="C2" s="389"/>
      <c r="D2" s="389"/>
      <c r="E2" s="389"/>
      <c r="F2" s="389"/>
      <c r="G2" s="389"/>
      <c r="H2" s="389"/>
      <c r="J2" s="389"/>
      <c r="K2" s="389"/>
      <c r="L2" s="389"/>
      <c r="M2" s="389"/>
      <c r="N2" s="389"/>
      <c r="O2" s="389"/>
      <c r="P2" s="389"/>
      <c r="Q2" s="389"/>
      <c r="R2" s="389"/>
      <c r="S2" s="389"/>
      <c r="T2" s="389"/>
      <c r="U2" s="389"/>
    </row>
    <row r="3" spans="1:21" s="445" customFormat="1" ht="18.75" x14ac:dyDescent="0.2">
      <c r="A3" s="447" t="s">
        <v>1699</v>
      </c>
      <c r="B3" s="389"/>
      <c r="C3" s="389"/>
      <c r="D3" s="389"/>
      <c r="E3" s="389"/>
      <c r="F3" s="389"/>
      <c r="G3" s="389"/>
      <c r="H3" s="389"/>
      <c r="J3" s="389"/>
      <c r="K3" s="389"/>
      <c r="L3" s="389"/>
      <c r="M3" s="389"/>
      <c r="N3" s="389"/>
      <c r="O3" s="389"/>
      <c r="P3" s="389"/>
      <c r="Q3" s="389"/>
      <c r="R3" s="389"/>
      <c r="S3" s="389"/>
      <c r="T3" s="389"/>
      <c r="U3" s="389"/>
    </row>
    <row r="4" spans="1:21" s="423" customFormat="1" ht="15.7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99</v>
      </c>
      <c r="S4" s="573" t="s">
        <v>106</v>
      </c>
      <c r="T4" s="573" t="s">
        <v>105</v>
      </c>
      <c r="U4" s="554" t="s">
        <v>88</v>
      </c>
    </row>
    <row r="5" spans="1:21" s="423" customFormat="1"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55"/>
    </row>
    <row r="6" spans="1:21" s="424" customFormat="1"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56"/>
    </row>
    <row r="7" spans="1:21" s="424" customFormat="1" ht="15.75" x14ac:dyDescent="0.25">
      <c r="A7" s="291"/>
      <c r="B7" s="292"/>
      <c r="C7" s="293"/>
      <c r="D7" s="293"/>
      <c r="E7" s="293"/>
      <c r="F7" s="294"/>
      <c r="G7" s="293"/>
      <c r="H7" s="295"/>
      <c r="I7" s="295"/>
      <c r="J7" s="295"/>
      <c r="K7" s="295"/>
      <c r="L7" s="295"/>
      <c r="M7" s="295"/>
      <c r="N7" s="295"/>
      <c r="O7" s="295"/>
      <c r="P7" s="295"/>
      <c r="Q7" s="295"/>
      <c r="R7" s="296"/>
      <c r="S7" s="296"/>
      <c r="T7" s="296"/>
      <c r="U7" s="297"/>
    </row>
    <row r="8" spans="1:21" ht="15.75" x14ac:dyDescent="0.25">
      <c r="A8" s="588" t="s">
        <v>1700</v>
      </c>
      <c r="B8" s="588" t="s">
        <v>1701</v>
      </c>
      <c r="C8" s="365"/>
      <c r="D8" s="365"/>
      <c r="E8" s="365"/>
      <c r="F8" s="365"/>
      <c r="G8" s="363"/>
      <c r="H8" s="406"/>
      <c r="I8" s="407"/>
      <c r="J8" s="406"/>
      <c r="K8" s="407"/>
      <c r="L8" s="406"/>
      <c r="M8" s="407"/>
      <c r="N8" s="406"/>
      <c r="O8" s="407"/>
      <c r="P8" s="448">
        <f>H8+J8+L8+N8</f>
        <v>0</v>
      </c>
      <c r="Q8" s="449">
        <f>I8+K8+M8+O8</f>
        <v>0</v>
      </c>
      <c r="R8" s="450"/>
      <c r="S8" s="391"/>
      <c r="T8" s="391"/>
      <c r="U8" s="391"/>
    </row>
    <row r="9" spans="1:21" ht="15.75" x14ac:dyDescent="0.25">
      <c r="A9" s="588"/>
      <c r="B9" s="588"/>
      <c r="C9" s="365"/>
      <c r="D9" s="365"/>
      <c r="E9" s="365"/>
      <c r="F9" s="365"/>
      <c r="G9" s="363"/>
      <c r="H9" s="406"/>
      <c r="I9" s="407"/>
      <c r="J9" s="406"/>
      <c r="K9" s="407"/>
      <c r="L9" s="406"/>
      <c r="M9" s="407"/>
      <c r="N9" s="406"/>
      <c r="O9" s="407"/>
      <c r="P9" s="448">
        <f t="shared" ref="P9:Q26" si="0">H9+J9+L9+N9</f>
        <v>0</v>
      </c>
      <c r="Q9" s="449">
        <f t="shared" si="0"/>
        <v>0</v>
      </c>
      <c r="R9" s="450"/>
      <c r="S9" s="391"/>
      <c r="T9" s="391"/>
      <c r="U9" s="391"/>
    </row>
    <row r="10" spans="1:21" ht="15.75" x14ac:dyDescent="0.25">
      <c r="A10" s="588"/>
      <c r="B10" s="588"/>
      <c r="C10" s="365"/>
      <c r="D10" s="365"/>
      <c r="E10" s="365"/>
      <c r="F10" s="365"/>
      <c r="G10" s="363"/>
      <c r="H10" s="406"/>
      <c r="I10" s="407"/>
      <c r="J10" s="406"/>
      <c r="K10" s="407"/>
      <c r="L10" s="406"/>
      <c r="M10" s="407"/>
      <c r="N10" s="406"/>
      <c r="O10" s="407"/>
      <c r="P10" s="448">
        <f t="shared" si="0"/>
        <v>0</v>
      </c>
      <c r="Q10" s="449">
        <f t="shared" si="0"/>
        <v>0</v>
      </c>
      <c r="R10" s="450"/>
      <c r="S10" s="391"/>
      <c r="T10" s="391"/>
      <c r="U10" s="391"/>
    </row>
    <row r="11" spans="1:21" ht="15.75" x14ac:dyDescent="0.25">
      <c r="A11" s="588"/>
      <c r="B11" s="588"/>
      <c r="C11" s="365"/>
      <c r="D11" s="365"/>
      <c r="E11" s="365"/>
      <c r="F11" s="365"/>
      <c r="G11" s="363"/>
      <c r="H11" s="406"/>
      <c r="I11" s="407"/>
      <c r="J11" s="406"/>
      <c r="K11" s="407"/>
      <c r="L11" s="406"/>
      <c r="M11" s="407"/>
      <c r="N11" s="406"/>
      <c r="O11" s="407"/>
      <c r="P11" s="448">
        <f t="shared" si="0"/>
        <v>0</v>
      </c>
      <c r="Q11" s="449">
        <f t="shared" si="0"/>
        <v>0</v>
      </c>
      <c r="R11" s="450"/>
      <c r="S11" s="391"/>
      <c r="T11" s="391"/>
      <c r="U11" s="391"/>
    </row>
    <row r="12" spans="1:21" ht="15.75" x14ac:dyDescent="0.25">
      <c r="A12" s="588"/>
      <c r="B12" s="588"/>
      <c r="C12" s="365"/>
      <c r="D12" s="365"/>
      <c r="E12" s="365"/>
      <c r="F12" s="365"/>
      <c r="G12" s="363"/>
      <c r="H12" s="406"/>
      <c r="I12" s="407"/>
      <c r="J12" s="406"/>
      <c r="K12" s="407"/>
      <c r="L12" s="406"/>
      <c r="M12" s="407"/>
      <c r="N12" s="406"/>
      <c r="O12" s="407"/>
      <c r="P12" s="448">
        <f t="shared" si="0"/>
        <v>0</v>
      </c>
      <c r="Q12" s="449">
        <f t="shared" si="0"/>
        <v>0</v>
      </c>
      <c r="R12" s="450"/>
      <c r="S12" s="391"/>
      <c r="T12" s="391"/>
      <c r="U12" s="391"/>
    </row>
    <row r="13" spans="1:21" ht="15.75" x14ac:dyDescent="0.25">
      <c r="A13" s="588"/>
      <c r="B13" s="588"/>
      <c r="C13" s="365"/>
      <c r="D13" s="365"/>
      <c r="E13" s="365"/>
      <c r="F13" s="365"/>
      <c r="G13" s="363"/>
      <c r="H13" s="406"/>
      <c r="I13" s="407"/>
      <c r="J13" s="406"/>
      <c r="K13" s="407"/>
      <c r="L13" s="406"/>
      <c r="M13" s="407"/>
      <c r="N13" s="406"/>
      <c r="O13" s="407"/>
      <c r="P13" s="448">
        <f t="shared" si="0"/>
        <v>0</v>
      </c>
      <c r="Q13" s="449">
        <f t="shared" si="0"/>
        <v>0</v>
      </c>
      <c r="R13" s="450"/>
      <c r="S13" s="391"/>
      <c r="T13" s="391"/>
      <c r="U13" s="391"/>
    </row>
    <row r="14" spans="1:21" ht="15.75" x14ac:dyDescent="0.25">
      <c r="A14" s="588"/>
      <c r="B14" s="588" t="s">
        <v>1702</v>
      </c>
      <c r="C14" s="365"/>
      <c r="D14" s="365"/>
      <c r="E14" s="365"/>
      <c r="F14" s="365"/>
      <c r="G14" s="363"/>
      <c r="H14" s="406"/>
      <c r="I14" s="407"/>
      <c r="J14" s="406"/>
      <c r="K14" s="407"/>
      <c r="L14" s="406"/>
      <c r="M14" s="407"/>
      <c r="N14" s="406"/>
      <c r="O14" s="407"/>
      <c r="P14" s="448">
        <f t="shared" si="0"/>
        <v>0</v>
      </c>
      <c r="Q14" s="449">
        <f t="shared" si="0"/>
        <v>0</v>
      </c>
      <c r="R14" s="450"/>
      <c r="S14" s="391"/>
      <c r="T14" s="391"/>
      <c r="U14" s="391"/>
    </row>
    <row r="15" spans="1:21" ht="15.75" x14ac:dyDescent="0.25">
      <c r="A15" s="588"/>
      <c r="B15" s="588"/>
      <c r="C15" s="365"/>
      <c r="D15" s="365"/>
      <c r="E15" s="365"/>
      <c r="F15" s="365"/>
      <c r="G15" s="363"/>
      <c r="H15" s="406"/>
      <c r="I15" s="407"/>
      <c r="J15" s="406"/>
      <c r="K15" s="407"/>
      <c r="L15" s="406"/>
      <c r="M15" s="407"/>
      <c r="N15" s="406"/>
      <c r="O15" s="407"/>
      <c r="P15" s="448">
        <f t="shared" si="0"/>
        <v>0</v>
      </c>
      <c r="Q15" s="449">
        <f t="shared" si="0"/>
        <v>0</v>
      </c>
      <c r="R15" s="450"/>
      <c r="S15" s="391"/>
      <c r="T15" s="391"/>
      <c r="U15" s="391"/>
    </row>
    <row r="16" spans="1:21" ht="15.75" x14ac:dyDescent="0.25">
      <c r="A16" s="588"/>
      <c r="B16" s="588"/>
      <c r="C16" s="365"/>
      <c r="D16" s="365"/>
      <c r="E16" s="365"/>
      <c r="F16" s="365"/>
      <c r="G16" s="363"/>
      <c r="H16" s="406"/>
      <c r="I16" s="407"/>
      <c r="J16" s="406"/>
      <c r="K16" s="407"/>
      <c r="L16" s="406"/>
      <c r="M16" s="407"/>
      <c r="N16" s="406"/>
      <c r="O16" s="407"/>
      <c r="P16" s="448">
        <f t="shared" si="0"/>
        <v>0</v>
      </c>
      <c r="Q16" s="449">
        <f t="shared" si="0"/>
        <v>0</v>
      </c>
      <c r="R16" s="450"/>
      <c r="S16" s="391"/>
      <c r="T16" s="391"/>
      <c r="U16" s="391"/>
    </row>
    <row r="17" spans="1:21" ht="15.75" x14ac:dyDescent="0.25">
      <c r="A17" s="588"/>
      <c r="B17" s="588"/>
      <c r="C17" s="365"/>
      <c r="D17" s="365"/>
      <c r="E17" s="365"/>
      <c r="F17" s="365"/>
      <c r="G17" s="363"/>
      <c r="H17" s="406"/>
      <c r="I17" s="407"/>
      <c r="J17" s="406"/>
      <c r="K17" s="407"/>
      <c r="L17" s="406"/>
      <c r="M17" s="407"/>
      <c r="N17" s="406"/>
      <c r="O17" s="407"/>
      <c r="P17" s="448">
        <f t="shared" si="0"/>
        <v>0</v>
      </c>
      <c r="Q17" s="449">
        <f t="shared" si="0"/>
        <v>0</v>
      </c>
      <c r="R17" s="450"/>
      <c r="S17" s="391"/>
      <c r="T17" s="391"/>
      <c r="U17" s="391"/>
    </row>
    <row r="18" spans="1:21" ht="15.75" x14ac:dyDescent="0.25">
      <c r="A18" s="588"/>
      <c r="B18" s="588"/>
      <c r="C18" s="365"/>
      <c r="D18" s="365"/>
      <c r="E18" s="365"/>
      <c r="F18" s="365"/>
      <c r="G18" s="363"/>
      <c r="H18" s="406"/>
      <c r="I18" s="407"/>
      <c r="J18" s="406"/>
      <c r="K18" s="407"/>
      <c r="L18" s="406"/>
      <c r="M18" s="407"/>
      <c r="N18" s="406"/>
      <c r="O18" s="407"/>
      <c r="P18" s="448">
        <f t="shared" si="0"/>
        <v>0</v>
      </c>
      <c r="Q18" s="449">
        <f t="shared" si="0"/>
        <v>0</v>
      </c>
      <c r="R18" s="450"/>
      <c r="S18" s="391"/>
      <c r="T18" s="391"/>
      <c r="U18" s="391"/>
    </row>
    <row r="19" spans="1:21" ht="15.75" x14ac:dyDescent="0.25">
      <c r="A19" s="588"/>
      <c r="B19" s="588"/>
      <c r="C19" s="365"/>
      <c r="D19" s="365"/>
      <c r="E19" s="365"/>
      <c r="F19" s="365"/>
      <c r="G19" s="363"/>
      <c r="H19" s="406"/>
      <c r="I19" s="407"/>
      <c r="J19" s="406"/>
      <c r="K19" s="407"/>
      <c r="L19" s="406"/>
      <c r="M19" s="407"/>
      <c r="N19" s="406"/>
      <c r="O19" s="407"/>
      <c r="P19" s="448">
        <f t="shared" si="0"/>
        <v>0</v>
      </c>
      <c r="Q19" s="449">
        <f t="shared" si="0"/>
        <v>0</v>
      </c>
      <c r="R19" s="450"/>
      <c r="S19" s="391"/>
      <c r="T19" s="391"/>
      <c r="U19" s="391"/>
    </row>
    <row r="20" spans="1:21" ht="15.75" x14ac:dyDescent="0.25">
      <c r="A20" s="588"/>
      <c r="B20" s="588" t="s">
        <v>1703</v>
      </c>
      <c r="C20" s="365"/>
      <c r="D20" s="365"/>
      <c r="E20" s="365"/>
      <c r="F20" s="365"/>
      <c r="G20" s="363"/>
      <c r="H20" s="406"/>
      <c r="I20" s="407"/>
      <c r="J20" s="406"/>
      <c r="K20" s="407"/>
      <c r="L20" s="406"/>
      <c r="M20" s="407"/>
      <c r="N20" s="406"/>
      <c r="O20" s="407"/>
      <c r="P20" s="448">
        <f t="shared" si="0"/>
        <v>0</v>
      </c>
      <c r="Q20" s="449">
        <f t="shared" si="0"/>
        <v>0</v>
      </c>
      <c r="R20" s="450"/>
      <c r="S20" s="391"/>
      <c r="T20" s="391"/>
      <c r="U20" s="391"/>
    </row>
    <row r="21" spans="1:21" ht="15.75" x14ac:dyDescent="0.25">
      <c r="A21" s="588"/>
      <c r="B21" s="588"/>
      <c r="C21" s="365"/>
      <c r="D21" s="365"/>
      <c r="E21" s="365"/>
      <c r="F21" s="365"/>
      <c r="G21" s="363"/>
      <c r="H21" s="406"/>
      <c r="I21" s="407"/>
      <c r="J21" s="406"/>
      <c r="K21" s="407"/>
      <c r="L21" s="406"/>
      <c r="M21" s="407"/>
      <c r="N21" s="406"/>
      <c r="O21" s="407"/>
      <c r="P21" s="448">
        <f t="shared" si="0"/>
        <v>0</v>
      </c>
      <c r="Q21" s="449">
        <f t="shared" si="0"/>
        <v>0</v>
      </c>
      <c r="R21" s="450"/>
      <c r="S21" s="391"/>
      <c r="T21" s="391"/>
      <c r="U21" s="391"/>
    </row>
    <row r="22" spans="1:21" ht="15.75" x14ac:dyDescent="0.25">
      <c r="A22" s="588"/>
      <c r="B22" s="588"/>
      <c r="C22" s="365"/>
      <c r="D22" s="365"/>
      <c r="E22" s="365"/>
      <c r="F22" s="365"/>
      <c r="G22" s="363"/>
      <c r="H22" s="406"/>
      <c r="I22" s="407"/>
      <c r="J22" s="406"/>
      <c r="K22" s="407"/>
      <c r="L22" s="406"/>
      <c r="M22" s="407"/>
      <c r="N22" s="406"/>
      <c r="O22" s="407"/>
      <c r="P22" s="448">
        <f t="shared" si="0"/>
        <v>0</v>
      </c>
      <c r="Q22" s="449">
        <f t="shared" si="0"/>
        <v>0</v>
      </c>
      <c r="R22" s="450"/>
      <c r="S22" s="391"/>
      <c r="T22" s="391"/>
      <c r="U22" s="391"/>
    </row>
    <row r="23" spans="1:21" ht="15.75" x14ac:dyDescent="0.25">
      <c r="A23" s="588"/>
      <c r="B23" s="588"/>
      <c r="C23" s="365"/>
      <c r="D23" s="365"/>
      <c r="E23" s="365"/>
      <c r="F23" s="365"/>
      <c r="G23" s="363"/>
      <c r="H23" s="406"/>
      <c r="I23" s="407"/>
      <c r="J23" s="406"/>
      <c r="K23" s="407"/>
      <c r="L23" s="406"/>
      <c r="M23" s="407"/>
      <c r="N23" s="406"/>
      <c r="O23" s="407"/>
      <c r="P23" s="448">
        <f t="shared" si="0"/>
        <v>0</v>
      </c>
      <c r="Q23" s="449">
        <f t="shared" si="0"/>
        <v>0</v>
      </c>
      <c r="R23" s="450"/>
      <c r="S23" s="391"/>
      <c r="T23" s="391"/>
      <c r="U23" s="391"/>
    </row>
    <row r="24" spans="1:21" ht="15.75" x14ac:dyDescent="0.25">
      <c r="A24" s="588"/>
      <c r="B24" s="588"/>
      <c r="C24" s="442"/>
      <c r="D24" s="442"/>
      <c r="E24" s="365"/>
      <c r="F24" s="365"/>
      <c r="G24" s="363"/>
      <c r="H24" s="406"/>
      <c r="I24" s="407"/>
      <c r="J24" s="406"/>
      <c r="K24" s="407"/>
      <c r="L24" s="406"/>
      <c r="M24" s="407"/>
      <c r="N24" s="406"/>
      <c r="O24" s="407"/>
      <c r="P24" s="448">
        <f t="shared" si="0"/>
        <v>0</v>
      </c>
      <c r="Q24" s="449">
        <f t="shared" si="0"/>
        <v>0</v>
      </c>
      <c r="R24" s="450"/>
      <c r="S24" s="391"/>
      <c r="T24" s="391"/>
      <c r="U24" s="391"/>
    </row>
    <row r="25" spans="1:21" ht="15.75" x14ac:dyDescent="0.25">
      <c r="A25" s="588"/>
      <c r="B25" s="588"/>
      <c r="C25" s="442"/>
      <c r="D25" s="442"/>
      <c r="E25" s="365"/>
      <c r="F25" s="365"/>
      <c r="G25" s="363"/>
      <c r="H25" s="406"/>
      <c r="I25" s="407"/>
      <c r="J25" s="406"/>
      <c r="K25" s="407"/>
      <c r="L25" s="406"/>
      <c r="M25" s="407"/>
      <c r="N25" s="406"/>
      <c r="O25" s="407"/>
      <c r="P25" s="448">
        <f t="shared" si="0"/>
        <v>0</v>
      </c>
      <c r="Q25" s="449">
        <f t="shared" si="0"/>
        <v>0</v>
      </c>
      <c r="R25" s="450"/>
      <c r="S25" s="391"/>
      <c r="T25" s="391"/>
      <c r="U25" s="391"/>
    </row>
    <row r="26" spans="1:21" ht="15.75" x14ac:dyDescent="0.25">
      <c r="A26" s="588"/>
      <c r="B26" s="588"/>
      <c r="C26" s="365"/>
      <c r="D26" s="365"/>
      <c r="E26" s="365"/>
      <c r="F26" s="365"/>
      <c r="G26" s="363"/>
      <c r="H26" s="406"/>
      <c r="I26" s="407"/>
      <c r="J26" s="406"/>
      <c r="K26" s="407"/>
      <c r="L26" s="406"/>
      <c r="M26" s="407"/>
      <c r="N26" s="406"/>
      <c r="O26" s="407"/>
      <c r="P26" s="448">
        <f t="shared" si="0"/>
        <v>0</v>
      </c>
      <c r="Q26" s="449">
        <f t="shared" si="0"/>
        <v>0</v>
      </c>
      <c r="R26" s="450"/>
      <c r="S26" s="391"/>
      <c r="T26" s="391"/>
      <c r="U26" s="391"/>
    </row>
    <row r="27" spans="1:21" s="451" customFormat="1" ht="15.75" x14ac:dyDescent="0.2">
      <c r="A27" s="426"/>
      <c r="B27" s="427"/>
      <c r="C27" s="426" t="s">
        <v>1704</v>
      </c>
      <c r="D27" s="427"/>
      <c r="E27" s="427"/>
      <c r="F27" s="427"/>
      <c r="G27" s="428"/>
      <c r="H27" s="388">
        <f t="shared" ref="H27:Q27" si="1">SUM(H8:H26)</f>
        <v>0</v>
      </c>
      <c r="I27" s="401">
        <f t="shared" si="1"/>
        <v>0</v>
      </c>
      <c r="J27" s="388">
        <f t="shared" si="1"/>
        <v>0</v>
      </c>
      <c r="K27" s="401">
        <f t="shared" si="1"/>
        <v>0</v>
      </c>
      <c r="L27" s="388">
        <f t="shared" si="1"/>
        <v>0</v>
      </c>
      <c r="M27" s="401">
        <f t="shared" si="1"/>
        <v>0</v>
      </c>
      <c r="N27" s="388">
        <f t="shared" si="1"/>
        <v>0</v>
      </c>
      <c r="O27" s="401">
        <f t="shared" si="1"/>
        <v>0</v>
      </c>
      <c r="P27" s="401">
        <f t="shared" si="1"/>
        <v>0</v>
      </c>
      <c r="Q27" s="401">
        <f t="shared" si="1"/>
        <v>0</v>
      </c>
      <c r="R27" s="388"/>
      <c r="S27" s="388"/>
      <c r="T27" s="388"/>
      <c r="U27" s="388"/>
    </row>
    <row r="28" spans="1:21" x14ac:dyDescent="0.25">
      <c r="I28" s="314"/>
      <c r="K28" s="314"/>
      <c r="M28" s="314"/>
      <c r="O28" s="314"/>
      <c r="Q28" s="314"/>
    </row>
    <row r="29" spans="1:21" x14ac:dyDescent="0.25">
      <c r="I29" s="314"/>
      <c r="K29" s="314"/>
      <c r="M29" s="314"/>
      <c r="O29" s="314"/>
      <c r="Q29" s="314"/>
    </row>
    <row r="30" spans="1:21" x14ac:dyDescent="0.25">
      <c r="I30" s="314"/>
      <c r="K30" s="314"/>
      <c r="M30" s="314"/>
      <c r="O30" s="314"/>
      <c r="Q30" s="314"/>
    </row>
    <row r="31" spans="1:21" x14ac:dyDescent="0.25">
      <c r="I31" s="314"/>
      <c r="K31" s="314"/>
      <c r="M31" s="314"/>
      <c r="O31" s="314"/>
      <c r="Q31" s="314"/>
    </row>
    <row r="32" spans="1:21" x14ac:dyDescent="0.25">
      <c r="I32" s="314"/>
      <c r="K32" s="314"/>
      <c r="M32" s="314"/>
      <c r="O32" s="314"/>
      <c r="Q32" s="314"/>
    </row>
    <row r="33" spans="9:17" x14ac:dyDescent="0.25">
      <c r="I33" s="314"/>
      <c r="K33" s="314"/>
      <c r="M33" s="314"/>
      <c r="O33" s="314"/>
      <c r="Q33" s="314"/>
    </row>
    <row r="34" spans="9:17" x14ac:dyDescent="0.25">
      <c r="I34" s="314"/>
      <c r="K34" s="314"/>
      <c r="M34" s="314"/>
      <c r="O34" s="314"/>
      <c r="Q34" s="314"/>
    </row>
    <row r="35" spans="9:17" x14ac:dyDescent="0.25">
      <c r="I35" s="314"/>
      <c r="K35" s="314"/>
      <c r="M35" s="314"/>
      <c r="O35" s="314"/>
      <c r="Q35" s="314"/>
    </row>
    <row r="36" spans="9:17" x14ac:dyDescent="0.25">
      <c r="I36" s="314"/>
      <c r="K36" s="314"/>
      <c r="M36" s="314"/>
      <c r="O36" s="314"/>
      <c r="Q36" s="314"/>
    </row>
    <row r="37" spans="9:17" x14ac:dyDescent="0.25">
      <c r="I37" s="314"/>
      <c r="K37" s="314"/>
      <c r="M37" s="314"/>
      <c r="O37" s="314"/>
      <c r="Q37" s="314"/>
    </row>
    <row r="38" spans="9:17" x14ac:dyDescent="0.25">
      <c r="I38" s="314"/>
      <c r="K38" s="314"/>
      <c r="M38" s="314"/>
      <c r="O38" s="314"/>
      <c r="Q38" s="314"/>
    </row>
    <row r="39" spans="9:17" x14ac:dyDescent="0.25">
      <c r="I39" s="314"/>
      <c r="K39" s="314"/>
      <c r="M39" s="314"/>
      <c r="O39" s="314"/>
      <c r="Q39" s="314"/>
    </row>
    <row r="40" spans="9:17" x14ac:dyDescent="0.25">
      <c r="I40" s="314"/>
      <c r="K40" s="314"/>
      <c r="M40" s="314"/>
      <c r="O40" s="314"/>
      <c r="Q40" s="314"/>
    </row>
    <row r="41" spans="9:17" x14ac:dyDescent="0.25">
      <c r="I41" s="314"/>
      <c r="K41" s="314"/>
      <c r="M41" s="314"/>
      <c r="O41" s="314"/>
      <c r="Q41" s="314"/>
    </row>
    <row r="42" spans="9:17" x14ac:dyDescent="0.25">
      <c r="I42" s="314"/>
      <c r="K42" s="314"/>
      <c r="M42" s="314"/>
      <c r="O42" s="314"/>
      <c r="Q42" s="314"/>
    </row>
    <row r="43" spans="9:17" x14ac:dyDescent="0.25">
      <c r="I43" s="314"/>
      <c r="K43" s="314"/>
      <c r="M43" s="314"/>
      <c r="O43" s="314"/>
      <c r="Q43" s="314"/>
    </row>
    <row r="44" spans="9:17" x14ac:dyDescent="0.25">
      <c r="I44" s="314"/>
      <c r="K44" s="314"/>
      <c r="M44" s="314"/>
      <c r="O44" s="314"/>
      <c r="Q44" s="314"/>
    </row>
    <row r="45" spans="9:17" x14ac:dyDescent="0.25">
      <c r="I45" s="314"/>
      <c r="K45" s="314"/>
      <c r="M45" s="314"/>
      <c r="O45" s="314"/>
      <c r="Q45" s="314"/>
    </row>
    <row r="46" spans="9:17" x14ac:dyDescent="0.25">
      <c r="I46" s="314"/>
      <c r="K46" s="314"/>
      <c r="M46" s="314"/>
      <c r="O46" s="314"/>
      <c r="Q46" s="314"/>
    </row>
    <row r="47" spans="9:17" x14ac:dyDescent="0.25">
      <c r="I47" s="314"/>
      <c r="K47" s="314"/>
      <c r="M47" s="314"/>
      <c r="O47" s="314"/>
      <c r="Q47" s="314"/>
    </row>
    <row r="48" spans="9:17" x14ac:dyDescent="0.25">
      <c r="I48" s="314"/>
      <c r="K48" s="314"/>
      <c r="M48" s="314"/>
      <c r="O48" s="314"/>
      <c r="Q48" s="314"/>
    </row>
    <row r="49" spans="9:17" x14ac:dyDescent="0.25">
      <c r="I49" s="314"/>
      <c r="K49" s="314"/>
      <c r="M49" s="314"/>
      <c r="O49" s="314"/>
      <c r="Q49" s="314"/>
    </row>
    <row r="50" spans="9:17" x14ac:dyDescent="0.25">
      <c r="I50" s="314"/>
      <c r="K50" s="314"/>
      <c r="M50" s="314"/>
      <c r="O50" s="314"/>
      <c r="Q50" s="314"/>
    </row>
    <row r="51" spans="9:17" x14ac:dyDescent="0.25">
      <c r="I51" s="314"/>
      <c r="K51" s="314"/>
      <c r="M51" s="314"/>
      <c r="O51" s="314"/>
      <c r="Q51" s="314"/>
    </row>
    <row r="52" spans="9:17" x14ac:dyDescent="0.25">
      <c r="I52" s="314"/>
      <c r="K52" s="314"/>
      <c r="M52" s="314"/>
      <c r="O52" s="314"/>
      <c r="Q52" s="314"/>
    </row>
    <row r="53" spans="9:17" x14ac:dyDescent="0.25">
      <c r="I53" s="314"/>
      <c r="K53" s="314"/>
      <c r="M53" s="314"/>
      <c r="O53" s="314"/>
      <c r="Q53" s="314"/>
    </row>
    <row r="54" spans="9:17" x14ac:dyDescent="0.25">
      <c r="I54" s="314"/>
      <c r="K54" s="314"/>
      <c r="M54" s="314"/>
      <c r="O54" s="314"/>
      <c r="Q54" s="314"/>
    </row>
    <row r="55" spans="9:17" x14ac:dyDescent="0.25">
      <c r="I55" s="314"/>
      <c r="K55" s="314"/>
      <c r="M55" s="314"/>
      <c r="O55" s="314"/>
      <c r="Q55" s="314"/>
    </row>
    <row r="56" spans="9:17" x14ac:dyDescent="0.25">
      <c r="I56" s="314"/>
      <c r="K56" s="314"/>
      <c r="M56" s="314"/>
      <c r="O56" s="314"/>
      <c r="Q56" s="314"/>
    </row>
    <row r="57" spans="9:17" x14ac:dyDescent="0.25">
      <c r="I57" s="314"/>
      <c r="K57" s="314"/>
      <c r="M57" s="314"/>
      <c r="O57" s="314"/>
      <c r="Q57" s="314"/>
    </row>
    <row r="58" spans="9:17" x14ac:dyDescent="0.25">
      <c r="I58" s="314"/>
      <c r="K58" s="314"/>
      <c r="M58" s="314"/>
      <c r="O58" s="314"/>
      <c r="Q58" s="314"/>
    </row>
    <row r="59" spans="9:17" x14ac:dyDescent="0.25">
      <c r="I59" s="314"/>
      <c r="K59" s="314"/>
      <c r="M59" s="314"/>
      <c r="O59" s="314"/>
      <c r="Q59" s="314"/>
    </row>
    <row r="60" spans="9:17" x14ac:dyDescent="0.25">
      <c r="I60" s="314"/>
      <c r="K60" s="314"/>
      <c r="M60" s="314"/>
      <c r="O60" s="314"/>
      <c r="Q60" s="314"/>
    </row>
    <row r="61" spans="9:17" x14ac:dyDescent="0.25">
      <c r="I61" s="314"/>
      <c r="K61" s="314"/>
      <c r="M61" s="314"/>
      <c r="O61" s="314"/>
      <c r="Q61" s="314"/>
    </row>
    <row r="62" spans="9:17" x14ac:dyDescent="0.25">
      <c r="I62" s="314"/>
      <c r="K62" s="314"/>
      <c r="M62" s="314"/>
      <c r="O62" s="314"/>
      <c r="Q62" s="314"/>
    </row>
    <row r="63" spans="9:17" x14ac:dyDescent="0.25">
      <c r="I63" s="314"/>
      <c r="K63" s="314"/>
      <c r="M63" s="314"/>
      <c r="O63" s="314"/>
      <c r="Q63" s="314"/>
    </row>
    <row r="64" spans="9:17" x14ac:dyDescent="0.25">
      <c r="I64" s="314"/>
      <c r="K64" s="314"/>
      <c r="M64" s="314"/>
      <c r="O64" s="314"/>
      <c r="Q64" s="314"/>
    </row>
    <row r="65" spans="9:17" x14ac:dyDescent="0.25">
      <c r="I65" s="314"/>
      <c r="K65" s="314"/>
      <c r="M65" s="314"/>
      <c r="O65" s="314"/>
      <c r="Q65" s="314"/>
    </row>
    <row r="66" spans="9:17" x14ac:dyDescent="0.25">
      <c r="I66" s="314"/>
      <c r="K66" s="314"/>
      <c r="M66" s="314"/>
      <c r="O66" s="314"/>
      <c r="Q66" s="314"/>
    </row>
    <row r="67" spans="9:17" x14ac:dyDescent="0.25">
      <c r="I67" s="314"/>
      <c r="K67" s="314"/>
      <c r="M67" s="314"/>
      <c r="O67" s="314"/>
      <c r="Q67" s="314"/>
    </row>
    <row r="68" spans="9:17" x14ac:dyDescent="0.25">
      <c r="I68" s="314"/>
      <c r="K68" s="314"/>
      <c r="M68" s="314"/>
      <c r="O68" s="314"/>
      <c r="Q68" s="314"/>
    </row>
    <row r="69" spans="9:17" x14ac:dyDescent="0.25">
      <c r="I69" s="314"/>
      <c r="K69" s="314"/>
      <c r="M69" s="314"/>
      <c r="O69" s="314"/>
      <c r="Q69" s="314"/>
    </row>
    <row r="70" spans="9:17" x14ac:dyDescent="0.25">
      <c r="I70" s="314"/>
      <c r="K70" s="314"/>
      <c r="M70" s="314"/>
      <c r="O70" s="314"/>
      <c r="Q70" s="314"/>
    </row>
    <row r="71" spans="9:17" x14ac:dyDescent="0.25">
      <c r="I71" s="314"/>
      <c r="K71" s="314"/>
      <c r="M71" s="314"/>
      <c r="O71" s="314"/>
      <c r="Q71" s="314"/>
    </row>
    <row r="72" spans="9:17" x14ac:dyDescent="0.25">
      <c r="I72" s="314"/>
      <c r="K72" s="314"/>
      <c r="M72" s="314"/>
      <c r="O72" s="314"/>
      <c r="Q72" s="314"/>
    </row>
    <row r="73" spans="9:17" x14ac:dyDescent="0.25">
      <c r="I73" s="314"/>
      <c r="K73" s="314"/>
      <c r="M73" s="314"/>
      <c r="O73" s="314"/>
      <c r="Q73" s="314"/>
    </row>
    <row r="74" spans="9:17" x14ac:dyDescent="0.25">
      <c r="I74" s="314"/>
      <c r="K74" s="314"/>
      <c r="M74" s="314"/>
      <c r="O74" s="314"/>
      <c r="Q74" s="314"/>
    </row>
    <row r="75" spans="9:17" x14ac:dyDescent="0.25">
      <c r="I75" s="314"/>
      <c r="K75" s="314"/>
      <c r="M75" s="314"/>
      <c r="O75" s="314"/>
      <c r="Q75" s="314"/>
    </row>
    <row r="76" spans="9:17" x14ac:dyDescent="0.25">
      <c r="I76" s="314"/>
      <c r="K76" s="314"/>
      <c r="M76" s="314"/>
      <c r="O76" s="314"/>
      <c r="Q76" s="314"/>
    </row>
    <row r="77" spans="9:17" x14ac:dyDescent="0.25">
      <c r="I77" s="314"/>
      <c r="K77" s="314"/>
      <c r="M77" s="314"/>
      <c r="O77" s="314"/>
      <c r="Q77" s="314"/>
    </row>
    <row r="78" spans="9:17" x14ac:dyDescent="0.25">
      <c r="I78" s="314"/>
      <c r="K78" s="314"/>
      <c r="M78" s="314"/>
      <c r="O78" s="314"/>
      <c r="Q78" s="314"/>
    </row>
    <row r="79" spans="9:17" x14ac:dyDescent="0.25">
      <c r="I79" s="314"/>
      <c r="K79" s="314"/>
      <c r="M79" s="314"/>
      <c r="O79" s="314"/>
      <c r="Q79" s="314"/>
    </row>
    <row r="80" spans="9:17" x14ac:dyDescent="0.25">
      <c r="I80" s="314"/>
      <c r="K80" s="314"/>
      <c r="M80" s="314"/>
      <c r="O80" s="314"/>
      <c r="Q80" s="314"/>
    </row>
    <row r="81" spans="9:17" x14ac:dyDescent="0.25">
      <c r="I81" s="314"/>
      <c r="K81" s="314"/>
      <c r="M81" s="314"/>
      <c r="O81" s="314"/>
      <c r="Q81" s="314"/>
    </row>
    <row r="82" spans="9:17" x14ac:dyDescent="0.25">
      <c r="I82" s="314"/>
      <c r="K82" s="314"/>
      <c r="M82" s="314"/>
      <c r="O82" s="314"/>
      <c r="Q82" s="314"/>
    </row>
    <row r="83" spans="9:17" x14ac:dyDescent="0.25">
      <c r="I83" s="314"/>
      <c r="K83" s="314"/>
      <c r="M83" s="314"/>
      <c r="O83" s="314"/>
      <c r="Q83" s="314"/>
    </row>
    <row r="84" spans="9:17" x14ac:dyDescent="0.25">
      <c r="I84" s="314"/>
      <c r="K84" s="314"/>
      <c r="M84" s="314"/>
      <c r="O84" s="314"/>
      <c r="Q84" s="314"/>
    </row>
    <row r="85" spans="9:17" x14ac:dyDescent="0.25">
      <c r="I85" s="314"/>
      <c r="K85" s="314"/>
      <c r="M85" s="314"/>
      <c r="O85" s="314"/>
      <c r="Q85" s="314"/>
    </row>
    <row r="86" spans="9:17" x14ac:dyDescent="0.25">
      <c r="I86" s="314"/>
      <c r="K86" s="314"/>
      <c r="M86" s="314"/>
      <c r="O86" s="314"/>
      <c r="Q86" s="314"/>
    </row>
    <row r="87" spans="9:17" x14ac:dyDescent="0.25">
      <c r="I87" s="314"/>
      <c r="K87" s="314"/>
      <c r="M87" s="314"/>
      <c r="O87" s="314"/>
      <c r="Q87" s="314"/>
    </row>
    <row r="88" spans="9:17" x14ac:dyDescent="0.25">
      <c r="I88" s="314"/>
      <c r="K88" s="314"/>
      <c r="M88" s="314"/>
      <c r="O88" s="314"/>
      <c r="Q88" s="314"/>
    </row>
    <row r="89" spans="9:17" x14ac:dyDescent="0.25">
      <c r="I89" s="314"/>
      <c r="K89" s="314"/>
      <c r="M89" s="314"/>
      <c r="O89" s="314"/>
      <c r="Q89" s="314"/>
    </row>
    <row r="90" spans="9:17" x14ac:dyDescent="0.25">
      <c r="I90" s="314"/>
      <c r="K90" s="314"/>
      <c r="M90" s="314"/>
      <c r="O90" s="314"/>
      <c r="Q90" s="314"/>
    </row>
    <row r="91" spans="9:17" x14ac:dyDescent="0.25">
      <c r="I91" s="314"/>
      <c r="K91" s="314"/>
      <c r="M91" s="314"/>
      <c r="O91" s="314"/>
      <c r="Q91" s="314"/>
    </row>
    <row r="92" spans="9:17" x14ac:dyDescent="0.25">
      <c r="I92" s="314"/>
      <c r="K92" s="314"/>
      <c r="M92" s="314"/>
      <c r="O92" s="314"/>
      <c r="Q92" s="314"/>
    </row>
    <row r="93" spans="9:17" x14ac:dyDescent="0.25">
      <c r="I93" s="314"/>
      <c r="K93" s="314"/>
      <c r="M93" s="314"/>
      <c r="O93" s="314"/>
      <c r="Q93" s="314"/>
    </row>
    <row r="94" spans="9:17" x14ac:dyDescent="0.25">
      <c r="I94" s="314"/>
      <c r="K94" s="314"/>
      <c r="M94" s="314"/>
      <c r="O94" s="314"/>
      <c r="Q94" s="314"/>
    </row>
    <row r="95" spans="9:17" x14ac:dyDescent="0.25">
      <c r="I95" s="314"/>
      <c r="K95" s="314"/>
      <c r="M95" s="314"/>
      <c r="O95" s="314"/>
      <c r="Q95" s="314"/>
    </row>
    <row r="96" spans="9:17" x14ac:dyDescent="0.25">
      <c r="I96" s="314"/>
      <c r="K96" s="314"/>
      <c r="M96" s="314"/>
      <c r="O96" s="314"/>
      <c r="Q96" s="314"/>
    </row>
    <row r="97" spans="9:17" x14ac:dyDescent="0.25">
      <c r="I97" s="314"/>
      <c r="K97" s="314"/>
      <c r="M97" s="314"/>
      <c r="O97" s="314"/>
      <c r="Q97" s="314"/>
    </row>
    <row r="98" spans="9:17" x14ac:dyDescent="0.25">
      <c r="I98" s="314"/>
      <c r="K98" s="314"/>
      <c r="M98" s="314"/>
      <c r="O98" s="314"/>
      <c r="Q98" s="314"/>
    </row>
    <row r="99" spans="9:17" x14ac:dyDescent="0.25">
      <c r="I99" s="314"/>
      <c r="K99" s="314"/>
      <c r="M99" s="314"/>
      <c r="O99" s="314"/>
      <c r="Q99" s="314"/>
    </row>
    <row r="100" spans="9:17" x14ac:dyDescent="0.25">
      <c r="I100" s="314"/>
      <c r="K100" s="314"/>
      <c r="M100" s="314"/>
      <c r="O100" s="314"/>
      <c r="Q100" s="314"/>
    </row>
    <row r="101" spans="9:17" x14ac:dyDescent="0.25">
      <c r="I101" s="314"/>
      <c r="K101" s="314"/>
      <c r="M101" s="314"/>
      <c r="O101" s="314"/>
      <c r="Q101" s="314"/>
    </row>
    <row r="102" spans="9:17" x14ac:dyDescent="0.25">
      <c r="I102" s="314"/>
      <c r="K102" s="314"/>
      <c r="M102" s="314"/>
      <c r="O102" s="314"/>
      <c r="Q102" s="314"/>
    </row>
    <row r="103" spans="9:17" x14ac:dyDescent="0.25">
      <c r="I103" s="314"/>
      <c r="K103" s="314"/>
      <c r="M103" s="314"/>
      <c r="O103" s="314"/>
      <c r="Q103" s="314"/>
    </row>
    <row r="104" spans="9:17" x14ac:dyDescent="0.25">
      <c r="I104" s="314"/>
      <c r="K104" s="314"/>
      <c r="M104" s="314"/>
      <c r="O104" s="314"/>
      <c r="Q104" s="314"/>
    </row>
    <row r="105" spans="9:17" x14ac:dyDescent="0.25">
      <c r="I105" s="314"/>
      <c r="K105" s="314"/>
      <c r="M105" s="314"/>
      <c r="O105" s="314"/>
      <c r="Q105" s="314"/>
    </row>
    <row r="106" spans="9:17" x14ac:dyDescent="0.25">
      <c r="I106" s="314"/>
      <c r="K106" s="314"/>
      <c r="M106" s="314"/>
      <c r="O106" s="314"/>
      <c r="Q106" s="314"/>
    </row>
    <row r="107" spans="9:17" x14ac:dyDescent="0.25">
      <c r="I107" s="314"/>
      <c r="K107" s="314"/>
      <c r="M107" s="314"/>
      <c r="O107" s="314"/>
      <c r="Q107" s="314"/>
    </row>
    <row r="108" spans="9:17" x14ac:dyDescent="0.25">
      <c r="I108" s="314"/>
      <c r="K108" s="314"/>
      <c r="M108" s="314"/>
      <c r="O108" s="314"/>
      <c r="Q108" s="314"/>
    </row>
    <row r="109" spans="9:17" x14ac:dyDescent="0.25">
      <c r="I109" s="314"/>
      <c r="K109" s="314"/>
      <c r="M109" s="314"/>
      <c r="O109" s="314"/>
      <c r="Q109" s="314"/>
    </row>
    <row r="110" spans="9:17" x14ac:dyDescent="0.25">
      <c r="I110" s="314"/>
      <c r="K110" s="314"/>
      <c r="M110" s="314"/>
      <c r="O110" s="314"/>
      <c r="Q110" s="314"/>
    </row>
    <row r="111" spans="9:17" x14ac:dyDescent="0.25">
      <c r="I111" s="314"/>
      <c r="K111" s="314"/>
      <c r="M111" s="314"/>
      <c r="O111" s="314"/>
      <c r="Q111" s="314"/>
    </row>
    <row r="112" spans="9:17" x14ac:dyDescent="0.25">
      <c r="I112" s="314"/>
      <c r="K112" s="314"/>
      <c r="M112" s="314"/>
      <c r="O112" s="314"/>
      <c r="Q112" s="314"/>
    </row>
    <row r="113" spans="9:17" x14ac:dyDescent="0.25">
      <c r="I113" s="314"/>
      <c r="K113" s="314"/>
      <c r="M113" s="314"/>
      <c r="O113" s="314"/>
      <c r="Q113" s="314"/>
    </row>
    <row r="114" spans="9:17" x14ac:dyDescent="0.25">
      <c r="I114" s="314"/>
      <c r="K114" s="314"/>
      <c r="M114" s="314"/>
      <c r="O114" s="314"/>
      <c r="Q114" s="314"/>
    </row>
    <row r="115" spans="9:17" x14ac:dyDescent="0.25">
      <c r="I115" s="314"/>
      <c r="K115" s="314"/>
      <c r="M115" s="314"/>
      <c r="O115" s="314"/>
      <c r="Q115" s="314"/>
    </row>
    <row r="116" spans="9:17" x14ac:dyDescent="0.25">
      <c r="I116" s="314"/>
      <c r="K116" s="314"/>
      <c r="M116" s="314"/>
      <c r="O116" s="314"/>
      <c r="Q116" s="314"/>
    </row>
    <row r="117" spans="9:17" x14ac:dyDescent="0.25">
      <c r="I117" s="314"/>
      <c r="K117" s="314"/>
      <c r="M117" s="314"/>
      <c r="O117" s="314"/>
      <c r="Q117" s="314"/>
    </row>
    <row r="118" spans="9:17" x14ac:dyDescent="0.25">
      <c r="I118" s="314"/>
      <c r="K118" s="314"/>
      <c r="M118" s="314"/>
      <c r="O118" s="314"/>
      <c r="Q118" s="314"/>
    </row>
    <row r="119" spans="9:17" x14ac:dyDescent="0.25">
      <c r="I119" s="314"/>
      <c r="K119" s="314"/>
      <c r="M119" s="314"/>
      <c r="O119" s="314"/>
      <c r="Q119" s="314"/>
    </row>
    <row r="120" spans="9:17" x14ac:dyDescent="0.25">
      <c r="I120" s="314"/>
      <c r="K120" s="314"/>
      <c r="M120" s="314"/>
      <c r="O120" s="314"/>
      <c r="Q120" s="314"/>
    </row>
    <row r="121" spans="9:17" x14ac:dyDescent="0.25">
      <c r="I121" s="314"/>
      <c r="K121" s="314"/>
      <c r="M121" s="314"/>
      <c r="O121" s="314"/>
      <c r="Q121" s="314"/>
    </row>
    <row r="122" spans="9:17" x14ac:dyDescent="0.25">
      <c r="I122" s="314"/>
      <c r="K122" s="314"/>
      <c r="M122" s="314"/>
      <c r="O122" s="314"/>
      <c r="Q122" s="314"/>
    </row>
    <row r="123" spans="9:17" x14ac:dyDescent="0.25">
      <c r="I123" s="314"/>
      <c r="K123" s="314"/>
      <c r="M123" s="314"/>
      <c r="O123" s="314"/>
      <c r="Q123" s="314"/>
    </row>
    <row r="124" spans="9:17" x14ac:dyDescent="0.25">
      <c r="I124" s="314"/>
      <c r="K124" s="314"/>
      <c r="M124" s="314"/>
      <c r="O124" s="314"/>
      <c r="Q124" s="314"/>
    </row>
    <row r="125" spans="9:17" x14ac:dyDescent="0.25">
      <c r="I125" s="314"/>
      <c r="K125" s="314"/>
      <c r="M125" s="314"/>
      <c r="O125" s="314"/>
      <c r="Q125" s="314"/>
    </row>
    <row r="126" spans="9:17" x14ac:dyDescent="0.25">
      <c r="I126" s="314"/>
      <c r="K126" s="314"/>
      <c r="M126" s="314"/>
      <c r="O126" s="314"/>
      <c r="Q126" s="314"/>
    </row>
    <row r="127" spans="9:17" x14ac:dyDescent="0.25">
      <c r="I127" s="314"/>
      <c r="K127" s="314"/>
      <c r="M127" s="314"/>
      <c r="O127" s="314"/>
      <c r="Q127" s="314"/>
    </row>
    <row r="128" spans="9:17" x14ac:dyDescent="0.25">
      <c r="I128" s="314"/>
      <c r="K128" s="314"/>
      <c r="M128" s="314"/>
      <c r="O128" s="314"/>
      <c r="Q128" s="314"/>
    </row>
    <row r="129" spans="9:17" x14ac:dyDescent="0.25">
      <c r="I129" s="314"/>
      <c r="K129" s="314"/>
      <c r="M129" s="314"/>
      <c r="O129" s="314"/>
      <c r="Q129" s="314"/>
    </row>
    <row r="130" spans="9:17" x14ac:dyDescent="0.25">
      <c r="I130" s="314"/>
      <c r="K130" s="314"/>
      <c r="M130" s="314"/>
      <c r="O130" s="314"/>
      <c r="Q130" s="314"/>
    </row>
    <row r="131" spans="9:17" x14ac:dyDescent="0.25">
      <c r="I131" s="314"/>
      <c r="K131" s="314"/>
      <c r="M131" s="314"/>
      <c r="O131" s="314"/>
      <c r="Q131" s="314"/>
    </row>
    <row r="132" spans="9:17" x14ac:dyDescent="0.25">
      <c r="I132" s="314"/>
      <c r="K132" s="314"/>
      <c r="M132" s="314"/>
      <c r="O132" s="314"/>
      <c r="Q132" s="314"/>
    </row>
    <row r="133" spans="9:17" x14ac:dyDescent="0.25">
      <c r="I133" s="314"/>
      <c r="K133" s="314"/>
      <c r="M133" s="314"/>
      <c r="O133" s="314"/>
      <c r="Q133" s="314"/>
    </row>
    <row r="134" spans="9:17" x14ac:dyDescent="0.25">
      <c r="I134" s="314"/>
      <c r="K134" s="314"/>
      <c r="M134" s="314"/>
      <c r="O134" s="314"/>
      <c r="Q134" s="314"/>
    </row>
    <row r="135" spans="9:17" x14ac:dyDescent="0.25">
      <c r="I135" s="314"/>
      <c r="K135" s="314"/>
      <c r="M135" s="314"/>
      <c r="O135" s="314"/>
      <c r="Q135" s="314"/>
    </row>
    <row r="136" spans="9:17" x14ac:dyDescent="0.25">
      <c r="I136" s="314"/>
      <c r="K136" s="314"/>
      <c r="M136" s="314"/>
      <c r="O136" s="314"/>
      <c r="Q136" s="314"/>
    </row>
    <row r="137" spans="9:17" x14ac:dyDescent="0.25">
      <c r="I137" s="314"/>
      <c r="K137" s="314"/>
      <c r="M137" s="314"/>
      <c r="O137" s="314"/>
      <c r="Q137" s="314"/>
    </row>
    <row r="138" spans="9:17" x14ac:dyDescent="0.25">
      <c r="I138" s="314"/>
      <c r="K138" s="314"/>
      <c r="M138" s="314"/>
      <c r="O138" s="314"/>
      <c r="Q138" s="314"/>
    </row>
    <row r="139" spans="9:17" x14ac:dyDescent="0.25">
      <c r="I139" s="314"/>
      <c r="K139" s="314"/>
      <c r="M139" s="314"/>
      <c r="O139" s="314"/>
      <c r="Q139" s="314"/>
    </row>
    <row r="140" spans="9:17" x14ac:dyDescent="0.25">
      <c r="I140" s="314"/>
      <c r="K140" s="314"/>
      <c r="M140" s="314"/>
      <c r="O140" s="314"/>
      <c r="Q140" s="314"/>
    </row>
    <row r="141" spans="9:17" x14ac:dyDescent="0.25">
      <c r="I141" s="314"/>
      <c r="K141" s="314"/>
      <c r="M141" s="314"/>
      <c r="O141" s="314"/>
      <c r="Q141" s="314"/>
    </row>
    <row r="142" spans="9:17" x14ac:dyDescent="0.25">
      <c r="I142" s="314"/>
      <c r="K142" s="314"/>
      <c r="M142" s="314"/>
      <c r="O142" s="314"/>
      <c r="Q142" s="314"/>
    </row>
    <row r="143" spans="9:17" x14ac:dyDescent="0.25">
      <c r="I143" s="314"/>
      <c r="K143" s="314"/>
      <c r="M143" s="314"/>
      <c r="O143" s="314"/>
      <c r="Q143" s="314"/>
    </row>
    <row r="144" spans="9:17" x14ac:dyDescent="0.25">
      <c r="I144" s="314"/>
      <c r="K144" s="314"/>
      <c r="M144" s="314"/>
      <c r="O144" s="314"/>
      <c r="Q144" s="314"/>
    </row>
    <row r="145" spans="9:17" x14ac:dyDescent="0.25">
      <c r="I145" s="314"/>
      <c r="K145" s="314"/>
      <c r="M145" s="314"/>
      <c r="O145" s="314"/>
      <c r="Q145" s="314"/>
    </row>
    <row r="146" spans="9:17" x14ac:dyDescent="0.25">
      <c r="I146" s="314"/>
      <c r="K146" s="314"/>
      <c r="M146" s="314"/>
      <c r="O146" s="314"/>
      <c r="Q146" s="314"/>
    </row>
    <row r="147" spans="9:17" x14ac:dyDescent="0.25">
      <c r="I147" s="314"/>
      <c r="K147" s="314"/>
      <c r="M147" s="314"/>
      <c r="O147" s="314"/>
      <c r="Q147" s="314"/>
    </row>
    <row r="148" spans="9:17" x14ac:dyDescent="0.25">
      <c r="I148" s="314"/>
      <c r="K148" s="314"/>
      <c r="M148" s="314"/>
      <c r="O148" s="314"/>
      <c r="Q148" s="314"/>
    </row>
    <row r="149" spans="9:17" x14ac:dyDescent="0.25">
      <c r="I149" s="314"/>
      <c r="K149" s="314"/>
      <c r="M149" s="314"/>
      <c r="O149" s="314"/>
      <c r="Q149" s="314"/>
    </row>
    <row r="150" spans="9:17" x14ac:dyDescent="0.25">
      <c r="I150" s="314"/>
      <c r="K150" s="314"/>
      <c r="M150" s="314"/>
      <c r="O150" s="314"/>
      <c r="Q150" s="314"/>
    </row>
    <row r="151" spans="9:17" x14ac:dyDescent="0.25">
      <c r="I151" s="314"/>
      <c r="K151" s="314"/>
      <c r="M151" s="314"/>
      <c r="O151" s="314"/>
      <c r="Q151" s="314"/>
    </row>
    <row r="152" spans="9:17" x14ac:dyDescent="0.25">
      <c r="I152" s="314"/>
      <c r="K152" s="314"/>
      <c r="M152" s="314"/>
      <c r="O152" s="314"/>
      <c r="Q152" s="314"/>
    </row>
    <row r="153" spans="9:17" x14ac:dyDescent="0.25">
      <c r="I153" s="314"/>
      <c r="K153" s="314"/>
      <c r="M153" s="314"/>
      <c r="O153" s="314"/>
      <c r="Q153" s="314"/>
    </row>
    <row r="154" spans="9:17" x14ac:dyDescent="0.25">
      <c r="I154" s="314"/>
      <c r="K154" s="314"/>
      <c r="M154" s="314"/>
      <c r="O154" s="314"/>
      <c r="Q154" s="314"/>
    </row>
    <row r="155" spans="9:17" x14ac:dyDescent="0.25">
      <c r="I155" s="314"/>
      <c r="K155" s="314"/>
      <c r="M155" s="314"/>
      <c r="O155" s="314"/>
      <c r="Q155" s="314"/>
    </row>
    <row r="156" spans="9:17" x14ac:dyDescent="0.25">
      <c r="I156" s="314"/>
      <c r="K156" s="314"/>
      <c r="M156" s="314"/>
      <c r="O156" s="314"/>
      <c r="Q156" s="314"/>
    </row>
    <row r="157" spans="9:17" x14ac:dyDescent="0.25">
      <c r="I157" s="314"/>
      <c r="K157" s="314"/>
      <c r="M157" s="314"/>
      <c r="O157" s="314"/>
      <c r="Q157" s="314"/>
    </row>
    <row r="158" spans="9:17" x14ac:dyDescent="0.25">
      <c r="I158" s="314"/>
      <c r="K158" s="314"/>
      <c r="M158" s="314"/>
      <c r="O158" s="314"/>
      <c r="Q158" s="314"/>
    </row>
    <row r="159" spans="9:17" x14ac:dyDescent="0.25">
      <c r="I159" s="314"/>
      <c r="K159" s="314"/>
      <c r="M159" s="314"/>
      <c r="O159" s="314"/>
      <c r="Q159" s="314"/>
    </row>
    <row r="160" spans="9:17" x14ac:dyDescent="0.25">
      <c r="I160" s="314"/>
      <c r="K160" s="314"/>
      <c r="M160" s="314"/>
      <c r="O160" s="314"/>
      <c r="Q160" s="314"/>
    </row>
    <row r="161" spans="9:17" x14ac:dyDescent="0.25">
      <c r="I161" s="314"/>
      <c r="K161" s="314"/>
      <c r="M161" s="314"/>
      <c r="O161" s="314"/>
      <c r="Q161" s="314"/>
    </row>
    <row r="162" spans="9:17" x14ac:dyDescent="0.25">
      <c r="I162" s="314"/>
      <c r="K162" s="314"/>
      <c r="M162" s="314"/>
      <c r="O162" s="314"/>
      <c r="Q162" s="314"/>
    </row>
    <row r="163" spans="9:17" x14ac:dyDescent="0.25">
      <c r="I163" s="314"/>
      <c r="K163" s="314"/>
      <c r="M163" s="314"/>
      <c r="O163" s="314"/>
      <c r="Q163" s="314"/>
    </row>
    <row r="164" spans="9:17" x14ac:dyDescent="0.25">
      <c r="I164" s="314"/>
      <c r="K164" s="314"/>
      <c r="M164" s="314"/>
      <c r="O164" s="314"/>
      <c r="Q164" s="314"/>
    </row>
    <row r="165" spans="9:17" x14ac:dyDescent="0.25">
      <c r="I165" s="314"/>
      <c r="K165" s="314"/>
      <c r="M165" s="314"/>
      <c r="O165" s="314"/>
      <c r="Q165" s="314"/>
    </row>
    <row r="166" spans="9:17" x14ac:dyDescent="0.25">
      <c r="I166" s="314"/>
      <c r="K166" s="314"/>
      <c r="M166" s="314"/>
      <c r="O166" s="314"/>
      <c r="Q166" s="314"/>
    </row>
    <row r="167" spans="9:17" x14ac:dyDescent="0.25">
      <c r="I167" s="314"/>
      <c r="K167" s="314"/>
      <c r="M167" s="314"/>
      <c r="O167" s="314"/>
      <c r="Q167" s="314"/>
    </row>
    <row r="168" spans="9:17" x14ac:dyDescent="0.25">
      <c r="I168" s="314"/>
      <c r="K168" s="314"/>
      <c r="M168" s="314"/>
      <c r="O168" s="314"/>
      <c r="Q168" s="314"/>
    </row>
    <row r="169" spans="9:17" x14ac:dyDescent="0.25">
      <c r="I169" s="314"/>
      <c r="K169" s="314"/>
      <c r="M169" s="314"/>
      <c r="O169" s="314"/>
      <c r="Q169" s="314"/>
    </row>
    <row r="170" spans="9:17" x14ac:dyDescent="0.25">
      <c r="I170" s="314"/>
      <c r="K170" s="314"/>
      <c r="M170" s="314"/>
      <c r="O170" s="314"/>
      <c r="Q170" s="314"/>
    </row>
    <row r="171" spans="9:17" x14ac:dyDescent="0.25">
      <c r="I171" s="314"/>
      <c r="K171" s="314"/>
      <c r="M171" s="314"/>
      <c r="O171" s="314"/>
      <c r="Q171" s="314"/>
    </row>
    <row r="172" spans="9:17" x14ac:dyDescent="0.25">
      <c r="I172" s="314"/>
      <c r="K172" s="314"/>
      <c r="M172" s="314"/>
      <c r="O172" s="314"/>
      <c r="Q172" s="314"/>
    </row>
    <row r="173" spans="9:17" x14ac:dyDescent="0.25">
      <c r="I173" s="314"/>
      <c r="K173" s="314"/>
      <c r="M173" s="314"/>
      <c r="O173" s="314"/>
      <c r="Q173" s="314"/>
    </row>
    <row r="174" spans="9:17" x14ac:dyDescent="0.25">
      <c r="I174" s="314"/>
      <c r="K174" s="314"/>
      <c r="M174" s="314"/>
      <c r="O174" s="314"/>
      <c r="Q174" s="314"/>
    </row>
    <row r="175" spans="9:17" x14ac:dyDescent="0.25">
      <c r="I175" s="314"/>
      <c r="K175" s="314"/>
      <c r="M175" s="314"/>
      <c r="O175" s="314"/>
      <c r="Q175" s="314"/>
    </row>
    <row r="176" spans="9:17" x14ac:dyDescent="0.25">
      <c r="I176" s="314"/>
      <c r="K176" s="314"/>
      <c r="M176" s="314"/>
      <c r="O176" s="314"/>
      <c r="Q176" s="314"/>
    </row>
    <row r="177" spans="9:17" x14ac:dyDescent="0.25">
      <c r="I177" s="314"/>
      <c r="K177" s="314"/>
      <c r="M177" s="314"/>
      <c r="O177" s="314"/>
      <c r="Q177" s="314"/>
    </row>
    <row r="178" spans="9:17" x14ac:dyDescent="0.25">
      <c r="I178" s="314"/>
      <c r="K178" s="314"/>
      <c r="M178" s="314"/>
      <c r="O178" s="314"/>
      <c r="Q178" s="314"/>
    </row>
    <row r="179" spans="9:17" x14ac:dyDescent="0.25">
      <c r="I179" s="314"/>
      <c r="K179" s="314"/>
      <c r="M179" s="314"/>
      <c r="O179" s="314"/>
      <c r="Q179" s="314"/>
    </row>
    <row r="180" spans="9:17" x14ac:dyDescent="0.25">
      <c r="I180" s="314"/>
      <c r="K180" s="314"/>
      <c r="M180" s="314"/>
      <c r="O180" s="314"/>
      <c r="Q180" s="314"/>
    </row>
    <row r="181" spans="9:17" x14ac:dyDescent="0.25">
      <c r="I181" s="314"/>
      <c r="K181" s="314"/>
      <c r="M181" s="314"/>
      <c r="O181" s="314"/>
      <c r="Q181" s="314"/>
    </row>
    <row r="182" spans="9:17" x14ac:dyDescent="0.25">
      <c r="I182" s="314"/>
      <c r="K182" s="314"/>
      <c r="M182" s="314"/>
      <c r="O182" s="314"/>
      <c r="Q182" s="314"/>
    </row>
    <row r="183" spans="9:17" x14ac:dyDescent="0.25">
      <c r="I183" s="314"/>
      <c r="K183" s="314"/>
      <c r="M183" s="314"/>
      <c r="O183" s="314"/>
      <c r="Q183" s="314"/>
    </row>
    <row r="184" spans="9:17" x14ac:dyDescent="0.25">
      <c r="I184" s="314"/>
      <c r="K184" s="314"/>
      <c r="M184" s="314"/>
      <c r="O184" s="314"/>
      <c r="Q184" s="314"/>
    </row>
    <row r="185" spans="9:17" x14ac:dyDescent="0.25">
      <c r="I185" s="314"/>
      <c r="K185" s="314"/>
      <c r="M185" s="314"/>
      <c r="O185" s="314"/>
      <c r="Q185" s="314"/>
    </row>
    <row r="186" spans="9:17" x14ac:dyDescent="0.25">
      <c r="I186" s="314"/>
      <c r="K186" s="314"/>
      <c r="M186" s="314"/>
      <c r="O186" s="314"/>
      <c r="Q186" s="314"/>
    </row>
    <row r="187" spans="9:17" x14ac:dyDescent="0.25">
      <c r="I187" s="314"/>
      <c r="K187" s="314"/>
      <c r="M187" s="314"/>
      <c r="O187" s="314"/>
      <c r="Q187" s="314"/>
    </row>
    <row r="188" spans="9:17" x14ac:dyDescent="0.25">
      <c r="I188" s="314"/>
      <c r="K188" s="314"/>
      <c r="M188" s="314"/>
      <c r="O188" s="314"/>
      <c r="Q188" s="314"/>
    </row>
    <row r="189" spans="9:17" x14ac:dyDescent="0.25">
      <c r="I189" s="314"/>
      <c r="K189" s="314"/>
      <c r="M189" s="314"/>
      <c r="O189" s="314"/>
      <c r="Q189" s="314"/>
    </row>
    <row r="190" spans="9:17" x14ac:dyDescent="0.25">
      <c r="I190" s="314"/>
      <c r="K190" s="314"/>
      <c r="M190" s="314"/>
      <c r="O190" s="314"/>
      <c r="Q190" s="314"/>
    </row>
    <row r="191" spans="9:17" x14ac:dyDescent="0.25">
      <c r="I191" s="314"/>
      <c r="K191" s="314"/>
      <c r="M191" s="314"/>
      <c r="O191" s="314"/>
      <c r="Q191" s="314"/>
    </row>
    <row r="192" spans="9:17" x14ac:dyDescent="0.25">
      <c r="I192" s="314"/>
      <c r="K192" s="314"/>
      <c r="M192" s="314"/>
      <c r="O192" s="314"/>
      <c r="Q192" s="314"/>
    </row>
    <row r="193" spans="9:17" x14ac:dyDescent="0.25">
      <c r="I193" s="314"/>
      <c r="K193" s="314"/>
      <c r="M193" s="314"/>
      <c r="O193" s="314"/>
      <c r="Q193" s="314"/>
    </row>
    <row r="194" spans="9:17" x14ac:dyDescent="0.25">
      <c r="I194" s="314"/>
      <c r="K194" s="314"/>
      <c r="M194" s="314"/>
      <c r="O194" s="314"/>
      <c r="Q194" s="314"/>
    </row>
    <row r="195" spans="9:17" x14ac:dyDescent="0.25">
      <c r="I195" s="314"/>
      <c r="K195" s="314"/>
      <c r="M195" s="314"/>
      <c r="O195" s="314"/>
      <c r="Q195" s="314"/>
    </row>
    <row r="196" spans="9:17" x14ac:dyDescent="0.25">
      <c r="I196" s="314"/>
      <c r="K196" s="314"/>
      <c r="M196" s="314"/>
      <c r="O196" s="314"/>
      <c r="Q196" s="314"/>
    </row>
    <row r="197" spans="9:17" x14ac:dyDescent="0.25">
      <c r="I197" s="314"/>
      <c r="K197" s="314"/>
      <c r="M197" s="314"/>
      <c r="O197" s="314"/>
      <c r="Q197" s="314"/>
    </row>
    <row r="198" spans="9:17" x14ac:dyDescent="0.25">
      <c r="I198" s="314"/>
      <c r="K198" s="314"/>
      <c r="M198" s="314"/>
      <c r="O198" s="314"/>
      <c r="Q198" s="314"/>
    </row>
    <row r="199" spans="9:17" x14ac:dyDescent="0.25">
      <c r="I199" s="314"/>
      <c r="K199" s="314"/>
      <c r="M199" s="314"/>
      <c r="O199" s="314"/>
      <c r="Q199" s="314"/>
    </row>
    <row r="200" spans="9:17" x14ac:dyDescent="0.25">
      <c r="I200" s="314"/>
      <c r="K200" s="314"/>
      <c r="M200" s="314"/>
      <c r="O200" s="314"/>
      <c r="Q200" s="314"/>
    </row>
    <row r="201" spans="9:17" x14ac:dyDescent="0.25">
      <c r="I201" s="314"/>
      <c r="K201" s="314"/>
      <c r="M201" s="314"/>
      <c r="O201" s="314"/>
      <c r="Q201" s="314"/>
    </row>
    <row r="202" spans="9:17" x14ac:dyDescent="0.25">
      <c r="I202" s="314"/>
      <c r="K202" s="314"/>
      <c r="M202" s="314"/>
      <c r="O202" s="314"/>
      <c r="Q202" s="314"/>
    </row>
    <row r="203" spans="9:17" x14ac:dyDescent="0.25">
      <c r="I203" s="314"/>
      <c r="K203" s="314"/>
      <c r="M203" s="314"/>
      <c r="O203" s="314"/>
      <c r="Q203" s="314"/>
    </row>
    <row r="204" spans="9:17" x14ac:dyDescent="0.25">
      <c r="I204" s="314"/>
      <c r="K204" s="314"/>
      <c r="M204" s="314"/>
      <c r="O204" s="314"/>
      <c r="Q204" s="314"/>
    </row>
    <row r="205" spans="9:17" x14ac:dyDescent="0.25">
      <c r="I205" s="314"/>
      <c r="K205" s="314"/>
      <c r="M205" s="314"/>
      <c r="O205" s="314"/>
      <c r="Q205" s="314"/>
    </row>
    <row r="206" spans="9:17" x14ac:dyDescent="0.25">
      <c r="I206" s="314"/>
      <c r="K206" s="314"/>
      <c r="M206" s="314"/>
      <c r="O206" s="314"/>
      <c r="Q206" s="314"/>
    </row>
    <row r="207" spans="9:17" x14ac:dyDescent="0.25">
      <c r="I207" s="314"/>
      <c r="K207" s="314"/>
      <c r="M207" s="314"/>
      <c r="O207" s="314"/>
      <c r="Q207" s="314"/>
    </row>
    <row r="208" spans="9:17" x14ac:dyDescent="0.25">
      <c r="I208" s="314"/>
      <c r="K208" s="314"/>
      <c r="M208" s="314"/>
      <c r="O208" s="314"/>
      <c r="Q208" s="314"/>
    </row>
    <row r="209" spans="9:17" x14ac:dyDescent="0.25">
      <c r="I209" s="314"/>
      <c r="K209" s="314"/>
      <c r="M209" s="314"/>
      <c r="O209" s="314"/>
      <c r="Q209" s="314"/>
    </row>
    <row r="210" spans="9:17" x14ac:dyDescent="0.25">
      <c r="I210" s="314"/>
      <c r="K210" s="314"/>
      <c r="M210" s="314"/>
      <c r="O210" s="314"/>
      <c r="Q210" s="314"/>
    </row>
    <row r="211" spans="9:17" x14ac:dyDescent="0.25">
      <c r="I211" s="314"/>
      <c r="K211" s="314"/>
      <c r="M211" s="314"/>
      <c r="O211" s="314"/>
      <c r="Q211" s="314"/>
    </row>
    <row r="212" spans="9:17" x14ac:dyDescent="0.25">
      <c r="I212" s="314"/>
      <c r="K212" s="314"/>
      <c r="M212" s="314"/>
      <c r="O212" s="314"/>
      <c r="Q212" s="314"/>
    </row>
    <row r="213" spans="9:17" x14ac:dyDescent="0.25">
      <c r="I213" s="314"/>
      <c r="K213" s="314"/>
      <c r="M213" s="314"/>
      <c r="O213" s="314"/>
      <c r="Q213" s="314"/>
    </row>
    <row r="214" spans="9:17" x14ac:dyDescent="0.25">
      <c r="I214" s="314"/>
      <c r="K214" s="314"/>
      <c r="M214" s="314"/>
      <c r="O214" s="314"/>
      <c r="Q214" s="314"/>
    </row>
    <row r="215" spans="9:17" x14ac:dyDescent="0.25">
      <c r="I215" s="314"/>
      <c r="K215" s="314"/>
      <c r="M215" s="314"/>
      <c r="O215" s="314"/>
      <c r="Q215" s="314"/>
    </row>
    <row r="216" spans="9:17" x14ac:dyDescent="0.25">
      <c r="I216" s="314"/>
      <c r="K216" s="314"/>
      <c r="M216" s="314"/>
      <c r="O216" s="314"/>
      <c r="Q216" s="314"/>
    </row>
    <row r="217" spans="9:17" x14ac:dyDescent="0.25">
      <c r="I217" s="314"/>
      <c r="K217" s="314"/>
      <c r="M217" s="314"/>
      <c r="O217" s="314"/>
      <c r="Q217" s="314"/>
    </row>
    <row r="218" spans="9:17" x14ac:dyDescent="0.25">
      <c r="I218" s="314"/>
      <c r="K218" s="314"/>
      <c r="M218" s="314"/>
      <c r="O218" s="314"/>
      <c r="Q218" s="314"/>
    </row>
    <row r="219" spans="9:17" x14ac:dyDescent="0.25">
      <c r="I219" s="314"/>
      <c r="K219" s="314"/>
      <c r="M219" s="314"/>
      <c r="O219" s="314"/>
      <c r="Q219" s="314"/>
    </row>
    <row r="220" spans="9:17" x14ac:dyDescent="0.25">
      <c r="I220" s="314"/>
      <c r="K220" s="314"/>
      <c r="M220" s="314"/>
      <c r="O220" s="314"/>
      <c r="Q220" s="314"/>
    </row>
    <row r="221" spans="9:17" x14ac:dyDescent="0.25">
      <c r="I221" s="314"/>
      <c r="K221" s="314"/>
      <c r="M221" s="314"/>
      <c r="O221" s="314"/>
      <c r="Q221" s="314"/>
    </row>
    <row r="222" spans="9:17" x14ac:dyDescent="0.25">
      <c r="I222" s="314"/>
      <c r="K222" s="314"/>
      <c r="M222" s="314"/>
      <c r="O222" s="314"/>
      <c r="Q222" s="314"/>
    </row>
    <row r="223" spans="9:17" x14ac:dyDescent="0.25">
      <c r="I223" s="314"/>
      <c r="K223" s="314"/>
      <c r="M223" s="314"/>
      <c r="O223" s="314"/>
      <c r="Q223" s="314"/>
    </row>
    <row r="224" spans="9:17" x14ac:dyDescent="0.25">
      <c r="I224" s="314"/>
      <c r="K224" s="314"/>
      <c r="M224" s="314"/>
      <c r="O224" s="314"/>
      <c r="Q224" s="314"/>
    </row>
    <row r="225" spans="9:17" x14ac:dyDescent="0.25">
      <c r="I225" s="314"/>
      <c r="K225" s="314"/>
      <c r="M225" s="314"/>
      <c r="O225" s="314"/>
      <c r="Q225" s="314"/>
    </row>
    <row r="226" spans="9:17" x14ac:dyDescent="0.25">
      <c r="I226" s="314"/>
      <c r="K226" s="314"/>
      <c r="M226" s="314"/>
      <c r="O226" s="314"/>
      <c r="Q226" s="314"/>
    </row>
    <row r="227" spans="9:17" x14ac:dyDescent="0.25">
      <c r="I227" s="314"/>
      <c r="K227" s="314"/>
      <c r="M227" s="314"/>
      <c r="O227" s="314"/>
      <c r="Q227" s="314"/>
    </row>
    <row r="228" spans="9:17" x14ac:dyDescent="0.25">
      <c r="I228" s="314"/>
      <c r="K228" s="314"/>
      <c r="M228" s="314"/>
      <c r="O228" s="314"/>
      <c r="Q228" s="314"/>
    </row>
    <row r="229" spans="9:17" x14ac:dyDescent="0.25">
      <c r="I229" s="314"/>
      <c r="K229" s="314"/>
      <c r="M229" s="314"/>
      <c r="O229" s="314"/>
      <c r="Q229" s="314"/>
    </row>
    <row r="230" spans="9:17" x14ac:dyDescent="0.25">
      <c r="I230" s="314"/>
      <c r="K230" s="314"/>
      <c r="M230" s="314"/>
      <c r="O230" s="314"/>
      <c r="Q230" s="314"/>
    </row>
    <row r="231" spans="9:17" x14ac:dyDescent="0.25">
      <c r="I231" s="314"/>
      <c r="K231" s="314"/>
      <c r="M231" s="314"/>
      <c r="O231" s="314"/>
      <c r="Q231" s="314"/>
    </row>
    <row r="232" spans="9:17" x14ac:dyDescent="0.25">
      <c r="I232" s="314"/>
      <c r="K232" s="314"/>
      <c r="M232" s="314"/>
      <c r="O232" s="314"/>
      <c r="Q232" s="314"/>
    </row>
    <row r="233" spans="9:17" x14ac:dyDescent="0.25">
      <c r="I233" s="314"/>
      <c r="K233" s="314"/>
      <c r="M233" s="314"/>
      <c r="O233" s="314"/>
      <c r="Q233" s="314"/>
    </row>
    <row r="234" spans="9:17" x14ac:dyDescent="0.25">
      <c r="I234" s="314"/>
      <c r="K234" s="314"/>
      <c r="M234" s="314"/>
      <c r="O234" s="314"/>
      <c r="Q234" s="314"/>
    </row>
    <row r="235" spans="9:17" x14ac:dyDescent="0.25">
      <c r="I235" s="314"/>
      <c r="K235" s="314"/>
      <c r="M235" s="314"/>
      <c r="O235" s="314"/>
      <c r="Q235" s="314"/>
    </row>
    <row r="236" spans="9:17" x14ac:dyDescent="0.25">
      <c r="I236" s="314"/>
      <c r="K236" s="314"/>
      <c r="M236" s="314"/>
      <c r="O236" s="314"/>
      <c r="Q236" s="314"/>
    </row>
    <row r="237" spans="9:17" x14ac:dyDescent="0.25">
      <c r="I237" s="314"/>
      <c r="K237" s="314"/>
      <c r="M237" s="314"/>
      <c r="O237" s="314"/>
      <c r="Q237" s="314"/>
    </row>
    <row r="238" spans="9:17" x14ac:dyDescent="0.25">
      <c r="I238" s="314"/>
      <c r="K238" s="314"/>
      <c r="M238" s="314"/>
      <c r="O238" s="314"/>
      <c r="Q238" s="314"/>
    </row>
    <row r="239" spans="9:17" x14ac:dyDescent="0.25">
      <c r="I239" s="314"/>
      <c r="K239" s="314"/>
      <c r="M239" s="314"/>
      <c r="O239" s="314"/>
      <c r="Q239" s="314"/>
    </row>
    <row r="240" spans="9:17" x14ac:dyDescent="0.25">
      <c r="I240" s="314"/>
      <c r="K240" s="314"/>
      <c r="M240" s="314"/>
      <c r="O240" s="314"/>
      <c r="Q240" s="314"/>
    </row>
    <row r="241" spans="9:17" x14ac:dyDescent="0.25">
      <c r="I241" s="314"/>
      <c r="K241" s="314"/>
      <c r="M241" s="314"/>
      <c r="O241" s="314"/>
      <c r="Q241" s="314"/>
    </row>
    <row r="242" spans="9:17" x14ac:dyDescent="0.25">
      <c r="I242" s="314"/>
      <c r="K242" s="314"/>
      <c r="M242" s="314"/>
      <c r="O242" s="314"/>
      <c r="Q242" s="314"/>
    </row>
    <row r="243" spans="9:17" x14ac:dyDescent="0.25">
      <c r="I243" s="314"/>
      <c r="K243" s="314"/>
      <c r="M243" s="314"/>
      <c r="O243" s="314"/>
      <c r="Q243" s="314"/>
    </row>
    <row r="244" spans="9:17" x14ac:dyDescent="0.25">
      <c r="I244" s="314"/>
      <c r="K244" s="314"/>
      <c r="M244" s="314"/>
      <c r="O244" s="314"/>
      <c r="Q244" s="314"/>
    </row>
    <row r="245" spans="9:17" x14ac:dyDescent="0.25">
      <c r="I245" s="314"/>
      <c r="K245" s="314"/>
      <c r="M245" s="314"/>
      <c r="O245" s="314"/>
      <c r="Q245" s="314"/>
    </row>
    <row r="246" spans="9:17" x14ac:dyDescent="0.25">
      <c r="I246" s="314"/>
      <c r="K246" s="314"/>
      <c r="M246" s="314"/>
      <c r="O246" s="314"/>
      <c r="Q246" s="314"/>
    </row>
    <row r="247" spans="9:17" x14ac:dyDescent="0.25">
      <c r="I247" s="314"/>
      <c r="K247" s="314"/>
      <c r="M247" s="314"/>
      <c r="O247" s="314"/>
      <c r="Q247" s="314"/>
    </row>
    <row r="248" spans="9:17" x14ac:dyDescent="0.25">
      <c r="I248" s="314"/>
      <c r="K248" s="314"/>
      <c r="M248" s="314"/>
      <c r="O248" s="314"/>
      <c r="Q248" s="314"/>
    </row>
    <row r="249" spans="9:17" x14ac:dyDescent="0.25">
      <c r="I249" s="314"/>
      <c r="K249" s="314"/>
      <c r="M249" s="314"/>
      <c r="O249" s="314"/>
      <c r="Q249" s="314"/>
    </row>
  </sheetData>
  <mergeCells count="21">
    <mergeCell ref="A8:A26"/>
    <mergeCell ref="B8:B13"/>
    <mergeCell ref="B14:B19"/>
    <mergeCell ref="B20:B26"/>
    <mergeCell ref="G4:G6"/>
    <mergeCell ref="A4:A6"/>
    <mergeCell ref="B4:B6"/>
    <mergeCell ref="C4:C6"/>
    <mergeCell ref="D4:D6"/>
    <mergeCell ref="E4:E6"/>
    <mergeCell ref="F4:F6"/>
    <mergeCell ref="U4:U6"/>
    <mergeCell ref="H5:I5"/>
    <mergeCell ref="J5:K5"/>
    <mergeCell ref="L5:M5"/>
    <mergeCell ref="N5:O5"/>
    <mergeCell ref="H4:O4"/>
    <mergeCell ref="P4:Q5"/>
    <mergeCell ref="R4:R6"/>
    <mergeCell ref="S4:S6"/>
    <mergeCell ref="T4:T6"/>
  </mergeCells>
  <dataValidations count="9">
    <dataValidation type="list" allowBlank="1" showInputMessage="1" showErrorMessage="1" sqref="C8:C26">
      <formula1>$C$1:$E$1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topLeftCell="I1" workbookViewId="0">
      <pane ySplit="5" topLeftCell="A21" activePane="bottomLeft" state="frozen"/>
      <selection activeCell="R5" sqref="R5"/>
      <selection pane="bottomLeft" activeCell="B13" sqref="B13:B19"/>
    </sheetView>
  </sheetViews>
  <sheetFormatPr baseColWidth="10" defaultRowHeight="15" x14ac:dyDescent="0.25"/>
  <cols>
    <col min="1" max="2" width="35.7109375" style="314" customWidth="1"/>
    <col min="3" max="7" width="27.42578125" style="314" customWidth="1"/>
    <col min="8" max="8" width="15.28515625" style="314" customWidth="1"/>
    <col min="9" max="9" width="11.42578125" style="215"/>
    <col min="10" max="10" width="15.28515625" style="314" customWidth="1"/>
    <col min="11" max="11" width="18.85546875" style="215" customWidth="1"/>
    <col min="12" max="12" width="11.42578125" style="314"/>
    <col min="13" max="13" width="11.42578125" style="215"/>
    <col min="14" max="14" width="11.42578125" style="314"/>
    <col min="15" max="15" width="11.42578125" style="215"/>
    <col min="16" max="16" width="15.28515625" style="314" customWidth="1"/>
    <col min="17" max="17" width="18.28515625" style="215" customWidth="1"/>
    <col min="18" max="18" width="14.140625" style="314" hidden="1" customWidth="1"/>
    <col min="19" max="21" width="14.140625" style="314" customWidth="1"/>
    <col min="22" max="22" width="17" style="314" customWidth="1"/>
    <col min="23" max="16384" width="11.42578125" style="314"/>
  </cols>
  <sheetData>
    <row r="1" spans="1:22" ht="18.75" x14ac:dyDescent="0.25">
      <c r="B1" s="367" t="s">
        <v>1679</v>
      </c>
      <c r="C1" s="367" t="s">
        <v>1680</v>
      </c>
      <c r="D1" s="367" t="s">
        <v>1681</v>
      </c>
      <c r="E1" s="367" t="s">
        <v>1682</v>
      </c>
      <c r="F1" s="389"/>
      <c r="G1" s="389"/>
      <c r="H1" s="389" t="s">
        <v>1683</v>
      </c>
      <c r="J1" s="389"/>
      <c r="K1" s="389"/>
      <c r="L1" s="389"/>
      <c r="M1" s="389"/>
      <c r="N1" s="389"/>
      <c r="O1" s="389"/>
      <c r="P1" s="389"/>
      <c r="Q1" s="389"/>
      <c r="R1" s="389"/>
      <c r="S1" s="389"/>
      <c r="T1" s="389"/>
      <c r="U1" s="389"/>
      <c r="V1" s="389"/>
    </row>
    <row r="2" spans="1:22" x14ac:dyDescent="0.25">
      <c r="A2" s="418" t="s">
        <v>1684</v>
      </c>
      <c r="B2" s="418"/>
      <c r="C2" s="418"/>
      <c r="D2" s="418"/>
      <c r="E2" s="418"/>
      <c r="F2" s="418"/>
      <c r="G2" s="418"/>
      <c r="H2" s="418"/>
      <c r="I2" s="418"/>
      <c r="J2" s="418"/>
      <c r="K2" s="418"/>
      <c r="L2" s="418"/>
      <c r="M2" s="418"/>
      <c r="N2" s="418"/>
      <c r="O2" s="418"/>
      <c r="P2" s="418"/>
      <c r="Q2" s="418"/>
      <c r="R2" s="418"/>
      <c r="S2" s="418"/>
      <c r="T2" s="418"/>
      <c r="U2" s="418"/>
      <c r="V2" s="418"/>
    </row>
    <row r="3" spans="1:22" ht="15" customHeight="1" x14ac:dyDescent="0.25">
      <c r="A3" s="574" t="s">
        <v>95</v>
      </c>
      <c r="B3" s="573" t="s">
        <v>107</v>
      </c>
      <c r="C3" s="565" t="s">
        <v>1370</v>
      </c>
      <c r="D3" s="565" t="s">
        <v>1371</v>
      </c>
      <c r="E3" s="565" t="s">
        <v>86</v>
      </c>
      <c r="F3" s="565" t="s">
        <v>381</v>
      </c>
      <c r="G3" s="565" t="s">
        <v>87</v>
      </c>
      <c r="H3" s="557" t="s">
        <v>97</v>
      </c>
      <c r="I3" s="568"/>
      <c r="J3" s="568"/>
      <c r="K3" s="568"/>
      <c r="L3" s="568"/>
      <c r="M3" s="568"/>
      <c r="N3" s="568"/>
      <c r="O3" s="558"/>
      <c r="P3" s="569" t="s">
        <v>98</v>
      </c>
      <c r="Q3" s="570"/>
      <c r="R3" s="573" t="s">
        <v>1569</v>
      </c>
      <c r="S3" s="573" t="s">
        <v>99</v>
      </c>
      <c r="T3" s="573" t="s">
        <v>106</v>
      </c>
      <c r="U3" s="573" t="s">
        <v>105</v>
      </c>
      <c r="V3" s="554" t="s">
        <v>88</v>
      </c>
    </row>
    <row r="4" spans="1:22" ht="15" customHeight="1" x14ac:dyDescent="0.25">
      <c r="A4" s="574"/>
      <c r="B4" s="574"/>
      <c r="C4" s="566"/>
      <c r="D4" s="566"/>
      <c r="E4" s="566"/>
      <c r="F4" s="566"/>
      <c r="G4" s="566"/>
      <c r="H4" s="557" t="s">
        <v>100</v>
      </c>
      <c r="I4" s="558"/>
      <c r="J4" s="557" t="s">
        <v>101</v>
      </c>
      <c r="K4" s="558"/>
      <c r="L4" s="557" t="s">
        <v>102</v>
      </c>
      <c r="M4" s="558"/>
      <c r="N4" s="557" t="s">
        <v>103</v>
      </c>
      <c r="O4" s="558"/>
      <c r="P4" s="571"/>
      <c r="Q4" s="572"/>
      <c r="R4" s="574"/>
      <c r="S4" s="574"/>
      <c r="T4" s="574"/>
      <c r="U4" s="574"/>
      <c r="V4" s="555"/>
    </row>
    <row r="5" spans="1:22" ht="25.5" x14ac:dyDescent="0.25">
      <c r="A5" s="575"/>
      <c r="B5" s="575"/>
      <c r="C5" s="567"/>
      <c r="D5" s="567"/>
      <c r="E5" s="567"/>
      <c r="F5" s="567"/>
      <c r="G5" s="567"/>
      <c r="H5" s="290" t="s">
        <v>104</v>
      </c>
      <c r="I5" s="290" t="s">
        <v>12</v>
      </c>
      <c r="J5" s="290" t="s">
        <v>104</v>
      </c>
      <c r="K5" s="290" t="s">
        <v>12</v>
      </c>
      <c r="L5" s="290" t="s">
        <v>104</v>
      </c>
      <c r="M5" s="290" t="s">
        <v>12</v>
      </c>
      <c r="N5" s="290" t="s">
        <v>104</v>
      </c>
      <c r="O5" s="290" t="s">
        <v>12</v>
      </c>
      <c r="P5" s="290" t="s">
        <v>104</v>
      </c>
      <c r="Q5" s="290" t="s">
        <v>12</v>
      </c>
      <c r="R5" s="575"/>
      <c r="S5" s="575"/>
      <c r="T5" s="575"/>
      <c r="U5" s="575"/>
      <c r="V5" s="556"/>
    </row>
    <row r="6" spans="1:22" ht="15.75" x14ac:dyDescent="0.25">
      <c r="A6" s="291"/>
      <c r="B6" s="292"/>
      <c r="C6" s="293"/>
      <c r="D6" s="293"/>
      <c r="E6" s="293"/>
      <c r="F6" s="294"/>
      <c r="G6" s="293"/>
      <c r="H6" s="295"/>
      <c r="I6" s="295"/>
      <c r="J6" s="295"/>
      <c r="K6" s="295"/>
      <c r="L6" s="295"/>
      <c r="M6" s="295"/>
      <c r="N6" s="295"/>
      <c r="O6" s="295"/>
      <c r="P6" s="295"/>
      <c r="Q6" s="295"/>
      <c r="R6" s="296"/>
      <c r="S6" s="296"/>
      <c r="T6" s="296"/>
      <c r="U6" s="296"/>
      <c r="V6" s="297"/>
    </row>
    <row r="7" spans="1:22" ht="15.75" x14ac:dyDescent="0.25">
      <c r="A7" s="576" t="s">
        <v>1685</v>
      </c>
      <c r="B7" s="551" t="s">
        <v>1686</v>
      </c>
      <c r="C7" s="442"/>
      <c r="D7" s="442"/>
      <c r="E7" s="365"/>
      <c r="F7" s="365"/>
      <c r="G7" s="360"/>
      <c r="H7" s="249"/>
      <c r="I7" s="250"/>
      <c r="J7" s="249"/>
      <c r="K7" s="250"/>
      <c r="L7" s="249"/>
      <c r="M7" s="250"/>
      <c r="N7" s="249"/>
      <c r="O7" s="250"/>
      <c r="P7" s="443">
        <f>H7+J7+L7+N7</f>
        <v>0</v>
      </c>
      <c r="Q7" s="444">
        <f>I7+K7+M7+O7</f>
        <v>0</v>
      </c>
      <c r="R7" s="365"/>
      <c r="S7" s="365"/>
      <c r="T7" s="365"/>
      <c r="U7" s="365"/>
      <c r="V7" s="365"/>
    </row>
    <row r="8" spans="1:22" ht="15.75" x14ac:dyDescent="0.25">
      <c r="A8" s="576"/>
      <c r="B8" s="552"/>
      <c r="C8" s="442"/>
      <c r="D8" s="442"/>
      <c r="E8" s="365"/>
      <c r="F8" s="365"/>
      <c r="G8" s="360"/>
      <c r="H8" s="249"/>
      <c r="I8" s="250"/>
      <c r="J8" s="249"/>
      <c r="K8" s="250"/>
      <c r="L8" s="249"/>
      <c r="M8" s="250"/>
      <c r="N8" s="249"/>
      <c r="O8" s="250"/>
      <c r="P8" s="443">
        <f t="shared" ref="P8:Q33" si="0">H8+J8+L8+N8</f>
        <v>0</v>
      </c>
      <c r="Q8" s="444">
        <f t="shared" si="0"/>
        <v>0</v>
      </c>
      <c r="R8" s="365"/>
      <c r="S8" s="365"/>
      <c r="T8" s="365"/>
      <c r="U8" s="365"/>
      <c r="V8" s="365"/>
    </row>
    <row r="9" spans="1:22" ht="15.75" x14ac:dyDescent="0.25">
      <c r="A9" s="576"/>
      <c r="B9" s="552"/>
      <c r="C9" s="442"/>
      <c r="D9" s="442"/>
      <c r="E9" s="365"/>
      <c r="F9" s="365"/>
      <c r="G9" s="360"/>
      <c r="H9" s="249"/>
      <c r="I9" s="250"/>
      <c r="J9" s="249"/>
      <c r="K9" s="250"/>
      <c r="L9" s="249"/>
      <c r="M9" s="250"/>
      <c r="N9" s="249"/>
      <c r="O9" s="250"/>
      <c r="P9" s="443">
        <f t="shared" si="0"/>
        <v>0</v>
      </c>
      <c r="Q9" s="444">
        <f t="shared" si="0"/>
        <v>0</v>
      </c>
      <c r="R9" s="365"/>
      <c r="S9" s="365"/>
      <c r="T9" s="365"/>
      <c r="U9" s="365"/>
      <c r="V9" s="365"/>
    </row>
    <row r="10" spans="1:22" ht="15.75" x14ac:dyDescent="0.25">
      <c r="A10" s="576"/>
      <c r="B10" s="552"/>
      <c r="C10" s="442"/>
      <c r="D10" s="442"/>
      <c r="E10" s="365"/>
      <c r="F10" s="365"/>
      <c r="G10" s="360"/>
      <c r="H10" s="249"/>
      <c r="I10" s="250"/>
      <c r="J10" s="249"/>
      <c r="K10" s="250"/>
      <c r="L10" s="249"/>
      <c r="M10" s="250"/>
      <c r="N10" s="249"/>
      <c r="O10" s="250"/>
      <c r="P10" s="443">
        <f t="shared" si="0"/>
        <v>0</v>
      </c>
      <c r="Q10" s="444">
        <f t="shared" si="0"/>
        <v>0</v>
      </c>
      <c r="R10" s="365"/>
      <c r="S10" s="365"/>
      <c r="T10" s="365"/>
      <c r="U10" s="365"/>
      <c r="V10" s="365"/>
    </row>
    <row r="11" spans="1:22" ht="15.75" x14ac:dyDescent="0.25">
      <c r="A11" s="576"/>
      <c r="B11" s="552"/>
      <c r="C11" s="442"/>
      <c r="D11" s="442"/>
      <c r="E11" s="365"/>
      <c r="F11" s="365"/>
      <c r="G11" s="360"/>
      <c r="H11" s="249"/>
      <c r="I11" s="250"/>
      <c r="J11" s="249"/>
      <c r="K11" s="250"/>
      <c r="L11" s="249"/>
      <c r="M11" s="250"/>
      <c r="N11" s="249"/>
      <c r="O11" s="250"/>
      <c r="P11" s="443">
        <f t="shared" si="0"/>
        <v>0</v>
      </c>
      <c r="Q11" s="444">
        <f t="shared" si="0"/>
        <v>0</v>
      </c>
      <c r="R11" s="365"/>
      <c r="S11" s="365"/>
      <c r="T11" s="365"/>
      <c r="U11" s="365"/>
      <c r="V11" s="365"/>
    </row>
    <row r="12" spans="1:22" ht="15.75" x14ac:dyDescent="0.25">
      <c r="A12" s="576"/>
      <c r="B12" s="553"/>
      <c r="C12" s="442"/>
      <c r="D12" s="442"/>
      <c r="E12" s="365"/>
      <c r="F12" s="365"/>
      <c r="G12" s="360"/>
      <c r="H12" s="249"/>
      <c r="I12" s="250"/>
      <c r="J12" s="249"/>
      <c r="K12" s="250"/>
      <c r="L12" s="249"/>
      <c r="M12" s="250"/>
      <c r="N12" s="249"/>
      <c r="O12" s="250"/>
      <c r="P12" s="443">
        <f t="shared" si="0"/>
        <v>0</v>
      </c>
      <c r="Q12" s="444">
        <f t="shared" si="0"/>
        <v>0</v>
      </c>
      <c r="R12" s="365"/>
      <c r="S12" s="365"/>
      <c r="T12" s="365"/>
      <c r="U12" s="365"/>
      <c r="V12" s="365"/>
    </row>
    <row r="13" spans="1:22" ht="15.75" x14ac:dyDescent="0.25">
      <c r="A13" s="552" t="s">
        <v>1687</v>
      </c>
      <c r="B13" s="551" t="s">
        <v>1688</v>
      </c>
      <c r="C13" s="442"/>
      <c r="D13" s="442"/>
      <c r="E13" s="364"/>
      <c r="F13" s="364"/>
      <c r="G13" s="364"/>
      <c r="H13" s="249"/>
      <c r="I13" s="250"/>
      <c r="J13" s="249"/>
      <c r="K13" s="250"/>
      <c r="L13" s="249"/>
      <c r="M13" s="250"/>
      <c r="N13" s="249"/>
      <c r="O13" s="250"/>
      <c r="P13" s="443">
        <f t="shared" si="0"/>
        <v>0</v>
      </c>
      <c r="Q13" s="444">
        <f t="shared" si="0"/>
        <v>0</v>
      </c>
      <c r="R13" s="365"/>
      <c r="S13" s="365"/>
      <c r="T13" s="365"/>
      <c r="U13" s="365"/>
      <c r="V13" s="365"/>
    </row>
    <row r="14" spans="1:22" ht="15.75" x14ac:dyDescent="0.25">
      <c r="A14" s="552"/>
      <c r="B14" s="552"/>
      <c r="C14" s="442"/>
      <c r="D14" s="442"/>
      <c r="E14" s="365"/>
      <c r="F14" s="365"/>
      <c r="G14" s="360"/>
      <c r="H14" s="249"/>
      <c r="I14" s="250"/>
      <c r="J14" s="249"/>
      <c r="K14" s="250"/>
      <c r="L14" s="249"/>
      <c r="M14" s="250"/>
      <c r="N14" s="249"/>
      <c r="O14" s="250"/>
      <c r="P14" s="443">
        <f t="shared" si="0"/>
        <v>0</v>
      </c>
      <c r="Q14" s="444">
        <f t="shared" si="0"/>
        <v>0</v>
      </c>
      <c r="R14" s="365"/>
      <c r="S14" s="365"/>
      <c r="T14" s="365"/>
      <c r="U14" s="365"/>
      <c r="V14" s="365"/>
    </row>
    <row r="15" spans="1:22" ht="15.75" x14ac:dyDescent="0.25">
      <c r="A15" s="552"/>
      <c r="B15" s="552"/>
      <c r="C15" s="442"/>
      <c r="D15" s="442"/>
      <c r="E15" s="365"/>
      <c r="F15" s="365"/>
      <c r="G15" s="360"/>
      <c r="H15" s="249"/>
      <c r="I15" s="250"/>
      <c r="J15" s="249"/>
      <c r="K15" s="250"/>
      <c r="L15" s="249"/>
      <c r="M15" s="250"/>
      <c r="N15" s="249"/>
      <c r="O15" s="250"/>
      <c r="P15" s="443">
        <f t="shared" si="0"/>
        <v>0</v>
      </c>
      <c r="Q15" s="444">
        <f t="shared" si="0"/>
        <v>0</v>
      </c>
      <c r="R15" s="365"/>
      <c r="S15" s="365"/>
      <c r="T15" s="365"/>
      <c r="U15" s="365"/>
      <c r="V15" s="365"/>
    </row>
    <row r="16" spans="1:22" ht="15.75" x14ac:dyDescent="0.25">
      <c r="A16" s="552"/>
      <c r="B16" s="552"/>
      <c r="C16" s="442"/>
      <c r="D16" s="442"/>
      <c r="E16" s="365"/>
      <c r="F16" s="365"/>
      <c r="G16" s="360"/>
      <c r="H16" s="249"/>
      <c r="I16" s="250"/>
      <c r="J16" s="249"/>
      <c r="K16" s="250"/>
      <c r="L16" s="249"/>
      <c r="M16" s="250"/>
      <c r="N16" s="249"/>
      <c r="O16" s="250"/>
      <c r="P16" s="443">
        <f t="shared" si="0"/>
        <v>0</v>
      </c>
      <c r="Q16" s="444">
        <f t="shared" si="0"/>
        <v>0</v>
      </c>
      <c r="R16" s="365"/>
      <c r="S16" s="365"/>
      <c r="T16" s="365"/>
      <c r="U16" s="365"/>
      <c r="V16" s="365"/>
    </row>
    <row r="17" spans="1:22" ht="15.75" x14ac:dyDescent="0.25">
      <c r="A17" s="552"/>
      <c r="B17" s="552"/>
      <c r="C17" s="442"/>
      <c r="D17" s="442"/>
      <c r="E17" s="365"/>
      <c r="F17" s="365"/>
      <c r="G17" s="360"/>
      <c r="H17" s="249"/>
      <c r="I17" s="250"/>
      <c r="J17" s="249"/>
      <c r="K17" s="250"/>
      <c r="L17" s="249"/>
      <c r="M17" s="250"/>
      <c r="N17" s="249"/>
      <c r="O17" s="250"/>
      <c r="P17" s="443">
        <f t="shared" si="0"/>
        <v>0</v>
      </c>
      <c r="Q17" s="444">
        <f t="shared" si="0"/>
        <v>0</v>
      </c>
      <c r="R17" s="365"/>
      <c r="S17" s="365"/>
      <c r="T17" s="365"/>
      <c r="U17" s="365"/>
      <c r="V17" s="365"/>
    </row>
    <row r="18" spans="1:22" ht="15.75" x14ac:dyDescent="0.25">
      <c r="A18" s="552"/>
      <c r="B18" s="552"/>
      <c r="C18" s="442"/>
      <c r="D18" s="442"/>
      <c r="E18" s="365"/>
      <c r="F18" s="365"/>
      <c r="G18" s="360"/>
      <c r="H18" s="249"/>
      <c r="I18" s="250"/>
      <c r="J18" s="249"/>
      <c r="K18" s="250"/>
      <c r="L18" s="249"/>
      <c r="M18" s="250"/>
      <c r="N18" s="249"/>
      <c r="O18" s="250"/>
      <c r="P18" s="443">
        <f t="shared" si="0"/>
        <v>0</v>
      </c>
      <c r="Q18" s="444">
        <f t="shared" si="0"/>
        <v>0</v>
      </c>
      <c r="R18" s="365"/>
      <c r="S18" s="365"/>
      <c r="T18" s="365"/>
      <c r="U18" s="365"/>
      <c r="V18" s="365"/>
    </row>
    <row r="19" spans="1:22" ht="15.75" x14ac:dyDescent="0.25">
      <c r="A19" s="553"/>
      <c r="B19" s="553"/>
      <c r="C19" s="442"/>
      <c r="D19" s="442"/>
      <c r="E19" s="365"/>
      <c r="F19" s="365"/>
      <c r="G19" s="360"/>
      <c r="H19" s="249"/>
      <c r="I19" s="250"/>
      <c r="J19" s="249"/>
      <c r="K19" s="250"/>
      <c r="L19" s="249"/>
      <c r="M19" s="250"/>
      <c r="N19" s="249"/>
      <c r="O19" s="250"/>
      <c r="P19" s="443">
        <f t="shared" si="0"/>
        <v>0</v>
      </c>
      <c r="Q19" s="444">
        <f t="shared" si="0"/>
        <v>0</v>
      </c>
      <c r="R19" s="365"/>
      <c r="S19" s="365"/>
      <c r="T19" s="365"/>
      <c r="U19" s="365"/>
      <c r="V19" s="365"/>
    </row>
    <row r="20" spans="1:22" ht="15.75" x14ac:dyDescent="0.25">
      <c r="A20" s="551" t="s">
        <v>1689</v>
      </c>
      <c r="B20" s="551" t="s">
        <v>1690</v>
      </c>
      <c r="C20" s="442"/>
      <c r="D20" s="442"/>
      <c r="E20" s="365"/>
      <c r="F20" s="365"/>
      <c r="G20" s="360"/>
      <c r="H20" s="249"/>
      <c r="I20" s="250"/>
      <c r="J20" s="249"/>
      <c r="K20" s="250"/>
      <c r="L20" s="249"/>
      <c r="M20" s="250"/>
      <c r="N20" s="249"/>
      <c r="O20" s="250"/>
      <c r="P20" s="443">
        <f t="shared" si="0"/>
        <v>0</v>
      </c>
      <c r="Q20" s="444">
        <f t="shared" si="0"/>
        <v>0</v>
      </c>
      <c r="R20" s="365"/>
      <c r="S20" s="365"/>
      <c r="T20" s="365"/>
      <c r="U20" s="365"/>
      <c r="V20" s="365"/>
    </row>
    <row r="21" spans="1:22" ht="15.75" x14ac:dyDescent="0.25">
      <c r="A21" s="552"/>
      <c r="B21" s="552"/>
      <c r="C21" s="442"/>
      <c r="D21" s="442"/>
      <c r="E21" s="365"/>
      <c r="F21" s="365"/>
      <c r="G21" s="360"/>
      <c r="H21" s="249"/>
      <c r="I21" s="250"/>
      <c r="J21" s="249"/>
      <c r="K21" s="250"/>
      <c r="L21" s="249"/>
      <c r="M21" s="250"/>
      <c r="N21" s="249"/>
      <c r="O21" s="250"/>
      <c r="P21" s="443">
        <f t="shared" si="0"/>
        <v>0</v>
      </c>
      <c r="Q21" s="444">
        <f t="shared" si="0"/>
        <v>0</v>
      </c>
      <c r="R21" s="365"/>
      <c r="S21" s="365"/>
      <c r="T21" s="365"/>
      <c r="U21" s="365"/>
      <c r="V21" s="365"/>
    </row>
    <row r="22" spans="1:22" ht="15.75" x14ac:dyDescent="0.25">
      <c r="A22" s="552"/>
      <c r="B22" s="552"/>
      <c r="C22" s="442"/>
      <c r="D22" s="442"/>
      <c r="E22" s="365"/>
      <c r="F22" s="365"/>
      <c r="G22" s="360"/>
      <c r="H22" s="249"/>
      <c r="I22" s="250"/>
      <c r="J22" s="249"/>
      <c r="K22" s="250"/>
      <c r="L22" s="249"/>
      <c r="M22" s="250"/>
      <c r="N22" s="249"/>
      <c r="O22" s="250"/>
      <c r="P22" s="443">
        <f t="shared" si="0"/>
        <v>0</v>
      </c>
      <c r="Q22" s="444">
        <f t="shared" si="0"/>
        <v>0</v>
      </c>
      <c r="R22" s="365"/>
      <c r="S22" s="365"/>
      <c r="T22" s="365"/>
      <c r="U22" s="365"/>
      <c r="V22" s="365"/>
    </row>
    <row r="23" spans="1:22" ht="15.75" x14ac:dyDescent="0.25">
      <c r="A23" s="552"/>
      <c r="B23" s="552"/>
      <c r="C23" s="442"/>
      <c r="D23" s="442"/>
      <c r="E23" s="365"/>
      <c r="F23" s="365"/>
      <c r="G23" s="360"/>
      <c r="H23" s="249"/>
      <c r="I23" s="250"/>
      <c r="J23" s="249"/>
      <c r="K23" s="250"/>
      <c r="L23" s="249"/>
      <c r="M23" s="250"/>
      <c r="N23" s="249"/>
      <c r="O23" s="250"/>
      <c r="P23" s="443">
        <f t="shared" si="0"/>
        <v>0</v>
      </c>
      <c r="Q23" s="444">
        <f t="shared" si="0"/>
        <v>0</v>
      </c>
      <c r="R23" s="365"/>
      <c r="S23" s="365"/>
      <c r="T23" s="365"/>
      <c r="U23" s="365"/>
      <c r="V23" s="365"/>
    </row>
    <row r="24" spans="1:22" ht="15.75" x14ac:dyDescent="0.25">
      <c r="A24" s="552"/>
      <c r="B24" s="552"/>
      <c r="C24" s="442"/>
      <c r="D24" s="442"/>
      <c r="E24" s="365"/>
      <c r="F24" s="365"/>
      <c r="G24" s="360"/>
      <c r="H24" s="249"/>
      <c r="I24" s="250"/>
      <c r="J24" s="249"/>
      <c r="K24" s="250"/>
      <c r="L24" s="249"/>
      <c r="M24" s="250"/>
      <c r="N24" s="249"/>
      <c r="O24" s="250"/>
      <c r="P24" s="443">
        <f t="shared" si="0"/>
        <v>0</v>
      </c>
      <c r="Q24" s="444">
        <f t="shared" si="0"/>
        <v>0</v>
      </c>
      <c r="R24" s="365"/>
      <c r="S24" s="365"/>
      <c r="T24" s="365"/>
      <c r="U24" s="365"/>
      <c r="V24" s="365"/>
    </row>
    <row r="25" spans="1:22" ht="15.75" x14ac:dyDescent="0.25">
      <c r="A25" s="552"/>
      <c r="B25" s="552"/>
      <c r="C25" s="442"/>
      <c r="D25" s="442"/>
      <c r="E25" s="365"/>
      <c r="F25" s="365"/>
      <c r="G25" s="360"/>
      <c r="H25" s="249"/>
      <c r="I25" s="250"/>
      <c r="J25" s="249"/>
      <c r="K25" s="250"/>
      <c r="L25" s="249"/>
      <c r="M25" s="250"/>
      <c r="N25" s="249"/>
      <c r="O25" s="250"/>
      <c r="P25" s="443">
        <f t="shared" si="0"/>
        <v>0</v>
      </c>
      <c r="Q25" s="444">
        <f t="shared" si="0"/>
        <v>0</v>
      </c>
      <c r="R25" s="365"/>
      <c r="S25" s="365"/>
      <c r="T25" s="365"/>
      <c r="U25" s="365"/>
      <c r="V25" s="365"/>
    </row>
    <row r="26" spans="1:22" ht="15.75" x14ac:dyDescent="0.25">
      <c r="A26" s="553"/>
      <c r="B26" s="553"/>
      <c r="C26" s="442"/>
      <c r="D26" s="442"/>
      <c r="E26" s="365"/>
      <c r="F26" s="365"/>
      <c r="G26" s="360"/>
      <c r="H26" s="249"/>
      <c r="I26" s="250"/>
      <c r="J26" s="249"/>
      <c r="K26" s="250"/>
      <c r="L26" s="249"/>
      <c r="M26" s="250"/>
      <c r="N26" s="249"/>
      <c r="O26" s="250"/>
      <c r="P26" s="443">
        <f t="shared" si="0"/>
        <v>0</v>
      </c>
      <c r="Q26" s="444">
        <f t="shared" si="0"/>
        <v>0</v>
      </c>
      <c r="R26" s="365"/>
      <c r="S26" s="365"/>
      <c r="T26" s="365"/>
      <c r="U26" s="365"/>
      <c r="V26" s="365"/>
    </row>
    <row r="27" spans="1:22" ht="15.75" x14ac:dyDescent="0.25">
      <c r="A27" s="551" t="s">
        <v>1691</v>
      </c>
      <c r="B27" s="551" t="s">
        <v>1692</v>
      </c>
      <c r="C27" s="442"/>
      <c r="D27" s="442"/>
      <c r="E27" s="365"/>
      <c r="F27" s="365"/>
      <c r="G27" s="360"/>
      <c r="H27" s="249"/>
      <c r="I27" s="250"/>
      <c r="J27" s="249"/>
      <c r="K27" s="250"/>
      <c r="L27" s="249"/>
      <c r="M27" s="250"/>
      <c r="N27" s="249"/>
      <c r="O27" s="250"/>
      <c r="P27" s="443">
        <f t="shared" si="0"/>
        <v>0</v>
      </c>
      <c r="Q27" s="444">
        <f t="shared" si="0"/>
        <v>0</v>
      </c>
      <c r="R27" s="365"/>
      <c r="S27" s="365"/>
      <c r="T27" s="365"/>
      <c r="U27" s="365"/>
      <c r="V27" s="365"/>
    </row>
    <row r="28" spans="1:22" ht="15.75" x14ac:dyDescent="0.25">
      <c r="A28" s="552"/>
      <c r="B28" s="552"/>
      <c r="C28" s="442"/>
      <c r="D28" s="442"/>
      <c r="E28" s="365"/>
      <c r="F28" s="365"/>
      <c r="G28" s="360"/>
      <c r="H28" s="249"/>
      <c r="I28" s="250"/>
      <c r="J28" s="249"/>
      <c r="K28" s="250"/>
      <c r="L28" s="249"/>
      <c r="M28" s="250"/>
      <c r="N28" s="249"/>
      <c r="O28" s="250"/>
      <c r="P28" s="443">
        <f t="shared" si="0"/>
        <v>0</v>
      </c>
      <c r="Q28" s="444">
        <f t="shared" si="0"/>
        <v>0</v>
      </c>
      <c r="R28" s="365"/>
      <c r="S28" s="365"/>
      <c r="T28" s="365"/>
      <c r="U28" s="365"/>
      <c r="V28" s="365"/>
    </row>
    <row r="29" spans="1:22" ht="15.75" x14ac:dyDescent="0.25">
      <c r="A29" s="552"/>
      <c r="B29" s="552"/>
      <c r="C29" s="442"/>
      <c r="D29" s="442"/>
      <c r="E29" s="365"/>
      <c r="F29" s="365"/>
      <c r="G29" s="360"/>
      <c r="H29" s="249"/>
      <c r="I29" s="250"/>
      <c r="J29" s="249"/>
      <c r="K29" s="250"/>
      <c r="L29" s="249"/>
      <c r="M29" s="250"/>
      <c r="N29" s="249"/>
      <c r="O29" s="250"/>
      <c r="P29" s="443">
        <f t="shared" si="0"/>
        <v>0</v>
      </c>
      <c r="Q29" s="444">
        <f t="shared" si="0"/>
        <v>0</v>
      </c>
      <c r="R29" s="365"/>
      <c r="S29" s="365"/>
      <c r="T29" s="365"/>
      <c r="U29" s="365"/>
      <c r="V29" s="365"/>
    </row>
    <row r="30" spans="1:22" ht="15.75" x14ac:dyDescent="0.25">
      <c r="A30" s="552"/>
      <c r="B30" s="552"/>
      <c r="C30" s="442"/>
      <c r="D30" s="442"/>
      <c r="E30" s="365"/>
      <c r="F30" s="365"/>
      <c r="G30" s="360"/>
      <c r="H30" s="249"/>
      <c r="I30" s="250"/>
      <c r="J30" s="249"/>
      <c r="K30" s="250"/>
      <c r="L30" s="249"/>
      <c r="M30" s="250"/>
      <c r="N30" s="249"/>
      <c r="O30" s="250"/>
      <c r="P30" s="443">
        <f t="shared" si="0"/>
        <v>0</v>
      </c>
      <c r="Q30" s="444">
        <f t="shared" si="0"/>
        <v>0</v>
      </c>
      <c r="R30" s="365"/>
      <c r="S30" s="365"/>
      <c r="T30" s="365"/>
      <c r="U30" s="365"/>
      <c r="V30" s="365"/>
    </row>
    <row r="31" spans="1:22" ht="15.75" x14ac:dyDescent="0.25">
      <c r="A31" s="552"/>
      <c r="B31" s="552"/>
      <c r="C31" s="442"/>
      <c r="D31" s="442"/>
      <c r="E31" s="365"/>
      <c r="F31" s="365"/>
      <c r="G31" s="360"/>
      <c r="H31" s="249"/>
      <c r="I31" s="250"/>
      <c r="J31" s="249"/>
      <c r="K31" s="250"/>
      <c r="L31" s="249"/>
      <c r="M31" s="250"/>
      <c r="N31" s="249"/>
      <c r="O31" s="250"/>
      <c r="P31" s="443">
        <f t="shared" si="0"/>
        <v>0</v>
      </c>
      <c r="Q31" s="444">
        <f t="shared" si="0"/>
        <v>0</v>
      </c>
      <c r="R31" s="365"/>
      <c r="S31" s="365"/>
      <c r="T31" s="365"/>
      <c r="U31" s="365"/>
      <c r="V31" s="365"/>
    </row>
    <row r="32" spans="1:22" ht="15.75" x14ac:dyDescent="0.25">
      <c r="A32" s="552"/>
      <c r="B32" s="552"/>
      <c r="C32" s="442"/>
      <c r="D32" s="442"/>
      <c r="E32" s="365"/>
      <c r="F32" s="365"/>
      <c r="G32" s="360"/>
      <c r="H32" s="249"/>
      <c r="I32" s="250"/>
      <c r="J32" s="249"/>
      <c r="K32" s="250"/>
      <c r="L32" s="249"/>
      <c r="M32" s="250"/>
      <c r="N32" s="249"/>
      <c r="O32" s="250"/>
      <c r="P32" s="443">
        <f t="shared" si="0"/>
        <v>0</v>
      </c>
      <c r="Q32" s="444">
        <f t="shared" si="0"/>
        <v>0</v>
      </c>
      <c r="R32" s="365"/>
      <c r="S32" s="365"/>
      <c r="T32" s="365"/>
      <c r="U32" s="365"/>
      <c r="V32" s="365"/>
    </row>
    <row r="33" spans="1:22" ht="15.75" x14ac:dyDescent="0.25">
      <c r="A33" s="553"/>
      <c r="B33" s="553"/>
      <c r="C33" s="442"/>
      <c r="D33" s="442"/>
      <c r="E33" s="365"/>
      <c r="F33" s="365"/>
      <c r="G33" s="360"/>
      <c r="H33" s="249"/>
      <c r="I33" s="250"/>
      <c r="J33" s="249"/>
      <c r="K33" s="250"/>
      <c r="L33" s="249"/>
      <c r="M33" s="250"/>
      <c r="N33" s="249"/>
      <c r="O33" s="250"/>
      <c r="P33" s="443">
        <f t="shared" si="0"/>
        <v>0</v>
      </c>
      <c r="Q33" s="444">
        <f t="shared" si="0"/>
        <v>0</v>
      </c>
      <c r="R33" s="365"/>
      <c r="S33" s="365"/>
      <c r="T33" s="365"/>
      <c r="U33" s="365"/>
      <c r="V33" s="365"/>
    </row>
    <row r="34" spans="1:22" ht="15.6" customHeight="1" x14ac:dyDescent="0.25">
      <c r="A34" s="384"/>
      <c r="B34" s="385"/>
      <c r="C34" s="384" t="s">
        <v>1693</v>
      </c>
      <c r="D34" s="385"/>
      <c r="E34" s="385"/>
      <c r="F34" s="385"/>
      <c r="G34" s="386"/>
      <c r="H34" s="436">
        <f t="shared" ref="H34:P34" si="1">SUM(H7:I33)</f>
        <v>0</v>
      </c>
      <c r="I34" s="436">
        <f t="shared" si="1"/>
        <v>0</v>
      </c>
      <c r="J34" s="436">
        <f t="shared" si="1"/>
        <v>0</v>
      </c>
      <c r="K34" s="436">
        <f t="shared" si="1"/>
        <v>0</v>
      </c>
      <c r="L34" s="436">
        <f t="shared" si="1"/>
        <v>0</v>
      </c>
      <c r="M34" s="436">
        <f t="shared" si="1"/>
        <v>0</v>
      </c>
      <c r="N34" s="436">
        <f t="shared" si="1"/>
        <v>0</v>
      </c>
      <c r="O34" s="436">
        <f t="shared" si="1"/>
        <v>0</v>
      </c>
      <c r="P34" s="436">
        <f t="shared" si="1"/>
        <v>0</v>
      </c>
      <c r="Q34" s="436">
        <f>SUM(Q7:R33)</f>
        <v>0</v>
      </c>
      <c r="R34" s="388"/>
      <c r="S34" s="388"/>
      <c r="T34" s="388"/>
      <c r="U34" s="388"/>
      <c r="V34" s="388"/>
    </row>
  </sheetData>
  <mergeCells count="26">
    <mergeCell ref="F3:F5"/>
    <mergeCell ref="A3:A5"/>
    <mergeCell ref="B3:B5"/>
    <mergeCell ref="C3:C5"/>
    <mergeCell ref="D3:D5"/>
    <mergeCell ref="E3:E5"/>
    <mergeCell ref="G3:G5"/>
    <mergeCell ref="H3:O3"/>
    <mergeCell ref="P3:Q4"/>
    <mergeCell ref="R3:R5"/>
    <mergeCell ref="S3:S5"/>
    <mergeCell ref="U3:U5"/>
    <mergeCell ref="V3:V5"/>
    <mergeCell ref="H4:I4"/>
    <mergeCell ref="J4:K4"/>
    <mergeCell ref="L4:M4"/>
    <mergeCell ref="N4:O4"/>
    <mergeCell ref="T3:T5"/>
    <mergeCell ref="A27:A33"/>
    <mergeCell ref="B27:B33"/>
    <mergeCell ref="A7:A12"/>
    <mergeCell ref="B7:B12"/>
    <mergeCell ref="A13:A19"/>
    <mergeCell ref="B13:B19"/>
    <mergeCell ref="A20:A26"/>
    <mergeCell ref="B20:B26"/>
  </mergeCells>
  <dataValidations count="10">
    <dataValidation type="list" allowBlank="1" showInputMessage="1" showErrorMessage="1" sqref="C7:C33">
      <formula1>$B$1:$E$1</formula1>
    </dataValidation>
    <dataValidation allowBlank="1" showInputMessage="1" showErrorMessage="1" promptTitle="SUPUESTOS" prompt="Un  supuesto es un dato asumido como cierto a efectos de planificación este puede ser positivo como negativo." sqref="R3:R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MEDIO DE VERIFICACIÓN" prompt="Corresponde a los elementos a través del cual se acredita y se verifican  las actividades." sqref="T3:T6"/>
    <dataValidation allowBlank="1" showInputMessage="1" showErrorMessage="1" promptTitle="POBLACIÓN OBJETIVO" prompt="Grupo  de personas al cual se pretende beneficiar con dicho actividad." sqref="U3:U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INDICADORES DE RESULTADOS" prompt="Medidas o variables para verificar el cumplimiento de cada paso._x000a_" sqref="E3:E6"/>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opLeftCell="G1"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style="314" customWidth="1"/>
    <col min="3" max="7" width="27.42578125" style="314" customWidth="1"/>
    <col min="8" max="8" width="15.28515625" style="314" customWidth="1"/>
    <col min="9" max="9" width="13.7109375" style="215" bestFit="1" customWidth="1"/>
    <col min="10" max="10" width="15.28515625" style="314" customWidth="1"/>
    <col min="11" max="11" width="18.85546875" style="215" customWidth="1"/>
    <col min="12" max="12" width="11.42578125" style="314"/>
    <col min="13" max="13" width="13.7109375" style="215" bestFit="1" customWidth="1"/>
    <col min="14" max="14" width="11.42578125" style="314"/>
    <col min="15" max="15" width="13.7109375" style="215" bestFit="1" customWidth="1"/>
    <col min="16" max="16" width="15.28515625" style="314" customWidth="1"/>
    <col min="17" max="17" width="18.28515625" style="215" customWidth="1"/>
    <col min="18" max="20" width="14.140625" style="314" customWidth="1"/>
    <col min="21" max="21" width="17" style="314" customWidth="1"/>
    <col min="22" max="16384" width="11.42578125" style="314"/>
  </cols>
  <sheetData>
    <row r="1" spans="1:21" ht="18.75" x14ac:dyDescent="0.25">
      <c r="B1" s="389"/>
      <c r="C1" s="441" t="s">
        <v>1674</v>
      </c>
      <c r="D1" s="441"/>
      <c r="E1" s="389"/>
      <c r="F1" s="389"/>
      <c r="G1" s="389"/>
      <c r="H1" s="389" t="s">
        <v>1675</v>
      </c>
      <c r="K1" s="389"/>
      <c r="L1" s="389"/>
      <c r="M1" s="389"/>
      <c r="N1" s="389"/>
      <c r="O1" s="389"/>
      <c r="P1" s="389"/>
      <c r="Q1" s="389"/>
      <c r="R1" s="389"/>
      <c r="S1" s="389"/>
      <c r="T1" s="389"/>
      <c r="U1" s="389"/>
    </row>
    <row r="2" spans="1:21" ht="18.75" x14ac:dyDescent="0.25">
      <c r="A2" s="418" t="s">
        <v>1598</v>
      </c>
      <c r="B2" s="389"/>
      <c r="C2" s="389"/>
      <c r="D2" s="389"/>
      <c r="E2" s="389"/>
      <c r="F2" s="389"/>
      <c r="G2" s="389"/>
      <c r="H2" s="389"/>
      <c r="K2" s="389"/>
      <c r="L2" s="389"/>
      <c r="M2" s="389"/>
      <c r="N2" s="389"/>
      <c r="O2" s="389"/>
      <c r="P2" s="389"/>
      <c r="Q2" s="389"/>
      <c r="R2" s="389"/>
      <c r="S2" s="389"/>
      <c r="T2" s="389"/>
      <c r="U2" s="389"/>
    </row>
    <row r="3" spans="1:21" x14ac:dyDescent="0.25">
      <c r="A3" s="592" t="s">
        <v>1676</v>
      </c>
      <c r="B3" s="592"/>
      <c r="C3" s="592"/>
      <c r="D3" s="592"/>
      <c r="E3" s="592"/>
      <c r="F3" s="592"/>
      <c r="G3" s="592"/>
      <c r="H3" s="592"/>
      <c r="I3" s="592"/>
      <c r="J3" s="592"/>
      <c r="K3" s="592"/>
      <c r="L3" s="592"/>
      <c r="M3" s="592"/>
      <c r="N3" s="592"/>
      <c r="O3" s="592"/>
      <c r="P3" s="592"/>
      <c r="Q3" s="592"/>
      <c r="R3" s="592"/>
      <c r="S3" s="592"/>
      <c r="T3" s="592"/>
      <c r="U3" s="592"/>
    </row>
    <row r="4" spans="1:21" ht="1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99</v>
      </c>
      <c r="S4" s="573" t="s">
        <v>106</v>
      </c>
      <c r="T4" s="573" t="s">
        <v>105</v>
      </c>
      <c r="U4" s="554" t="s">
        <v>88</v>
      </c>
    </row>
    <row r="5" spans="1:21"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55"/>
    </row>
    <row r="6" spans="1:21"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56"/>
    </row>
    <row r="7" spans="1:21" ht="15.75" x14ac:dyDescent="0.25">
      <c r="A7" s="291"/>
      <c r="B7" s="292"/>
      <c r="C7" s="293"/>
      <c r="D7" s="293"/>
      <c r="E7" s="293"/>
      <c r="F7" s="294"/>
      <c r="G7" s="293"/>
      <c r="H7" s="295"/>
      <c r="I7" s="295"/>
      <c r="J7" s="295"/>
      <c r="K7" s="295"/>
      <c r="L7" s="295"/>
      <c r="M7" s="295"/>
      <c r="N7" s="295"/>
      <c r="O7" s="295"/>
      <c r="P7" s="295"/>
      <c r="Q7" s="295"/>
      <c r="R7" s="296"/>
      <c r="S7" s="296"/>
      <c r="T7" s="296"/>
      <c r="U7" s="297"/>
    </row>
    <row r="8" spans="1:21" ht="15.75" customHeight="1" x14ac:dyDescent="0.25">
      <c r="A8" s="589" t="s">
        <v>1676</v>
      </c>
      <c r="B8" s="589" t="s">
        <v>1677</v>
      </c>
      <c r="C8" s="430"/>
      <c r="D8" s="430"/>
      <c r="E8" s="430"/>
      <c r="F8" s="430"/>
      <c r="G8" s="383"/>
      <c r="H8" s="383"/>
      <c r="I8" s="431"/>
      <c r="J8" s="383"/>
      <c r="K8" s="431"/>
      <c r="L8" s="383"/>
      <c r="M8" s="431"/>
      <c r="N8" s="383"/>
      <c r="O8" s="431"/>
      <c r="P8" s="382">
        <f t="shared" ref="P8:Q20" si="0">H8+J8+L8+N8</f>
        <v>0</v>
      </c>
      <c r="Q8" s="256">
        <f t="shared" si="0"/>
        <v>0</v>
      </c>
      <c r="R8" s="383"/>
      <c r="S8" s="383"/>
      <c r="T8" s="383"/>
      <c r="U8" s="383"/>
    </row>
    <row r="9" spans="1:21" ht="15.75" x14ac:dyDescent="0.25">
      <c r="A9" s="590"/>
      <c r="B9" s="590"/>
      <c r="C9" s="430"/>
      <c r="D9" s="430"/>
      <c r="E9" s="430"/>
      <c r="F9" s="430"/>
      <c r="G9" s="383"/>
      <c r="H9" s="383"/>
      <c r="I9" s="431"/>
      <c r="J9" s="383"/>
      <c r="K9" s="431"/>
      <c r="L9" s="383"/>
      <c r="M9" s="431"/>
      <c r="N9" s="383"/>
      <c r="O9" s="431"/>
      <c r="P9" s="382">
        <f t="shared" si="0"/>
        <v>0</v>
      </c>
      <c r="Q9" s="256">
        <f t="shared" si="0"/>
        <v>0</v>
      </c>
      <c r="R9" s="383"/>
      <c r="S9" s="383"/>
      <c r="T9" s="383"/>
      <c r="U9" s="383"/>
    </row>
    <row r="10" spans="1:21" ht="15.75" x14ac:dyDescent="0.25">
      <c r="A10" s="590"/>
      <c r="B10" s="590"/>
      <c r="C10" s="430"/>
      <c r="D10" s="430"/>
      <c r="E10" s="430"/>
      <c r="F10" s="430"/>
      <c r="G10" s="383"/>
      <c r="H10" s="383"/>
      <c r="I10" s="431"/>
      <c r="J10" s="383"/>
      <c r="K10" s="431"/>
      <c r="L10" s="383"/>
      <c r="M10" s="431"/>
      <c r="N10" s="383"/>
      <c r="O10" s="431"/>
      <c r="P10" s="382">
        <f t="shared" si="0"/>
        <v>0</v>
      </c>
      <c r="Q10" s="256">
        <f t="shared" si="0"/>
        <v>0</v>
      </c>
      <c r="R10" s="383"/>
      <c r="S10" s="383"/>
      <c r="T10" s="383"/>
      <c r="U10" s="383"/>
    </row>
    <row r="11" spans="1:21" ht="15.75" x14ac:dyDescent="0.25">
      <c r="A11" s="590"/>
      <c r="B11" s="590"/>
      <c r="C11" s="430"/>
      <c r="D11" s="430"/>
      <c r="E11" s="430"/>
      <c r="F11" s="430"/>
      <c r="G11" s="383"/>
      <c r="H11" s="383"/>
      <c r="I11" s="431"/>
      <c r="J11" s="383"/>
      <c r="K11" s="431"/>
      <c r="L11" s="383"/>
      <c r="M11" s="431"/>
      <c r="N11" s="383"/>
      <c r="O11" s="431"/>
      <c r="P11" s="382">
        <f t="shared" si="0"/>
        <v>0</v>
      </c>
      <c r="Q11" s="256">
        <f t="shared" si="0"/>
        <v>0</v>
      </c>
      <c r="R11" s="383"/>
      <c r="S11" s="383"/>
      <c r="T11" s="383"/>
      <c r="U11" s="383"/>
    </row>
    <row r="12" spans="1:21" ht="15.75" x14ac:dyDescent="0.25">
      <c r="A12" s="590"/>
      <c r="B12" s="590"/>
      <c r="C12" s="430"/>
      <c r="D12" s="430"/>
      <c r="E12" s="430"/>
      <c r="F12" s="430"/>
      <c r="G12" s="383"/>
      <c r="H12" s="383"/>
      <c r="I12" s="431"/>
      <c r="J12" s="383"/>
      <c r="K12" s="431"/>
      <c r="L12" s="383"/>
      <c r="M12" s="431"/>
      <c r="N12" s="383"/>
      <c r="O12" s="431"/>
      <c r="P12" s="382">
        <f t="shared" si="0"/>
        <v>0</v>
      </c>
      <c r="Q12" s="256">
        <f t="shared" si="0"/>
        <v>0</v>
      </c>
      <c r="R12" s="383"/>
      <c r="S12" s="383"/>
      <c r="T12" s="383"/>
      <c r="U12" s="383"/>
    </row>
    <row r="13" spans="1:21" ht="15.75" x14ac:dyDescent="0.25">
      <c r="A13" s="590"/>
      <c r="B13" s="590"/>
      <c r="C13" s="430"/>
      <c r="D13" s="430"/>
      <c r="E13" s="430"/>
      <c r="F13" s="430"/>
      <c r="G13" s="383"/>
      <c r="H13" s="383"/>
      <c r="I13" s="431"/>
      <c r="J13" s="383"/>
      <c r="K13" s="431"/>
      <c r="L13" s="383"/>
      <c r="M13" s="431"/>
      <c r="N13" s="383"/>
      <c r="O13" s="431"/>
      <c r="P13" s="382">
        <f t="shared" si="0"/>
        <v>0</v>
      </c>
      <c r="Q13" s="256">
        <f t="shared" si="0"/>
        <v>0</v>
      </c>
      <c r="R13" s="383"/>
      <c r="S13" s="383"/>
      <c r="T13" s="383"/>
      <c r="U13" s="383"/>
    </row>
    <row r="14" spans="1:21" ht="15.75" x14ac:dyDescent="0.25">
      <c r="A14" s="590"/>
      <c r="B14" s="590"/>
      <c r="C14" s="430"/>
      <c r="D14" s="430"/>
      <c r="E14" s="430"/>
      <c r="F14" s="430"/>
      <c r="G14" s="383"/>
      <c r="H14" s="383"/>
      <c r="I14" s="431"/>
      <c r="J14" s="383"/>
      <c r="K14" s="431"/>
      <c r="L14" s="383"/>
      <c r="M14" s="431"/>
      <c r="N14" s="383"/>
      <c r="O14" s="431"/>
      <c r="P14" s="382">
        <f t="shared" si="0"/>
        <v>0</v>
      </c>
      <c r="Q14" s="256">
        <f t="shared" si="0"/>
        <v>0</v>
      </c>
      <c r="R14" s="383"/>
      <c r="S14" s="383"/>
      <c r="T14" s="383"/>
      <c r="U14" s="397"/>
    </row>
    <row r="15" spans="1:21" ht="15.75" customHeight="1" x14ac:dyDescent="0.25">
      <c r="A15" s="590"/>
      <c r="B15" s="590"/>
      <c r="C15" s="430"/>
      <c r="D15" s="430"/>
      <c r="E15" s="430"/>
      <c r="F15" s="430"/>
      <c r="G15" s="383"/>
      <c r="H15" s="383"/>
      <c r="I15" s="431"/>
      <c r="J15" s="383"/>
      <c r="K15" s="431"/>
      <c r="L15" s="433"/>
      <c r="M15" s="431"/>
      <c r="N15" s="383"/>
      <c r="O15" s="431"/>
      <c r="P15" s="382">
        <f t="shared" si="0"/>
        <v>0</v>
      </c>
      <c r="Q15" s="256">
        <f t="shared" si="0"/>
        <v>0</v>
      </c>
      <c r="R15" s="383"/>
      <c r="S15" s="383"/>
      <c r="T15" s="383"/>
      <c r="U15" s="383"/>
    </row>
    <row r="16" spans="1:21" ht="15.75" x14ac:dyDescent="0.25">
      <c r="A16" s="590"/>
      <c r="B16" s="590"/>
      <c r="C16" s="430"/>
      <c r="D16" s="430"/>
      <c r="E16" s="430"/>
      <c r="F16" s="430"/>
      <c r="G16" s="383"/>
      <c r="H16" s="383"/>
      <c r="I16" s="431"/>
      <c r="J16" s="383"/>
      <c r="K16" s="431"/>
      <c r="L16" s="433"/>
      <c r="M16" s="431"/>
      <c r="N16" s="383"/>
      <c r="O16" s="431"/>
      <c r="P16" s="382">
        <f t="shared" si="0"/>
        <v>0</v>
      </c>
      <c r="Q16" s="256">
        <f t="shared" si="0"/>
        <v>0</v>
      </c>
      <c r="R16" s="383"/>
      <c r="S16" s="383"/>
      <c r="T16" s="383"/>
      <c r="U16" s="383"/>
    </row>
    <row r="17" spans="1:21" ht="15.75" x14ac:dyDescent="0.25">
      <c r="A17" s="590"/>
      <c r="B17" s="590"/>
      <c r="C17" s="430"/>
      <c r="D17" s="430"/>
      <c r="E17" s="430"/>
      <c r="F17" s="430"/>
      <c r="G17" s="383"/>
      <c r="H17" s="383"/>
      <c r="I17" s="431"/>
      <c r="J17" s="383"/>
      <c r="K17" s="431"/>
      <c r="L17" s="433"/>
      <c r="M17" s="431"/>
      <c r="N17" s="383"/>
      <c r="O17" s="431"/>
      <c r="P17" s="382">
        <f t="shared" si="0"/>
        <v>0</v>
      </c>
      <c r="Q17" s="256">
        <f t="shared" si="0"/>
        <v>0</v>
      </c>
      <c r="R17" s="383"/>
      <c r="S17" s="383"/>
      <c r="T17" s="383"/>
      <c r="U17" s="383"/>
    </row>
    <row r="18" spans="1:21" ht="15.75" x14ac:dyDescent="0.25">
      <c r="A18" s="590"/>
      <c r="B18" s="590"/>
      <c r="C18" s="430"/>
      <c r="D18" s="430"/>
      <c r="E18" s="430"/>
      <c r="F18" s="430"/>
      <c r="G18" s="383"/>
      <c r="H18" s="383"/>
      <c r="I18" s="431"/>
      <c r="J18" s="383"/>
      <c r="K18" s="431"/>
      <c r="L18" s="433"/>
      <c r="M18" s="431"/>
      <c r="N18" s="383"/>
      <c r="O18" s="431"/>
      <c r="P18" s="382">
        <f t="shared" si="0"/>
        <v>0</v>
      </c>
      <c r="Q18" s="256">
        <f t="shared" si="0"/>
        <v>0</v>
      </c>
      <c r="R18" s="383"/>
      <c r="S18" s="383"/>
      <c r="T18" s="383"/>
      <c r="U18" s="383"/>
    </row>
    <row r="19" spans="1:21" ht="15.75" x14ac:dyDescent="0.25">
      <c r="A19" s="590"/>
      <c r="B19" s="590"/>
      <c r="C19" s="430"/>
      <c r="D19" s="430"/>
      <c r="E19" s="430"/>
      <c r="F19" s="430"/>
      <c r="G19" s="383"/>
      <c r="H19" s="383"/>
      <c r="I19" s="431"/>
      <c r="J19" s="383"/>
      <c r="K19" s="431"/>
      <c r="L19" s="383"/>
      <c r="M19" s="431"/>
      <c r="N19" s="383"/>
      <c r="O19" s="431"/>
      <c r="P19" s="382">
        <f t="shared" si="0"/>
        <v>0</v>
      </c>
      <c r="Q19" s="256">
        <f t="shared" si="0"/>
        <v>0</v>
      </c>
      <c r="R19" s="383"/>
      <c r="S19" s="383"/>
      <c r="T19" s="383"/>
      <c r="U19" s="379"/>
    </row>
    <row r="20" spans="1:21" ht="15.75" x14ac:dyDescent="0.25">
      <c r="A20" s="591"/>
      <c r="B20" s="591"/>
      <c r="C20" s="430"/>
      <c r="D20" s="430"/>
      <c r="E20" s="430"/>
      <c r="F20" s="430"/>
      <c r="G20" s="383"/>
      <c r="H20" s="383"/>
      <c r="I20" s="431"/>
      <c r="J20" s="383"/>
      <c r="K20" s="431"/>
      <c r="L20" s="383"/>
      <c r="M20" s="431"/>
      <c r="N20" s="383"/>
      <c r="O20" s="431"/>
      <c r="P20" s="382">
        <f t="shared" si="0"/>
        <v>0</v>
      </c>
      <c r="Q20" s="256">
        <f t="shared" si="0"/>
        <v>0</v>
      </c>
      <c r="R20" s="383"/>
      <c r="S20" s="383"/>
      <c r="T20" s="383"/>
      <c r="U20" s="383"/>
    </row>
    <row r="21" spans="1:21" ht="15.75" x14ac:dyDescent="0.25">
      <c r="A21" s="384"/>
      <c r="B21" s="385"/>
      <c r="C21" s="384" t="s">
        <v>1678</v>
      </c>
      <c r="D21" s="385"/>
      <c r="E21" s="385"/>
      <c r="F21" s="385"/>
      <c r="G21" s="386"/>
      <c r="H21" s="435">
        <f t="shared" ref="H21:Q21" si="1">SUM(H8:H20)</f>
        <v>0</v>
      </c>
      <c r="I21" s="436">
        <f t="shared" si="1"/>
        <v>0</v>
      </c>
      <c r="J21" s="435">
        <f t="shared" si="1"/>
        <v>0</v>
      </c>
      <c r="K21" s="436">
        <f t="shared" si="1"/>
        <v>0</v>
      </c>
      <c r="L21" s="435">
        <f t="shared" si="1"/>
        <v>0</v>
      </c>
      <c r="M21" s="436">
        <f t="shared" si="1"/>
        <v>0</v>
      </c>
      <c r="N21" s="435">
        <f t="shared" si="1"/>
        <v>0</v>
      </c>
      <c r="O21" s="436">
        <f t="shared" si="1"/>
        <v>0</v>
      </c>
      <c r="P21" s="436">
        <f t="shared" si="1"/>
        <v>0</v>
      </c>
      <c r="Q21" s="436">
        <f t="shared" si="1"/>
        <v>0</v>
      </c>
      <c r="R21" s="437"/>
      <c r="S21" s="437"/>
      <c r="T21" s="437"/>
      <c r="U21" s="437"/>
    </row>
    <row r="27" spans="1:21" x14ac:dyDescent="0.25">
      <c r="I27" s="314"/>
      <c r="K27" s="314"/>
      <c r="M27" s="314"/>
      <c r="O27" s="314"/>
      <c r="Q27" s="314"/>
    </row>
    <row r="28" spans="1:21" x14ac:dyDescent="0.25">
      <c r="I28" s="314"/>
      <c r="K28" s="314"/>
      <c r="M28" s="314"/>
      <c r="O28" s="314"/>
      <c r="Q28" s="314"/>
    </row>
    <row r="29" spans="1:21" x14ac:dyDescent="0.25">
      <c r="I29" s="314"/>
      <c r="K29" s="314"/>
      <c r="M29" s="314"/>
      <c r="O29" s="314"/>
      <c r="Q29" s="314"/>
    </row>
    <row r="30" spans="1:21" x14ac:dyDescent="0.25">
      <c r="I30" s="314"/>
      <c r="K30" s="314"/>
      <c r="M30" s="314"/>
      <c r="O30" s="314"/>
      <c r="Q30" s="314"/>
    </row>
    <row r="31" spans="1:21" x14ac:dyDescent="0.25">
      <c r="I31" s="314"/>
      <c r="K31" s="314"/>
      <c r="M31" s="314"/>
      <c r="O31" s="314"/>
      <c r="Q31" s="314"/>
    </row>
    <row r="32" spans="1:21" x14ac:dyDescent="0.25">
      <c r="I32" s="314"/>
      <c r="K32" s="314"/>
      <c r="M32" s="314"/>
      <c r="O32" s="314"/>
      <c r="Q32" s="314"/>
    </row>
    <row r="33" spans="9:17" x14ac:dyDescent="0.25">
      <c r="I33" s="314"/>
      <c r="K33" s="314"/>
      <c r="M33" s="314"/>
      <c r="O33" s="314"/>
      <c r="Q33" s="314"/>
    </row>
    <row r="34" spans="9:17" x14ac:dyDescent="0.25">
      <c r="I34" s="314"/>
      <c r="K34" s="314"/>
      <c r="M34" s="314"/>
      <c r="O34" s="314"/>
      <c r="Q34" s="314"/>
    </row>
    <row r="35" spans="9:17" x14ac:dyDescent="0.25">
      <c r="I35" s="314"/>
      <c r="K35" s="314"/>
      <c r="M35" s="314"/>
      <c r="O35" s="314"/>
      <c r="Q35" s="314"/>
    </row>
    <row r="36" spans="9:17" x14ac:dyDescent="0.25">
      <c r="I36" s="314"/>
      <c r="K36" s="314"/>
      <c r="M36" s="314"/>
      <c r="O36" s="314"/>
      <c r="Q36" s="314"/>
    </row>
    <row r="37" spans="9:17" x14ac:dyDescent="0.25">
      <c r="I37" s="314"/>
      <c r="K37" s="314"/>
      <c r="M37" s="314"/>
      <c r="O37" s="314"/>
      <c r="Q37" s="314"/>
    </row>
    <row r="38" spans="9:17" x14ac:dyDescent="0.25">
      <c r="I38" s="314"/>
      <c r="K38" s="314"/>
      <c r="M38" s="314"/>
      <c r="O38" s="314"/>
      <c r="Q38" s="314"/>
    </row>
    <row r="39" spans="9:17" x14ac:dyDescent="0.25">
      <c r="I39" s="314"/>
      <c r="K39" s="314"/>
      <c r="M39" s="314"/>
      <c r="O39" s="314"/>
      <c r="Q39" s="314"/>
    </row>
  </sheetData>
  <mergeCells count="20">
    <mergeCell ref="A3:U3"/>
    <mergeCell ref="A4:A6"/>
    <mergeCell ref="B4:B6"/>
    <mergeCell ref="C4:C6"/>
    <mergeCell ref="D4:D6"/>
    <mergeCell ref="E4:E6"/>
    <mergeCell ref="F4:F6"/>
    <mergeCell ref="G4:G6"/>
    <mergeCell ref="H4:O4"/>
    <mergeCell ref="P4:Q5"/>
    <mergeCell ref="U4:U6"/>
    <mergeCell ref="H5:I5"/>
    <mergeCell ref="J5:K5"/>
    <mergeCell ref="L5:M5"/>
    <mergeCell ref="N5:O5"/>
    <mergeCell ref="A8:A20"/>
    <mergeCell ref="B8:B20"/>
    <mergeCell ref="R4:R6"/>
    <mergeCell ref="S4:S6"/>
    <mergeCell ref="T4:T6"/>
  </mergeCells>
  <dataValidations count="9">
    <dataValidation type="list" allowBlank="1" showInputMessage="1" showErrorMessage="1" sqref="C8:C20">
      <formula1>$C$1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E10" zoomScale="86" zoomScaleNormal="86" workbookViewId="0">
      <selection activeCell="F16" sqref="F16"/>
    </sheetView>
  </sheetViews>
  <sheetFormatPr baseColWidth="10" defaultColWidth="11.5703125" defaultRowHeight="15" x14ac:dyDescent="0.25"/>
  <cols>
    <col min="1" max="1" width="2.85546875" style="78" customWidth="1"/>
    <col min="2" max="2" width="35" style="78" customWidth="1"/>
    <col min="3" max="3" width="21.5703125" style="78" customWidth="1"/>
    <col min="4" max="4" width="18.42578125" style="78" customWidth="1"/>
    <col min="5" max="5" width="30.85546875" style="78" customWidth="1"/>
    <col min="6" max="6" width="19.140625" style="78" customWidth="1"/>
    <col min="7" max="7" width="14.28515625" style="78" customWidth="1"/>
    <col min="8" max="8" width="58.5703125" style="78" customWidth="1"/>
    <col min="9" max="9" width="17.28515625" style="188" customWidth="1"/>
    <col min="10" max="10" width="15.85546875" style="78" bestFit="1" customWidth="1"/>
    <col min="11" max="16384" width="11.5703125" style="78"/>
  </cols>
  <sheetData>
    <row r="2" spans="2:11" ht="16.5" thickBot="1" x14ac:dyDescent="0.3">
      <c r="H2" s="543" t="s">
        <v>1339</v>
      </c>
      <c r="I2" s="543"/>
    </row>
    <row r="3" spans="2:11" ht="19.5" thickBot="1" x14ac:dyDescent="0.3">
      <c r="B3" s="73" t="s">
        <v>21</v>
      </c>
      <c r="C3" s="73" t="s">
        <v>380</v>
      </c>
      <c r="H3" s="272" t="s">
        <v>379</v>
      </c>
      <c r="I3" s="273" t="s">
        <v>380</v>
      </c>
    </row>
    <row r="4" spans="2:11" ht="18.75" x14ac:dyDescent="0.25">
      <c r="B4" s="74" t="s">
        <v>111</v>
      </c>
      <c r="C4" s="193">
        <f>'1. TALLERES SEMINARIOS'!D5</f>
        <v>75384.75</v>
      </c>
      <c r="H4" s="265" t="s">
        <v>1327</v>
      </c>
      <c r="I4" s="268">
        <f>'1. Desarrollo e Innov. Curricu.'!Q28</f>
        <v>0</v>
      </c>
    </row>
    <row r="5" spans="2:11" ht="18.75" x14ac:dyDescent="0.25">
      <c r="B5" s="74" t="s">
        <v>404</v>
      </c>
      <c r="C5" s="193">
        <f>'2. CONTRATACION DE PERSONAL'!D5</f>
        <v>1710000</v>
      </c>
      <c r="H5" s="266" t="s">
        <v>1329</v>
      </c>
      <c r="I5" s="269">
        <f>'2. Investigación Científica'!Q47</f>
        <v>0</v>
      </c>
    </row>
    <row r="6" spans="2:11" ht="18.75" x14ac:dyDescent="0.25">
      <c r="B6" s="74" t="s">
        <v>115</v>
      </c>
      <c r="C6" s="193">
        <f>'3. EQUIPO DE OFICINA'!D5</f>
        <v>179600</v>
      </c>
      <c r="H6" s="266" t="s">
        <v>460</v>
      </c>
      <c r="I6" s="269">
        <f>'3. Vinculación Univ. Sociedad'!Q74</f>
        <v>0</v>
      </c>
    </row>
    <row r="7" spans="2:11" ht="19.5" thickBot="1" x14ac:dyDescent="0.3">
      <c r="B7" s="74" t="s">
        <v>405</v>
      </c>
      <c r="C7" s="193">
        <f>'4. EQUIPO TECNOLÓGICOS'!D5</f>
        <v>604000</v>
      </c>
      <c r="E7" s="276" t="s">
        <v>108</v>
      </c>
      <c r="F7" s="285" t="s">
        <v>1349</v>
      </c>
      <c r="H7" s="266" t="s">
        <v>1328</v>
      </c>
      <c r="I7" s="269">
        <f>'4. Docencia y Profesorado Univ.'!Q21</f>
        <v>0</v>
      </c>
    </row>
    <row r="8" spans="2:11" ht="18.75" x14ac:dyDescent="0.25">
      <c r="B8" s="74" t="s">
        <v>116</v>
      </c>
      <c r="C8" s="193">
        <f>'5. ACTIVIDADES ESPECIALES'!D5</f>
        <v>1820943.618</v>
      </c>
      <c r="E8" s="281" t="s">
        <v>1351</v>
      </c>
      <c r="F8" s="282">
        <f>Presupuesto!D566</f>
        <v>3528328.3679999998</v>
      </c>
      <c r="H8" s="266" t="s">
        <v>1330</v>
      </c>
      <c r="I8" s="269">
        <f>'5. Estudiantes y Graduados'!Q43</f>
        <v>0</v>
      </c>
    </row>
    <row r="9" spans="2:11" ht="19.5" thickBot="1" x14ac:dyDescent="0.3">
      <c r="B9" s="84" t="s">
        <v>375</v>
      </c>
      <c r="C9" s="75">
        <f>'6. Becas'!D5</f>
        <v>0</v>
      </c>
      <c r="E9" s="283" t="s">
        <v>1367</v>
      </c>
      <c r="F9" s="284">
        <f>Presupuesto!E566</f>
        <v>861600</v>
      </c>
      <c r="H9" s="266" t="s">
        <v>461</v>
      </c>
      <c r="I9" s="269">
        <f>'6. Gestión del Conocimiento'!Q27</f>
        <v>0</v>
      </c>
    </row>
    <row r="10" spans="2:11" ht="19.5" thickBot="1" x14ac:dyDescent="0.3">
      <c r="B10" s="84" t="s">
        <v>376</v>
      </c>
      <c r="C10" s="75">
        <f>'7. Infraestructura'!D5</f>
        <v>0</v>
      </c>
      <c r="E10" s="286" t="s">
        <v>1350</v>
      </c>
      <c r="F10" s="287">
        <f>Presupuesto!F566</f>
        <v>4389928.3679999998</v>
      </c>
      <c r="G10" s="103"/>
      <c r="H10" s="266" t="s">
        <v>1331</v>
      </c>
      <c r="I10" s="270">
        <f>'7. Lo Esencial de la Reforma U.'!Q34</f>
        <v>0</v>
      </c>
    </row>
    <row r="11" spans="2:11" ht="18.75" x14ac:dyDescent="0.25">
      <c r="B11" s="74" t="s">
        <v>407</v>
      </c>
      <c r="C11" s="75">
        <f>'8. Venta de Servicios'!D5</f>
        <v>0</v>
      </c>
      <c r="E11" s="288" t="s">
        <v>394</v>
      </c>
      <c r="F11" s="289">
        <f>Presupuesto!AR566</f>
        <v>4389928.3679999998</v>
      </c>
      <c r="G11" s="103"/>
      <c r="H11" s="266" t="s">
        <v>1333</v>
      </c>
      <c r="I11" s="270">
        <f>'8. Cultura de Inno. Insti...'!Q21</f>
        <v>0</v>
      </c>
    </row>
    <row r="12" spans="2:11" ht="18.75" x14ac:dyDescent="0.25">
      <c r="B12" s="84"/>
      <c r="C12" s="75"/>
      <c r="F12" s="103"/>
      <c r="G12" s="103"/>
      <c r="H12" s="266" t="s">
        <v>1344</v>
      </c>
      <c r="I12" s="270">
        <f>'9. Asegura. de la Calid. y M'!Q36</f>
        <v>0</v>
      </c>
      <c r="K12" s="148"/>
    </row>
    <row r="13" spans="2:11" ht="24" thickBot="1" x14ac:dyDescent="0.3">
      <c r="B13" s="76" t="s">
        <v>114</v>
      </c>
      <c r="C13" s="280">
        <f>SUM(C4:C12)</f>
        <v>4389928.3679999998</v>
      </c>
      <c r="F13" s="103"/>
      <c r="G13" s="103"/>
      <c r="H13" s="267" t="s">
        <v>1343</v>
      </c>
      <c r="I13" s="271">
        <f>'10. Posgrado'!Q43</f>
        <v>0</v>
      </c>
    </row>
    <row r="14" spans="2:11" ht="23.25" x14ac:dyDescent="0.25">
      <c r="B14" s="76"/>
      <c r="C14" s="77"/>
      <c r="F14" s="103"/>
      <c r="G14" s="103"/>
      <c r="H14" s="274" t="s">
        <v>114</v>
      </c>
      <c r="I14" s="275">
        <f>SUM(I4:I13)</f>
        <v>0</v>
      </c>
    </row>
    <row r="15" spans="2:11" ht="15.75" x14ac:dyDescent="0.25">
      <c r="F15" s="103"/>
      <c r="G15" s="103"/>
      <c r="H15" s="544"/>
      <c r="I15" s="544"/>
    </row>
    <row r="16" spans="2:11" ht="16.5" thickBot="1" x14ac:dyDescent="0.3">
      <c r="F16" s="103"/>
      <c r="G16" s="103"/>
      <c r="H16" s="545" t="s">
        <v>1341</v>
      </c>
      <c r="I16" s="545"/>
    </row>
    <row r="17" spans="2:15" ht="15.75" thickBot="1" x14ac:dyDescent="0.3">
      <c r="F17" s="103"/>
      <c r="G17" s="103"/>
      <c r="H17" s="276" t="s">
        <v>379</v>
      </c>
      <c r="I17" s="277" t="s">
        <v>380</v>
      </c>
      <c r="J17" s="188"/>
    </row>
    <row r="18" spans="2:15" x14ac:dyDescent="0.25">
      <c r="H18" s="329" t="s">
        <v>1334</v>
      </c>
      <c r="I18" s="330">
        <f>'11. Gestion Administrativa'!Q39</f>
        <v>0</v>
      </c>
      <c r="J18" s="188"/>
    </row>
    <row r="19" spans="2:15" x14ac:dyDescent="0.25">
      <c r="H19" s="331" t="s">
        <v>1335</v>
      </c>
      <c r="I19" s="332">
        <f>'12. Gestión del Talento Humano'!Q21</f>
        <v>0</v>
      </c>
      <c r="J19" s="188"/>
    </row>
    <row r="20" spans="2:15" x14ac:dyDescent="0.25">
      <c r="B20" s="323" t="s">
        <v>1366</v>
      </c>
      <c r="C20" s="324">
        <v>22.584900000000001</v>
      </c>
      <c r="D20" s="323" t="s">
        <v>1369</v>
      </c>
      <c r="E20" s="325"/>
      <c r="H20" s="331" t="s">
        <v>1336</v>
      </c>
      <c r="I20" s="332">
        <f>'13. Gestión Académica'!Q21</f>
        <v>0</v>
      </c>
      <c r="J20" s="188"/>
    </row>
    <row r="21" spans="2:15" x14ac:dyDescent="0.25">
      <c r="H21" s="331" t="s">
        <v>1337</v>
      </c>
      <c r="I21" s="332">
        <f>'14. Internacional... de la E.S.'!O36</f>
        <v>0</v>
      </c>
      <c r="J21" s="188"/>
    </row>
    <row r="22" spans="2:15" x14ac:dyDescent="0.25">
      <c r="H22" s="333" t="s">
        <v>1338</v>
      </c>
      <c r="I22" s="334">
        <f>'15. Gobernabilidad y Proceso...'!Q29</f>
        <v>0</v>
      </c>
      <c r="J22" s="188"/>
    </row>
    <row r="23" spans="2:15" x14ac:dyDescent="0.25">
      <c r="H23" s="335" t="s">
        <v>1345</v>
      </c>
      <c r="I23" s="336">
        <f>'16. Desa. del Sistema Educ.Sup.'!Q37</f>
        <v>4389928.3679999998</v>
      </c>
      <c r="J23" s="188"/>
    </row>
    <row r="24" spans="2:15" s="315" customFormat="1" ht="15.75" thickBot="1" x14ac:dyDescent="0.3">
      <c r="H24" s="337" t="s">
        <v>1368</v>
      </c>
      <c r="I24" s="338">
        <f>'17. Gestión TIC'!Q74</f>
        <v>0</v>
      </c>
      <c r="J24" s="188"/>
    </row>
    <row r="25" spans="2:15" ht="15.75" thickBot="1" x14ac:dyDescent="0.3">
      <c r="H25" s="327" t="s">
        <v>114</v>
      </c>
      <c r="I25" s="328">
        <f>SUM(I18:I24)</f>
        <v>4389928.3679999998</v>
      </c>
    </row>
    <row r="26" spans="2:15" ht="15.75" thickBot="1" x14ac:dyDescent="0.3"/>
    <row r="27" spans="2:15" ht="15.75" thickBot="1" x14ac:dyDescent="0.3">
      <c r="H27" s="278" t="s">
        <v>1340</v>
      </c>
      <c r="I27" s="279">
        <f>I14+I25</f>
        <v>4389928.3679999998</v>
      </c>
    </row>
    <row r="28" spans="2:15" x14ac:dyDescent="0.25">
      <c r="H28" s="247"/>
      <c r="I28" s="248"/>
    </row>
    <row r="29" spans="2:15" x14ac:dyDescent="0.25">
      <c r="H29" s="247"/>
      <c r="I29" s="248"/>
    </row>
    <row r="30" spans="2:15" x14ac:dyDescent="0.25">
      <c r="H30" s="188"/>
    </row>
    <row r="31" spans="2:15" x14ac:dyDescent="0.25">
      <c r="B31" s="78" t="s">
        <v>468</v>
      </c>
      <c r="C31" s="78" t="s">
        <v>469</v>
      </c>
      <c r="D31" s="78" t="s">
        <v>470</v>
      </c>
      <c r="E31" s="78" t="s">
        <v>471</v>
      </c>
      <c r="F31" s="78" t="s">
        <v>472</v>
      </c>
      <c r="G31" s="78" t="s">
        <v>473</v>
      </c>
      <c r="H31" s="78" t="s">
        <v>474</v>
      </c>
      <c r="I31" s="188" t="s">
        <v>475</v>
      </c>
      <c r="J31" s="78" t="s">
        <v>476</v>
      </c>
      <c r="K31" s="78" t="s">
        <v>477</v>
      </c>
      <c r="L31" s="78" t="s">
        <v>478</v>
      </c>
      <c r="M31" s="78" t="s">
        <v>479</v>
      </c>
      <c r="N31" s="78" t="s">
        <v>480</v>
      </c>
      <c r="O31" s="78" t="s">
        <v>481</v>
      </c>
    </row>
    <row r="33" spans="2:8" x14ac:dyDescent="0.25">
      <c r="H33" s="148"/>
    </row>
    <row r="35" spans="2:8" ht="18.75" x14ac:dyDescent="0.25">
      <c r="B35" s="74"/>
      <c r="C35" s="75"/>
    </row>
    <row r="36" spans="2:8" ht="18.75" x14ac:dyDescent="0.25">
      <c r="B36" s="74"/>
      <c r="C36" s="75"/>
    </row>
    <row r="37" spans="2:8" x14ac:dyDescent="0.25">
      <c r="B37" s="189" t="s">
        <v>402</v>
      </c>
    </row>
    <row r="39" spans="2:8" ht="18.75" x14ac:dyDescent="0.25">
      <c r="B39" s="73" t="s">
        <v>21</v>
      </c>
      <c r="C39" s="73" t="s">
        <v>55</v>
      </c>
      <c r="D39" s="217" t="s">
        <v>464</v>
      </c>
    </row>
    <row r="40" spans="2:8" ht="18.75" x14ac:dyDescent="0.25">
      <c r="B40" s="78" t="s">
        <v>468</v>
      </c>
      <c r="C40" s="159">
        <f>SUMIF('2. CONTRATACION DE PERSONAL'!C:C,'Cuadro Resumen'!$B$40:$B$56,'2. CONTRATACION DE PERSONAL'!D:D)</f>
        <v>0</v>
      </c>
      <c r="D40" s="218">
        <f>SUMIF('2. CONTRATACION DE PERSONAL'!$C:$C,'Cuadro Resumen'!$B$40:$B$56,'2. CONTRATACION DE PERSONAL'!$G:$G)</f>
        <v>0</v>
      </c>
    </row>
    <row r="41" spans="2:8" ht="18.75" x14ac:dyDescent="0.25">
      <c r="B41" s="78" t="s">
        <v>469</v>
      </c>
      <c r="C41" s="159">
        <f>SUMIF('2. CONTRATACION DE PERSONAL'!C:C,'Cuadro Resumen'!$B$40:$B$56,'2. CONTRATACION DE PERSONAL'!D:D)</f>
        <v>0</v>
      </c>
      <c r="D41" s="218">
        <f>SUMIF('2. CONTRATACION DE PERSONAL'!$C:$C,'Cuadro Resumen'!$B$40:$B$56,'2. CONTRATACION DE PERSONAL'!$G:$G)</f>
        <v>0</v>
      </c>
    </row>
    <row r="42" spans="2:8" ht="18.75" x14ac:dyDescent="0.25">
      <c r="B42" s="78" t="s">
        <v>470</v>
      </c>
      <c r="C42" s="159">
        <f>SUMIF('2. CONTRATACION DE PERSONAL'!C:C,'Cuadro Resumen'!$B$40:$B$56,'2. CONTRATACION DE PERSONAL'!D:D)</f>
        <v>0</v>
      </c>
      <c r="D42" s="218">
        <f>SUMIF('2. CONTRATACION DE PERSONAL'!$C:$C,'Cuadro Resumen'!$B$40:$B$56,'2. CONTRATACION DE PERSONAL'!$G:$G)</f>
        <v>0</v>
      </c>
    </row>
    <row r="43" spans="2:8" ht="18.75" x14ac:dyDescent="0.25">
      <c r="B43" s="78" t="s">
        <v>471</v>
      </c>
      <c r="C43" s="159">
        <f>SUMIF('2. CONTRATACION DE PERSONAL'!C:C,'Cuadro Resumen'!$B$40:$B$56,'2. CONTRATACION DE PERSONAL'!D:D)</f>
        <v>0</v>
      </c>
      <c r="D43" s="218">
        <f>SUMIF('2. CONTRATACION DE PERSONAL'!$C:$C,'Cuadro Resumen'!$B$40:$B$56,'2. CONTRATACION DE PERSONAL'!$G:$G)</f>
        <v>0</v>
      </c>
    </row>
    <row r="44" spans="2:8" ht="18.75" x14ac:dyDescent="0.25">
      <c r="B44" s="78" t="s">
        <v>472</v>
      </c>
      <c r="C44" s="159">
        <f>SUMIF('2. CONTRATACION DE PERSONAL'!C:C,'Cuadro Resumen'!$B$40:$B$56,'2. CONTRATACION DE PERSONAL'!D:D)</f>
        <v>0</v>
      </c>
      <c r="D44" s="218">
        <f>SUMIF('2. CONTRATACION DE PERSONAL'!$C:$C,'Cuadro Resumen'!$B$40:$B$56,'2. CONTRATACION DE PERSONAL'!$G:$G)</f>
        <v>0</v>
      </c>
    </row>
    <row r="45" spans="2:8" ht="18.75" x14ac:dyDescent="0.25">
      <c r="B45" s="78" t="s">
        <v>473</v>
      </c>
      <c r="C45" s="159">
        <f>SUMIF('2. CONTRATACION DE PERSONAL'!C:C,'Cuadro Resumen'!$B$40:$B$56,'2. CONTRATACION DE PERSONAL'!D:D)</f>
        <v>0</v>
      </c>
      <c r="D45" s="218">
        <f>SUMIF('2. CONTRATACION DE PERSONAL'!$C:$C,'Cuadro Resumen'!$B$40:$B$56,'2. CONTRATACION DE PERSONAL'!$G:$G)</f>
        <v>0</v>
      </c>
    </row>
    <row r="46" spans="2:8" ht="18.75" x14ac:dyDescent="0.25">
      <c r="B46" s="78" t="s">
        <v>474</v>
      </c>
      <c r="C46" s="159">
        <f>SUMIF('2. CONTRATACION DE PERSONAL'!C:C,'Cuadro Resumen'!$B$40:$B$56,'2. CONTRATACION DE PERSONAL'!D:D)</f>
        <v>0</v>
      </c>
      <c r="D46" s="218">
        <f>SUMIF('2. CONTRATACION DE PERSONAL'!$C:$C,'Cuadro Resumen'!$B$40:$B$56,'2. CONTRATACION DE PERSONAL'!$G:$G)</f>
        <v>0</v>
      </c>
    </row>
    <row r="47" spans="2:8" ht="18.75" x14ac:dyDescent="0.25">
      <c r="B47" s="78" t="s">
        <v>475</v>
      </c>
      <c r="C47" s="159">
        <f>SUMIF('2. CONTRATACION DE PERSONAL'!C:C,'Cuadro Resumen'!$B$40:$B$56,'2. CONTRATACION DE PERSONAL'!D:D)</f>
        <v>0</v>
      </c>
      <c r="D47" s="218">
        <f>SUMIF('2. CONTRATACION DE PERSONAL'!$C:$C,'Cuadro Resumen'!$B$40:$B$56,'2. CONTRATACION DE PERSONAL'!$G:$G)</f>
        <v>0</v>
      </c>
    </row>
    <row r="48" spans="2:8" ht="18.75" x14ac:dyDescent="0.25">
      <c r="B48" s="78" t="s">
        <v>476</v>
      </c>
      <c r="C48" s="159">
        <f>SUMIF('2. CONTRATACION DE PERSONAL'!C:C,'Cuadro Resumen'!$B$40:$B$56,'2. CONTRATACION DE PERSONAL'!D:D)</f>
        <v>0</v>
      </c>
      <c r="D48" s="218">
        <f>SUMIF('2. CONTRATACION DE PERSONAL'!$C:$C,'Cuadro Resumen'!$B$40:$B$56,'2. CONTRATACION DE PERSONAL'!$G:$G)</f>
        <v>0</v>
      </c>
    </row>
    <row r="49" spans="2:4" ht="18.75" x14ac:dyDescent="0.25">
      <c r="B49" s="78" t="s">
        <v>477</v>
      </c>
      <c r="C49" s="159">
        <f>SUMIF('2. CONTRATACION DE PERSONAL'!C:C,'Cuadro Resumen'!$B$40:$B$56,'2. CONTRATACION DE PERSONAL'!D:D)</f>
        <v>0</v>
      </c>
      <c r="D49" s="218">
        <f>SUMIF('2. CONTRATACION DE PERSONAL'!$C:$C,'Cuadro Resumen'!$B$40:$B$56,'2. CONTRATACION DE PERSONAL'!$G:$G)</f>
        <v>0</v>
      </c>
    </row>
    <row r="50" spans="2:4" ht="18.75" x14ac:dyDescent="0.25">
      <c r="B50" s="78" t="s">
        <v>478</v>
      </c>
      <c r="C50" s="159">
        <f>SUMIF('2. CONTRATACION DE PERSONAL'!C:C,'Cuadro Resumen'!$B$40:$B$56,'2. CONTRATACION DE PERSONAL'!D:D)</f>
        <v>0</v>
      </c>
      <c r="D50" s="218">
        <f>SUMIF('2. CONTRATACION DE PERSONAL'!$C:$C,'Cuadro Resumen'!$B$40:$B$56,'2. CONTRATACION DE PERSONAL'!$G:$G)</f>
        <v>0</v>
      </c>
    </row>
    <row r="51" spans="2:4" ht="18.75" x14ac:dyDescent="0.25">
      <c r="B51" s="78" t="s">
        <v>479</v>
      </c>
      <c r="C51" s="159">
        <f>SUMIF('2. CONTRATACION DE PERSONAL'!C:C,'Cuadro Resumen'!$B$40:$B$56,'2. CONTRATACION DE PERSONAL'!D:D)</f>
        <v>0</v>
      </c>
      <c r="D51" s="218">
        <f>SUMIF('2. CONTRATACION DE PERSONAL'!$C:$C,'Cuadro Resumen'!$B$40:$B$56,'2. CONTRATACION DE PERSONAL'!$G:$G)</f>
        <v>0</v>
      </c>
    </row>
    <row r="52" spans="2:4" ht="18.75" x14ac:dyDescent="0.25">
      <c r="B52" s="78" t="s">
        <v>480</v>
      </c>
      <c r="C52" s="159">
        <f>SUMIF('2. CONTRATACION DE PERSONAL'!C:C,'Cuadro Resumen'!$B$40:$B$56,'2. CONTRATACION DE PERSONAL'!D:D)</f>
        <v>0</v>
      </c>
      <c r="D52" s="218">
        <f>SUMIF('2. CONTRATACION DE PERSONAL'!$C:$C,'Cuadro Resumen'!$B$40:$B$56,'2. CONTRATACION DE PERSONAL'!$G:$G)</f>
        <v>0</v>
      </c>
    </row>
    <row r="53" spans="2:4" ht="18.75" x14ac:dyDescent="0.25">
      <c r="B53" s="78" t="s">
        <v>481</v>
      </c>
      <c r="C53" s="159">
        <f>SUMIF('2. CONTRATACION DE PERSONAL'!C:C,'Cuadro Resumen'!$B$40:$B$56,'2. CONTRATACION DE PERSONAL'!D:D)</f>
        <v>0</v>
      </c>
      <c r="D53" s="218">
        <f>SUMIF('2. CONTRATACION DE PERSONAL'!$C:$C,'Cuadro Resumen'!$B$40:$B$56,'2. CONTRATACION DE PERSONAL'!$G:$G)</f>
        <v>0</v>
      </c>
    </row>
    <row r="54" spans="2:4" ht="18.75" x14ac:dyDescent="0.25">
      <c r="B54" s="74" t="s">
        <v>83</v>
      </c>
      <c r="C54" s="159">
        <f>SUMIF('2. CONTRATACION DE PERSONAL'!C:C,'Cuadro Resumen'!$B$40:$B$56,'2. CONTRATACION DE PERSONAL'!D:D)</f>
        <v>0</v>
      </c>
      <c r="D54" s="218">
        <f>SUMIF('2. CONTRATACION DE PERSONAL'!$C:$C,'Cuadro Resumen'!$B$40:$B$56,'2. CONTRATACION DE PERSONAL'!$G:$G)</f>
        <v>0</v>
      </c>
    </row>
    <row r="55" spans="2:4" ht="18.75" x14ac:dyDescent="0.25">
      <c r="B55" s="74" t="s">
        <v>60</v>
      </c>
      <c r="C55" s="159">
        <f>SUMIF('2. CONTRATACION DE PERSONAL'!C:C,'Cuadro Resumen'!$B$40:$B$56,'2. CONTRATACION DE PERSONAL'!D:D)</f>
        <v>1</v>
      </c>
      <c r="D55" s="218">
        <f>SUMIF('2. CONTRATACION DE PERSONAL'!$C:$C,'Cuadro Resumen'!$B$40:$B$56,'2. CONTRATACION DE PERSONAL'!$G:$G)</f>
        <v>360000</v>
      </c>
    </row>
    <row r="56" spans="2:4" ht="18.75" x14ac:dyDescent="0.25">
      <c r="B56" s="74" t="s">
        <v>61</v>
      </c>
      <c r="C56" s="159">
        <f>SUMIF('2. CONTRATACION DE PERSONAL'!C:C,'Cuadro Resumen'!$B$40:$B$56,'2. CONTRATACION DE PERSONAL'!D:D)</f>
        <v>7</v>
      </c>
      <c r="D56" s="218">
        <f>SUMIF('2. CONTRATACION DE PERSONAL'!$C:$C,'Cuadro Resumen'!$B$40:$B$56,'2. CONTRATACION DE PERSONAL'!$G:$G)</f>
        <v>1260000</v>
      </c>
    </row>
    <row r="57" spans="2:4" ht="23.25" x14ac:dyDescent="0.25">
      <c r="B57" s="76" t="s">
        <v>114</v>
      </c>
      <c r="C57" s="160">
        <f>SUBTOTAL(109,C40:C56)</f>
        <v>8</v>
      </c>
      <c r="D57" s="218">
        <f>SUM(D40:D56)</f>
        <v>1620000</v>
      </c>
    </row>
    <row r="66" spans="2:4" x14ac:dyDescent="0.25">
      <c r="B66" s="189" t="s">
        <v>369</v>
      </c>
    </row>
    <row r="68" spans="2:4" ht="18.75" x14ac:dyDescent="0.25">
      <c r="B68" s="73" t="s">
        <v>21</v>
      </c>
      <c r="C68" s="73" t="s">
        <v>55</v>
      </c>
      <c r="D68" s="217" t="s">
        <v>464</v>
      </c>
    </row>
    <row r="69" spans="2:4" ht="18.75" x14ac:dyDescent="0.25">
      <c r="B69" s="74" t="s">
        <v>63</v>
      </c>
      <c r="C69" s="75">
        <f>SUMIF('3. EQUIPO DE OFICINA'!C:C,'Cuadro Resumen'!$B$69:$B$78,'3. EQUIPO DE OFICINA'!D:D)</f>
        <v>0</v>
      </c>
      <c r="D69" s="219">
        <f>SUMIF('3. EQUIPO DE OFICINA'!$C:$C,'Cuadro Resumen'!$B$69:$B$78,'3. EQUIPO DE OFICINA'!$F:$F)</f>
        <v>0</v>
      </c>
    </row>
    <row r="70" spans="2:4" ht="18.75" x14ac:dyDescent="0.25">
      <c r="B70" s="84" t="s">
        <v>64</v>
      </c>
      <c r="C70" s="75">
        <f>SUMIF('3. EQUIPO DE OFICINA'!C:C,'Cuadro Resumen'!$B$69:$B$78,'3. EQUIPO DE OFICINA'!D:D)</f>
        <v>4</v>
      </c>
      <c r="D70" s="219">
        <f>SUMIF('3. EQUIPO DE OFICINA'!$C:$C,'Cuadro Resumen'!$B$69:$B$78,'3. EQUIPO DE OFICINA'!$F:$F)</f>
        <v>9600</v>
      </c>
    </row>
    <row r="71" spans="2:4" ht="18.75" x14ac:dyDescent="0.25">
      <c r="B71" s="84" t="s">
        <v>65</v>
      </c>
      <c r="C71" s="75">
        <f>SUMIF('3. EQUIPO DE OFICINA'!C:C,'Cuadro Resumen'!$B$69:$B$78,'3. EQUIPO DE OFICINA'!D:D)</f>
        <v>40</v>
      </c>
      <c r="D71" s="219">
        <f>SUMIF('3. EQUIPO DE OFICINA'!$C:$C,'Cuadro Resumen'!$B$69:$B$78,'3. EQUIPO DE OFICINA'!$F:$F)</f>
        <v>40000</v>
      </c>
    </row>
    <row r="72" spans="2:4" ht="18.75" x14ac:dyDescent="0.25">
      <c r="B72" s="84" t="s">
        <v>66</v>
      </c>
      <c r="C72" s="75">
        <f>SUMIF('3. EQUIPO DE OFICINA'!C:C,'Cuadro Resumen'!$B$69:$B$78,'3. EQUIPO DE OFICINA'!D:D)</f>
        <v>2</v>
      </c>
      <c r="D72" s="219">
        <f>SUMIF('3. EQUIPO DE OFICINA'!$C:$C,'Cuadro Resumen'!$B$69:$B$78,'3. EQUIPO DE OFICINA'!$F:$F)</f>
        <v>12000</v>
      </c>
    </row>
    <row r="73" spans="2:4" ht="18.75" x14ac:dyDescent="0.25">
      <c r="B73" s="84" t="s">
        <v>67</v>
      </c>
      <c r="C73" s="75">
        <f>SUMIF('3. EQUIPO DE OFICINA'!C:C,'Cuadro Resumen'!$B$69:$B$78,'3. EQUIPO DE OFICINA'!D:D)</f>
        <v>2</v>
      </c>
      <c r="D73" s="219">
        <f>SUMIF('3. EQUIPO DE OFICINA'!$C:$C,'Cuadro Resumen'!$B$69:$B$78,'3. EQUIPO DE OFICINA'!$F:$F)</f>
        <v>6000</v>
      </c>
    </row>
    <row r="74" spans="2:4" ht="18.75" x14ac:dyDescent="0.25">
      <c r="B74" s="84" t="s">
        <v>68</v>
      </c>
      <c r="C74" s="75">
        <f>SUMIF('3. EQUIPO DE OFICINA'!C:C,'Cuadro Resumen'!$B$69:$B$78,'3. EQUIPO DE OFICINA'!D:D)</f>
        <v>0</v>
      </c>
      <c r="D74" s="219">
        <f>SUMIF('3. EQUIPO DE OFICINA'!$C:$C,'Cuadro Resumen'!$B$69:$B$78,'3. EQUIPO DE OFICINA'!$F:$F)</f>
        <v>0</v>
      </c>
    </row>
    <row r="75" spans="2:4" ht="18.75" x14ac:dyDescent="0.25">
      <c r="B75" s="84" t="s">
        <v>69</v>
      </c>
      <c r="C75" s="75">
        <f>SUMIF('3. EQUIPO DE OFICINA'!C:C,'Cuadro Resumen'!$B$69:$B$78,'3. EQUIPO DE OFICINA'!D:D)</f>
        <v>14</v>
      </c>
      <c r="D75" s="219">
        <f>SUMIF('3. EQUIPO DE OFICINA'!$C:$C,'Cuadro Resumen'!$B$69:$B$78,'3. EQUIPO DE OFICINA'!$F:$F)</f>
        <v>112000</v>
      </c>
    </row>
    <row r="76" spans="2:4" ht="18.75" x14ac:dyDescent="0.25">
      <c r="B76" s="74" t="s">
        <v>70</v>
      </c>
      <c r="C76" s="75">
        <f>SUMIF('3. EQUIPO DE OFICINA'!C:C,'Cuadro Resumen'!$B$69:$B$78,'3. EQUIPO DE OFICINA'!D:D)</f>
        <v>0</v>
      </c>
      <c r="D76" s="219">
        <f>SUMIF('3. EQUIPO DE OFICINA'!$C:$C,'Cuadro Resumen'!$B$69:$B$78,'3. EQUIPO DE OFICINA'!$F:$F)</f>
        <v>0</v>
      </c>
    </row>
    <row r="77" spans="2:4" ht="18.75" x14ac:dyDescent="0.25">
      <c r="B77" s="74" t="s">
        <v>71</v>
      </c>
      <c r="C77" s="75">
        <f>SUMIF('3. EQUIPO DE OFICINA'!C:C,'Cuadro Resumen'!$B$69:$B$78,'3. EQUIPO DE OFICINA'!D:D)</f>
        <v>0</v>
      </c>
      <c r="D77" s="219">
        <f>SUMIF('3. EQUIPO DE OFICINA'!$C:$C,'Cuadro Resumen'!$B$69:$B$78,'3. EQUIPO DE OFICINA'!$F:$F)</f>
        <v>0</v>
      </c>
    </row>
    <row r="78" spans="2:4" ht="18.75" x14ac:dyDescent="0.25">
      <c r="B78" s="74" t="s">
        <v>72</v>
      </c>
      <c r="C78" s="75">
        <f>SUMIF('3. EQUIPO DE OFICINA'!C:C,'Cuadro Resumen'!$B$69:$B$78,'3. EQUIPO DE OFICINA'!D:D)</f>
        <v>0</v>
      </c>
      <c r="D78" s="219">
        <f>SUMIF('3. EQUIPO DE OFICINA'!$C:$C,'Cuadro Resumen'!$B$69:$B$78,'3. EQUIPO DE OFICINA'!$F:$F)</f>
        <v>0</v>
      </c>
    </row>
    <row r="79" spans="2:4" ht="18.75" x14ac:dyDescent="0.25">
      <c r="B79" s="74"/>
      <c r="C79" s="75">
        <f>SUMIF('3. EQUIPO DE OFICINA'!C:C,'Cuadro Resumen'!$B$69:$B$78,'3. EQUIPO DE OFICINA'!D:D)</f>
        <v>0</v>
      </c>
      <c r="D79" s="219">
        <f>SUMIF('3. EQUIPO DE OFICINA'!$C:$C,'Cuadro Resumen'!$B$69:$B$78,'3. EQUIPO DE OFICINA'!$F:$F)</f>
        <v>0</v>
      </c>
    </row>
    <row r="80" spans="2:4" ht="23.25" x14ac:dyDescent="0.25">
      <c r="B80" s="76" t="s">
        <v>114</v>
      </c>
      <c r="C80" s="77">
        <f>SUM(C69:C79)</f>
        <v>62</v>
      </c>
      <c r="D80" s="220">
        <f>SUM(D69:D79)</f>
        <v>179600</v>
      </c>
    </row>
    <row r="83" spans="2:4" x14ac:dyDescent="0.25">
      <c r="B83" s="189" t="s">
        <v>370</v>
      </c>
    </row>
    <row r="85" spans="2:4" ht="18.75" x14ac:dyDescent="0.25">
      <c r="B85" s="73" t="s">
        <v>371</v>
      </c>
      <c r="C85" s="73" t="s">
        <v>55</v>
      </c>
      <c r="D85" s="217" t="s">
        <v>464</v>
      </c>
    </row>
    <row r="86" spans="2:4" ht="37.5" x14ac:dyDescent="0.25">
      <c r="B86" s="228" t="s">
        <v>1323</v>
      </c>
      <c r="C86" s="75">
        <f>SUMIF('4. EQUIPO TECNOLÓGICOS'!C:C,'Cuadro Resumen'!$B$86:$B$102,'4. EQUIPO TECNOLÓGICOS'!D:D)</f>
        <v>8</v>
      </c>
      <c r="D86" s="75">
        <f>SUMIF('4. EQUIPO TECNOLÓGICOS'!$C:$C,'Cuadro Resumen'!$B$86:$B$102,'4. EQUIPO TECNOLÓGICOS'!F:F)</f>
        <v>280000</v>
      </c>
    </row>
    <row r="87" spans="2:4" ht="18.75" x14ac:dyDescent="0.25">
      <c r="B87" s="228" t="s">
        <v>1324</v>
      </c>
      <c r="C87" s="75">
        <f>SUMIF('4. EQUIPO TECNOLÓGICOS'!C:C,'Cuadro Resumen'!$B$86:$B$102,'4. EQUIPO TECNOLÓGICOS'!D:D)</f>
        <v>0</v>
      </c>
      <c r="D87" s="75">
        <f>SUMIF('4. EQUIPO TECNOLÓGICOS'!$C:$C,'Cuadro Resumen'!$B$86:$B$102,'4. EQUIPO TECNOLÓGICOS'!F:F)</f>
        <v>0</v>
      </c>
    </row>
    <row r="88" spans="2:4" ht="37.5" x14ac:dyDescent="0.25">
      <c r="B88" s="228" t="s">
        <v>1322</v>
      </c>
      <c r="C88" s="75">
        <f>SUMIF('4. EQUIPO TECNOLÓGICOS'!C:C,'Cuadro Resumen'!$B$86:$B$102,'4. EQUIPO TECNOLÓGICOS'!D:D)</f>
        <v>0</v>
      </c>
      <c r="D88" s="75">
        <f>SUMIF('4. EQUIPO TECNOLÓGICOS'!$C:$C,'Cuadro Resumen'!$B$86:$B$102,'4. EQUIPO TECNOLÓGICOS'!F:F)</f>
        <v>0</v>
      </c>
    </row>
    <row r="89" spans="2:4" ht="37.5" x14ac:dyDescent="0.25">
      <c r="B89" s="228" t="s">
        <v>1325</v>
      </c>
      <c r="C89" s="75">
        <f>SUMIF('4. EQUIPO TECNOLÓGICOS'!C:C,'Cuadro Resumen'!$B$86:$B$102,'4. EQUIPO TECNOLÓGICOS'!D:D)</f>
        <v>4</v>
      </c>
      <c r="D89" s="75">
        <f>SUMIF('4. EQUIPO TECNOLÓGICOS'!$C:$C,'Cuadro Resumen'!$B$86:$B$102,'4. EQUIPO TECNOLÓGICOS'!F:F)</f>
        <v>60000</v>
      </c>
    </row>
    <row r="90" spans="2:4" ht="18.75" x14ac:dyDescent="0.25">
      <c r="B90" s="74" t="s">
        <v>403</v>
      </c>
      <c r="C90" s="75">
        <f>SUMIF('4. EQUIPO TECNOLÓGICOS'!C:C,'Cuadro Resumen'!$B$86:$B$102,'4. EQUIPO TECNOLÓGICOS'!D:D)</f>
        <v>0</v>
      </c>
      <c r="D90" s="75">
        <f>SUMIF('4. EQUIPO TECNOLÓGICOS'!$C:$C,'Cuadro Resumen'!$B$86:$B$102,'4. EQUIPO TECNOLÓGICOS'!F:F)</f>
        <v>0</v>
      </c>
    </row>
    <row r="91" spans="2:4" ht="18.75" x14ac:dyDescent="0.25">
      <c r="B91" s="84" t="s">
        <v>73</v>
      </c>
      <c r="C91" s="75">
        <f>SUMIF('4. EQUIPO TECNOLÓGICOS'!C:C,'Cuadro Resumen'!$B$86:$B$102,'4. EQUIPO TECNOLÓGICOS'!D:D)</f>
        <v>1</v>
      </c>
      <c r="D91" s="75">
        <f>SUMIF('4. EQUIPO TECNOLÓGICOS'!$C:$C,'Cuadro Resumen'!$B$86:$B$102,'4. EQUIPO TECNOLÓGICOS'!F:F)</f>
        <v>4000</v>
      </c>
    </row>
    <row r="92" spans="2:4" ht="18.75" x14ac:dyDescent="0.25">
      <c r="B92" s="84" t="s">
        <v>74</v>
      </c>
      <c r="C92" s="75">
        <f>SUMIF('4. EQUIPO TECNOLÓGICOS'!C:C,'Cuadro Resumen'!$B$86:$B$102,'4. EQUIPO TECNOLÓGICOS'!D:D)</f>
        <v>3</v>
      </c>
      <c r="D92" s="75">
        <f>SUMIF('4. EQUIPO TECNOLÓGICOS'!$C:$C,'Cuadro Resumen'!$B$86:$B$102,'4. EQUIPO TECNOLÓGICOS'!F:F)</f>
        <v>24000</v>
      </c>
    </row>
    <row r="93" spans="2:4" ht="18.75" x14ac:dyDescent="0.25">
      <c r="B93" s="84" t="s">
        <v>75</v>
      </c>
      <c r="C93" s="75">
        <f>SUMIF('4. EQUIPO TECNOLÓGICOS'!C:C,'Cuadro Resumen'!$B$86:$B$102,'4. EQUIPO TECNOLÓGICOS'!D:D)</f>
        <v>0</v>
      </c>
      <c r="D93" s="75">
        <f>SUMIF('4. EQUIPO TECNOLÓGICOS'!$C:$C,'Cuadro Resumen'!$B$86:$B$102,'4. EQUIPO TECNOLÓGICOS'!F:F)</f>
        <v>0</v>
      </c>
    </row>
    <row r="94" spans="2:4" ht="18.75" x14ac:dyDescent="0.25">
      <c r="B94" s="74" t="s">
        <v>35</v>
      </c>
      <c r="C94" s="75">
        <f>SUMIF('4. EQUIPO TECNOLÓGICOS'!C:C,'Cuadro Resumen'!$B$86:$B$102,'4. EQUIPO TECNOLÓGICOS'!D:D)</f>
        <v>1</v>
      </c>
      <c r="D94" s="75">
        <f>SUMIF('4. EQUIPO TECNOLÓGICOS'!$C:$C,'Cuadro Resumen'!$B$86:$B$102,'4. EQUIPO TECNOLÓGICOS'!F:F)</f>
        <v>13000</v>
      </c>
    </row>
    <row r="95" spans="2:4" ht="18.75" x14ac:dyDescent="0.25">
      <c r="B95" s="84" t="s">
        <v>76</v>
      </c>
      <c r="C95" s="75">
        <f>SUMIF('4. EQUIPO TECNOLÓGICOS'!C:C,'Cuadro Resumen'!$B$86:$B$102,'4. EQUIPO TECNOLÓGICOS'!D:D)</f>
        <v>2</v>
      </c>
      <c r="D95" s="75">
        <f>SUMIF('4. EQUIPO TECNOLÓGICOS'!$C:$C,'Cuadro Resumen'!$B$86:$B$102,'4. EQUIPO TECNOLÓGICOS'!F:F)</f>
        <v>30000</v>
      </c>
    </row>
    <row r="96" spans="2:4" ht="18.75" x14ac:dyDescent="0.25">
      <c r="B96" s="74" t="s">
        <v>77</v>
      </c>
      <c r="C96" s="75">
        <f>SUMIF('4. EQUIPO TECNOLÓGICOS'!C:C,'Cuadro Resumen'!$B$86:$B$102,'4. EQUIPO TECNOLÓGICOS'!D:D)</f>
        <v>0</v>
      </c>
      <c r="D96" s="75">
        <f>SUMIF('4. EQUIPO TECNOLÓGICOS'!$C:$C,'Cuadro Resumen'!$B$86:$B$102,'4. EQUIPO TECNOLÓGICOS'!F:F)</f>
        <v>0</v>
      </c>
    </row>
    <row r="97" spans="2:4" ht="18.75" x14ac:dyDescent="0.25">
      <c r="B97" s="84" t="s">
        <v>78</v>
      </c>
      <c r="C97" s="75">
        <f>SUMIF('4. EQUIPO TECNOLÓGICOS'!C:C,'Cuadro Resumen'!$B$86:$B$102,'4. EQUIPO TECNOLÓGICOS'!D:D)</f>
        <v>6</v>
      </c>
      <c r="D97" s="75">
        <f>SUMIF('4. EQUIPO TECNOLÓGICOS'!$C:$C,'Cuadro Resumen'!$B$86:$B$102,'4. EQUIPO TECNOLÓGICOS'!F:F)</f>
        <v>60000</v>
      </c>
    </row>
    <row r="98" spans="2:4" ht="18.75" x14ac:dyDescent="0.25">
      <c r="B98" s="84" t="s">
        <v>79</v>
      </c>
      <c r="C98" s="75">
        <f>SUMIF('4. EQUIPO TECNOLÓGICOS'!C:C,'Cuadro Resumen'!$B$86:$B$102,'4. EQUIPO TECNOLÓGICOS'!D:D)</f>
        <v>5</v>
      </c>
      <c r="D98" s="75">
        <f>SUMIF('4. EQUIPO TECNOLÓGICOS'!$C:$C,'Cuadro Resumen'!$B$86:$B$102,'4. EQUIPO TECNOLÓGICOS'!F:F)</f>
        <v>10000</v>
      </c>
    </row>
    <row r="99" spans="2:4" ht="18.75" x14ac:dyDescent="0.25">
      <c r="B99" s="74" t="s">
        <v>1348</v>
      </c>
      <c r="C99" s="75">
        <f>SUMIF('4. EQUIPO TECNOLÓGICOS'!C:C,'Cuadro Resumen'!$B$86:$B$102,'4. EQUIPO TECNOLÓGICOS'!D:D)</f>
        <v>3</v>
      </c>
      <c r="D99" s="75">
        <f>SUMIF('4. EQUIPO TECNOLÓGICOS'!$C:$C,'Cuadro Resumen'!$B$86:$B$102,'4. EQUIPO TECNOLÓGICOS'!F:F)</f>
        <v>4500</v>
      </c>
    </row>
    <row r="100" spans="2:4" ht="18.75" x14ac:dyDescent="0.25">
      <c r="B100" s="84" t="s">
        <v>80</v>
      </c>
      <c r="C100" s="75">
        <f>SUMIF('4. EQUIPO TECNOLÓGICOS'!C:C,'Cuadro Resumen'!$B$86:$B$102,'4. EQUIPO TECNOLÓGICOS'!D:D)</f>
        <v>1</v>
      </c>
      <c r="D100" s="75">
        <f>SUMIF('4. EQUIPO TECNOLÓGICOS'!$C:$C,'Cuadro Resumen'!$B$86:$B$102,'4. EQUIPO TECNOLÓGICOS'!F:F)</f>
        <v>1500</v>
      </c>
    </row>
    <row r="101" spans="2:4" ht="18.75" x14ac:dyDescent="0.25">
      <c r="B101" s="84" t="s">
        <v>81</v>
      </c>
      <c r="C101" s="75">
        <f>SUMIF('4. EQUIPO TECNOLÓGICOS'!C:C,'Cuadro Resumen'!$B$86:$B$102,'4. EQUIPO TECNOLÓGICOS'!D:D)</f>
        <v>6</v>
      </c>
      <c r="D101" s="75">
        <f>SUMIF('4. EQUIPO TECNOLÓGICOS'!$C:$C,'Cuadro Resumen'!$B$86:$B$102,'4. EQUIPO TECNOLÓGICOS'!F:F)</f>
        <v>3000</v>
      </c>
    </row>
    <row r="102" spans="2:4" ht="18.75" x14ac:dyDescent="0.25">
      <c r="B102" s="84" t="s">
        <v>82</v>
      </c>
      <c r="C102" s="75">
        <f>SUMIF('4. EQUIPO TECNOLÓGICOS'!C:C,'Cuadro Resumen'!$B$86:$B$102,'4. EQUIPO TECNOLÓGICOS'!D:D)</f>
        <v>200</v>
      </c>
      <c r="D102" s="75">
        <f>SUMIF('4. EQUIPO TECNOLÓGICOS'!$C:$C,'Cuadro Resumen'!$B$86:$B$102,'4. EQUIPO TECNOLÓGICOS'!F:F)</f>
        <v>4000</v>
      </c>
    </row>
    <row r="103" spans="2:4" ht="23.25" x14ac:dyDescent="0.25">
      <c r="B103" s="76" t="s">
        <v>114</v>
      </c>
      <c r="C103" s="77">
        <f>SUM(C86:C102)</f>
        <v>240</v>
      </c>
      <c r="D103" s="77">
        <f>SUM(D86:D102)</f>
        <v>494000</v>
      </c>
    </row>
    <row r="107" spans="2:4" x14ac:dyDescent="0.25">
      <c r="B107" s="189" t="s">
        <v>462</v>
      </c>
    </row>
    <row r="128" spans="2:2" x14ac:dyDescent="0.25">
      <c r="B128" s="189" t="s">
        <v>463</v>
      </c>
    </row>
    <row r="129" spans="2:4" x14ac:dyDescent="0.25">
      <c r="B129" s="78" t="s">
        <v>109</v>
      </c>
      <c r="C129" s="78" t="s">
        <v>55</v>
      </c>
      <c r="D129" s="78" t="s">
        <v>464</v>
      </c>
    </row>
    <row r="130" spans="2:4" x14ac:dyDescent="0.25">
      <c r="B130" s="78" t="s">
        <v>465</v>
      </c>
    </row>
    <row r="131" spans="2:4" x14ac:dyDescent="0.25">
      <c r="B131" s="78" t="s">
        <v>455</v>
      </c>
    </row>
    <row r="132" spans="2:4" x14ac:dyDescent="0.25">
      <c r="B132" s="78" t="s">
        <v>466</v>
      </c>
    </row>
    <row r="145" spans="2:2" x14ac:dyDescent="0.25">
      <c r="B145" s="189" t="s">
        <v>467</v>
      </c>
    </row>
    <row r="196" spans="2:9" s="114" customFormat="1" x14ac:dyDescent="0.25">
      <c r="I196" s="299"/>
    </row>
    <row r="198" spans="2:9" hidden="1" x14ac:dyDescent="0.25">
      <c r="B198" s="546" t="s">
        <v>1359</v>
      </c>
      <c r="C198" s="546"/>
      <c r="D198" s="546"/>
      <c r="E198" s="546"/>
      <c r="F198" s="546"/>
    </row>
    <row r="199" spans="2:9" hidden="1" x14ac:dyDescent="0.25">
      <c r="B199" s="303" t="s">
        <v>1360</v>
      </c>
      <c r="C199" s="302" t="s">
        <v>1361</v>
      </c>
      <c r="D199" s="302" t="s">
        <v>1361</v>
      </c>
      <c r="E199" s="302" t="s">
        <v>1362</v>
      </c>
      <c r="F199" s="302" t="s">
        <v>1362</v>
      </c>
    </row>
    <row r="200" spans="2:9" hidden="1" x14ac:dyDescent="0.25">
      <c r="B200" s="301"/>
      <c r="C200" s="301" t="s">
        <v>1363</v>
      </c>
      <c r="D200" s="301" t="s">
        <v>1364</v>
      </c>
      <c r="E200" s="301" t="s">
        <v>1363</v>
      </c>
      <c r="F200" s="301" t="s">
        <v>1364</v>
      </c>
    </row>
    <row r="201" spans="2:9" hidden="1" x14ac:dyDescent="0.25">
      <c r="B201" s="303" t="s">
        <v>3</v>
      </c>
      <c r="C201" s="300">
        <v>255</v>
      </c>
      <c r="D201" s="300">
        <v>235</v>
      </c>
      <c r="E201" s="300">
        <v>300</v>
      </c>
      <c r="F201" s="300">
        <v>280</v>
      </c>
    </row>
    <row r="202" spans="2:9" hidden="1" x14ac:dyDescent="0.25">
      <c r="B202" s="303" t="s">
        <v>4</v>
      </c>
      <c r="C202" s="300">
        <v>225</v>
      </c>
      <c r="D202" s="300">
        <v>205</v>
      </c>
      <c r="E202" s="300">
        <v>270</v>
      </c>
      <c r="F202" s="300">
        <v>250</v>
      </c>
    </row>
    <row r="203" spans="2:9" hidden="1" x14ac:dyDescent="0.25">
      <c r="B203" s="303" t="s">
        <v>5</v>
      </c>
      <c r="C203" s="300">
        <v>195</v>
      </c>
      <c r="D203" s="300">
        <v>180</v>
      </c>
      <c r="E203" s="300">
        <v>240</v>
      </c>
      <c r="F203" s="300">
        <v>220</v>
      </c>
    </row>
    <row r="204" spans="2:9" hidden="1" x14ac:dyDescent="0.25">
      <c r="B204" s="303" t="s">
        <v>6</v>
      </c>
      <c r="C204" s="300">
        <v>165</v>
      </c>
      <c r="D204" s="300">
        <v>150</v>
      </c>
      <c r="E204" s="300">
        <v>210</v>
      </c>
      <c r="F204" s="300">
        <v>195</v>
      </c>
    </row>
    <row r="205" spans="2:9" hidden="1" x14ac:dyDescent="0.25">
      <c r="B205" s="303" t="s">
        <v>1365</v>
      </c>
      <c r="C205" s="300">
        <v>145</v>
      </c>
      <c r="D205" s="300">
        <v>135</v>
      </c>
      <c r="E205" s="300">
        <v>185</v>
      </c>
      <c r="F205" s="300">
        <v>170</v>
      </c>
    </row>
    <row r="206" spans="2:9" hidden="1" x14ac:dyDescent="0.25">
      <c r="B206" s="298"/>
      <c r="C206" s="298"/>
      <c r="D206" s="298"/>
      <c r="E206" s="298"/>
      <c r="F206" s="298"/>
    </row>
    <row r="207" spans="2:9" hidden="1" x14ac:dyDescent="0.25">
      <c r="B207" s="547" t="s">
        <v>1366</v>
      </c>
      <c r="C207" s="547"/>
      <c r="D207" s="547"/>
      <c r="E207" s="326">
        <f>C20</f>
        <v>22.584900000000001</v>
      </c>
      <c r="F207" s="326" t="str">
        <f>D20</f>
        <v>Lunes, 08 de febrero del 2016 Fuente el BCH</v>
      </c>
    </row>
    <row r="208" spans="2:9" hidden="1" x14ac:dyDescent="0.25">
      <c r="B208" s="298"/>
      <c r="C208" s="298"/>
      <c r="D208" s="298"/>
      <c r="E208" s="298"/>
      <c r="F208" s="298"/>
    </row>
    <row r="209" spans="2:9" hidden="1" x14ac:dyDescent="0.25">
      <c r="B209" s="298"/>
      <c r="C209" s="298"/>
      <c r="D209" s="298"/>
      <c r="E209" s="298"/>
      <c r="F209" s="298"/>
    </row>
    <row r="210" spans="2:9" hidden="1" x14ac:dyDescent="0.25">
      <c r="B210" s="546" t="s">
        <v>1359</v>
      </c>
      <c r="C210" s="546"/>
      <c r="D210" s="546"/>
      <c r="E210" s="546"/>
      <c r="F210" s="546"/>
    </row>
    <row r="211" spans="2:9" hidden="1" x14ac:dyDescent="0.25">
      <c r="B211" s="303" t="s">
        <v>1360</v>
      </c>
      <c r="C211" s="302" t="s">
        <v>1361</v>
      </c>
      <c r="D211" s="302" t="s">
        <v>1361</v>
      </c>
      <c r="E211" s="302" t="s">
        <v>1362</v>
      </c>
      <c r="F211" s="302" t="s">
        <v>1362</v>
      </c>
    </row>
    <row r="212" spans="2:9" hidden="1" x14ac:dyDescent="0.25">
      <c r="B212" s="301"/>
      <c r="C212" s="301" t="s">
        <v>1363</v>
      </c>
      <c r="D212" s="301" t="s">
        <v>1364</v>
      </c>
      <c r="E212" s="301" t="s">
        <v>1363</v>
      </c>
      <c r="F212" s="301" t="s">
        <v>1364</v>
      </c>
    </row>
    <row r="213" spans="2:9" hidden="1" x14ac:dyDescent="0.25">
      <c r="B213" s="303" t="s">
        <v>3</v>
      </c>
      <c r="C213" s="304">
        <f>+C201*E207</f>
        <v>5759.1495000000004</v>
      </c>
      <c r="D213" s="305">
        <f>+D201*E207</f>
        <v>5307.4515000000001</v>
      </c>
      <c r="E213" s="305">
        <f>+E201*E207</f>
        <v>6775.47</v>
      </c>
      <c r="F213" s="305">
        <f>+F201*E207</f>
        <v>6323.7719999999999</v>
      </c>
    </row>
    <row r="214" spans="2:9" hidden="1" x14ac:dyDescent="0.25">
      <c r="B214" s="303" t="s">
        <v>4</v>
      </c>
      <c r="C214" s="304">
        <f>+C202*E207</f>
        <v>5081.6025</v>
      </c>
      <c r="D214" s="305">
        <f>+D202*E207</f>
        <v>4629.9045000000006</v>
      </c>
      <c r="E214" s="305">
        <f>+E202*E207</f>
        <v>6097.9230000000007</v>
      </c>
      <c r="F214" s="305">
        <f>+F202*E207</f>
        <v>5646.2250000000004</v>
      </c>
    </row>
    <row r="215" spans="2:9" hidden="1" x14ac:dyDescent="0.25">
      <c r="B215" s="303" t="s">
        <v>5</v>
      </c>
      <c r="C215" s="304">
        <f>+C203*E207</f>
        <v>4404.0555000000004</v>
      </c>
      <c r="D215" s="305">
        <f>+D203*E207</f>
        <v>4065.2820000000002</v>
      </c>
      <c r="E215" s="305">
        <f>+E203*E207</f>
        <v>5420.3760000000002</v>
      </c>
      <c r="F215" s="305">
        <f>+F203*E207</f>
        <v>4968.6779999999999</v>
      </c>
    </row>
    <row r="216" spans="2:9" hidden="1" x14ac:dyDescent="0.25">
      <c r="B216" s="303" t="s">
        <v>6</v>
      </c>
      <c r="C216" s="304">
        <f>+C204*E207</f>
        <v>3726.5085000000004</v>
      </c>
      <c r="D216" s="305">
        <f>+D204*E207</f>
        <v>3387.7350000000001</v>
      </c>
      <c r="E216" s="305">
        <f>+E204*E207</f>
        <v>4742.8290000000006</v>
      </c>
      <c r="F216" s="305">
        <f>+F204*E207</f>
        <v>4404.0555000000004</v>
      </c>
    </row>
    <row r="217" spans="2:9" hidden="1" x14ac:dyDescent="0.25">
      <c r="B217" s="303" t="s">
        <v>1365</v>
      </c>
      <c r="C217" s="304">
        <f>+C205*E207</f>
        <v>3274.8105</v>
      </c>
      <c r="D217" s="305">
        <f>+D205*E207</f>
        <v>3048.9615000000003</v>
      </c>
      <c r="E217" s="305">
        <f>+E205*E207</f>
        <v>4178.2065000000002</v>
      </c>
      <c r="F217" s="305">
        <f>+F205*E207</f>
        <v>3839.433</v>
      </c>
    </row>
    <row r="218" spans="2:9" hidden="1" x14ac:dyDescent="0.25"/>
    <row r="220" spans="2:9" s="114" customFormat="1" x14ac:dyDescent="0.25">
      <c r="I220" s="29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topLeftCell="H1" workbookViewId="0">
      <pane ySplit="8" topLeftCell="A27" activePane="bottomLeft" state="frozen"/>
      <selection activeCell="A7" sqref="A7"/>
      <selection pane="bottomLeft" activeCell="C38" sqref="C38:C49"/>
    </sheetView>
  </sheetViews>
  <sheetFormatPr baseColWidth="10" defaultRowHeight="15" x14ac:dyDescent="0.25"/>
  <cols>
    <col min="1" max="2" width="21.7109375" style="314" customWidth="1"/>
    <col min="3" max="7" width="27.42578125" style="314" customWidth="1"/>
    <col min="8" max="8" width="15.28515625" style="314" customWidth="1"/>
    <col min="9" max="9" width="13.7109375" style="215" bestFit="1" customWidth="1"/>
    <col min="10" max="10" width="15.28515625" style="314" customWidth="1"/>
    <col min="11" max="11" width="18.85546875" style="215" customWidth="1"/>
    <col min="12" max="12" width="11.42578125" style="314"/>
    <col min="13" max="13" width="13.7109375" style="215" bestFit="1" customWidth="1"/>
    <col min="14" max="14" width="11.42578125" style="314"/>
    <col min="15" max="15" width="13.7109375" style="215" bestFit="1" customWidth="1"/>
    <col min="16" max="16" width="15.28515625" style="314" customWidth="1"/>
    <col min="17" max="17" width="18.28515625" style="215" customWidth="1"/>
    <col min="18" max="20" width="14.140625" style="314" customWidth="1"/>
    <col min="21" max="21" width="17" style="314" customWidth="1"/>
    <col min="22" max="16384" width="11.42578125" style="314"/>
  </cols>
  <sheetData>
    <row r="1" spans="1:23" ht="18.75" x14ac:dyDescent="0.25">
      <c r="B1" s="389"/>
      <c r="C1" s="389"/>
      <c r="D1" s="389"/>
      <c r="E1" s="389"/>
      <c r="F1" s="389"/>
      <c r="G1" s="389"/>
      <c r="H1" s="389" t="s">
        <v>1659</v>
      </c>
      <c r="K1" s="389"/>
      <c r="L1" s="389"/>
      <c r="M1" s="389"/>
      <c r="N1" s="389"/>
      <c r="O1" s="389"/>
      <c r="P1" s="367" t="s">
        <v>1660</v>
      </c>
      <c r="Q1" s="367" t="s">
        <v>1661</v>
      </c>
      <c r="R1" s="367" t="s">
        <v>1662</v>
      </c>
      <c r="S1" s="367" t="s">
        <v>1663</v>
      </c>
      <c r="T1" s="367" t="s">
        <v>1664</v>
      </c>
      <c r="U1" s="367" t="s">
        <v>1665</v>
      </c>
      <c r="V1" s="367" t="s">
        <v>1666</v>
      </c>
      <c r="W1" s="367" t="s">
        <v>1667</v>
      </c>
    </row>
    <row r="2" spans="1:23" ht="18.75" x14ac:dyDescent="0.25">
      <c r="A2" s="418" t="s">
        <v>1598</v>
      </c>
      <c r="B2" s="389"/>
      <c r="C2" s="389"/>
      <c r="D2" s="389"/>
      <c r="E2" s="389"/>
      <c r="F2" s="389"/>
      <c r="G2" s="389"/>
      <c r="H2" s="389"/>
      <c r="K2" s="389"/>
      <c r="L2" s="389"/>
      <c r="M2" s="389"/>
      <c r="N2" s="389"/>
      <c r="O2" s="389"/>
      <c r="P2" s="389"/>
      <c r="Q2" s="389"/>
      <c r="R2" s="389"/>
      <c r="S2" s="389"/>
      <c r="T2" s="389"/>
      <c r="U2" s="389"/>
    </row>
    <row r="3" spans="1:23" x14ac:dyDescent="0.25">
      <c r="A3" s="592" t="s">
        <v>1668</v>
      </c>
      <c r="B3" s="592"/>
      <c r="C3" s="592"/>
      <c r="D3" s="592"/>
      <c r="E3" s="592"/>
      <c r="F3" s="592"/>
      <c r="G3" s="592"/>
      <c r="H3" s="592"/>
      <c r="I3" s="592"/>
      <c r="J3" s="592"/>
      <c r="K3" s="592"/>
      <c r="L3" s="592"/>
      <c r="M3" s="592"/>
      <c r="N3" s="592"/>
      <c r="O3" s="592"/>
      <c r="P3" s="592"/>
      <c r="Q3" s="592"/>
      <c r="R3" s="592"/>
      <c r="S3" s="592"/>
      <c r="T3" s="592"/>
      <c r="U3" s="592"/>
    </row>
    <row r="4" spans="1:23" x14ac:dyDescent="0.25">
      <c r="A4" s="439" t="s">
        <v>1669</v>
      </c>
      <c r="B4" s="440"/>
      <c r="C4" s="440"/>
      <c r="D4" s="440"/>
      <c r="E4" s="440"/>
      <c r="F4" s="440"/>
      <c r="G4" s="440"/>
      <c r="H4" s="440"/>
      <c r="I4" s="440"/>
      <c r="J4" s="440"/>
      <c r="K4" s="440"/>
      <c r="L4" s="440"/>
      <c r="M4" s="440"/>
      <c r="N4" s="440"/>
      <c r="O4" s="440"/>
      <c r="P4" s="440"/>
      <c r="Q4" s="440"/>
      <c r="R4" s="440"/>
      <c r="S4" s="440"/>
      <c r="T4" s="440"/>
      <c r="U4" s="440"/>
    </row>
    <row r="5" spans="1:23" x14ac:dyDescent="0.25">
      <c r="A5" s="405" t="s">
        <v>1670</v>
      </c>
      <c r="B5" s="418"/>
      <c r="C5" s="418"/>
      <c r="D5" s="418"/>
      <c r="E5" s="418"/>
      <c r="F5" s="418"/>
      <c r="G5" s="418"/>
      <c r="H5" s="418"/>
      <c r="I5" s="418"/>
      <c r="J5" s="418"/>
      <c r="K5" s="418"/>
      <c r="L5" s="418"/>
      <c r="M5" s="418"/>
      <c r="N5" s="418"/>
      <c r="O5" s="418"/>
      <c r="P5" s="418"/>
      <c r="Q5" s="418"/>
      <c r="R5" s="418"/>
      <c r="S5" s="418"/>
      <c r="T5" s="418"/>
      <c r="U5" s="418"/>
    </row>
    <row r="6" spans="1:23" ht="15" customHeight="1" x14ac:dyDescent="0.25">
      <c r="A6" s="574" t="s">
        <v>95</v>
      </c>
      <c r="B6" s="573" t="s">
        <v>107</v>
      </c>
      <c r="C6" s="565" t="s">
        <v>1370</v>
      </c>
      <c r="D6" s="565" t="s">
        <v>1371</v>
      </c>
      <c r="E6" s="565" t="s">
        <v>86</v>
      </c>
      <c r="F6" s="565" t="s">
        <v>381</v>
      </c>
      <c r="G6" s="565" t="s">
        <v>87</v>
      </c>
      <c r="H6" s="557" t="s">
        <v>97</v>
      </c>
      <c r="I6" s="568"/>
      <c r="J6" s="568"/>
      <c r="K6" s="568"/>
      <c r="L6" s="568"/>
      <c r="M6" s="568"/>
      <c r="N6" s="568"/>
      <c r="O6" s="558"/>
      <c r="P6" s="569" t="s">
        <v>98</v>
      </c>
      <c r="Q6" s="570"/>
      <c r="R6" s="573" t="s">
        <v>99</v>
      </c>
      <c r="S6" s="573" t="s">
        <v>106</v>
      </c>
      <c r="T6" s="573" t="s">
        <v>105</v>
      </c>
      <c r="U6" s="554" t="s">
        <v>88</v>
      </c>
    </row>
    <row r="7" spans="1:23" ht="15" customHeight="1" x14ac:dyDescent="0.25">
      <c r="A7" s="574"/>
      <c r="B7" s="574"/>
      <c r="C7" s="566"/>
      <c r="D7" s="566"/>
      <c r="E7" s="566"/>
      <c r="F7" s="566"/>
      <c r="G7" s="566"/>
      <c r="H7" s="557" t="s">
        <v>100</v>
      </c>
      <c r="I7" s="558"/>
      <c r="J7" s="557" t="s">
        <v>101</v>
      </c>
      <c r="K7" s="558"/>
      <c r="L7" s="557" t="s">
        <v>102</v>
      </c>
      <c r="M7" s="558"/>
      <c r="N7" s="557" t="s">
        <v>103</v>
      </c>
      <c r="O7" s="558"/>
      <c r="P7" s="571"/>
      <c r="Q7" s="572"/>
      <c r="R7" s="574"/>
      <c r="S7" s="574"/>
      <c r="T7" s="574"/>
      <c r="U7" s="555"/>
    </row>
    <row r="8" spans="1:23" ht="25.5" x14ac:dyDescent="0.25">
      <c r="A8" s="575"/>
      <c r="B8" s="575"/>
      <c r="C8" s="567"/>
      <c r="D8" s="567"/>
      <c r="E8" s="567"/>
      <c r="F8" s="567"/>
      <c r="G8" s="567"/>
      <c r="H8" s="290" t="s">
        <v>104</v>
      </c>
      <c r="I8" s="290" t="s">
        <v>12</v>
      </c>
      <c r="J8" s="290" t="s">
        <v>104</v>
      </c>
      <c r="K8" s="290" t="s">
        <v>12</v>
      </c>
      <c r="L8" s="290" t="s">
        <v>104</v>
      </c>
      <c r="M8" s="290" t="s">
        <v>12</v>
      </c>
      <c r="N8" s="290" t="s">
        <v>104</v>
      </c>
      <c r="O8" s="290" t="s">
        <v>12</v>
      </c>
      <c r="P8" s="290" t="s">
        <v>104</v>
      </c>
      <c r="Q8" s="290" t="s">
        <v>12</v>
      </c>
      <c r="R8" s="575"/>
      <c r="S8" s="575"/>
      <c r="T8" s="575"/>
      <c r="U8" s="556"/>
    </row>
    <row r="9" spans="1:23" ht="15.75" x14ac:dyDescent="0.25">
      <c r="A9" s="291"/>
      <c r="B9" s="292"/>
      <c r="C9" s="293"/>
      <c r="D9" s="293"/>
      <c r="E9" s="293"/>
      <c r="F9" s="294"/>
      <c r="G9" s="293"/>
      <c r="H9" s="295"/>
      <c r="I9" s="295"/>
      <c r="J9" s="295"/>
      <c r="K9" s="295"/>
      <c r="L9" s="295"/>
      <c r="M9" s="295"/>
      <c r="N9" s="295"/>
      <c r="O9" s="295"/>
      <c r="P9" s="295"/>
      <c r="Q9" s="295"/>
      <c r="R9" s="296"/>
      <c r="S9" s="296"/>
      <c r="T9" s="296"/>
      <c r="U9" s="297"/>
    </row>
    <row r="10" spans="1:23" ht="15.75" x14ac:dyDescent="0.25">
      <c r="A10" s="589" t="s">
        <v>1668</v>
      </c>
      <c r="B10" s="589" t="s">
        <v>1671</v>
      </c>
      <c r="C10" s="430"/>
      <c r="D10" s="430"/>
      <c r="E10" s="430"/>
      <c r="F10" s="430"/>
      <c r="G10" s="383"/>
      <c r="H10" s="383"/>
      <c r="I10" s="431"/>
      <c r="J10" s="383"/>
      <c r="K10" s="431"/>
      <c r="L10" s="383"/>
      <c r="M10" s="431"/>
      <c r="N10" s="383"/>
      <c r="O10" s="431"/>
      <c r="P10" s="382">
        <f>H10+J10+L10+N10</f>
        <v>0</v>
      </c>
      <c r="Q10" s="256">
        <f>I10+K10+M10+O10</f>
        <v>0</v>
      </c>
      <c r="R10" s="383"/>
      <c r="S10" s="383"/>
      <c r="T10" s="383"/>
      <c r="U10" s="383"/>
    </row>
    <row r="11" spans="1:23" ht="15.75" x14ac:dyDescent="0.25">
      <c r="A11" s="590"/>
      <c r="B11" s="590"/>
      <c r="C11" s="430"/>
      <c r="D11" s="430"/>
      <c r="E11" s="430"/>
      <c r="F11" s="430"/>
      <c r="G11" s="383"/>
      <c r="H11" s="383"/>
      <c r="I11" s="431"/>
      <c r="J11" s="383"/>
      <c r="K11" s="431"/>
      <c r="L11" s="383"/>
      <c r="M11" s="431"/>
      <c r="N11" s="383"/>
      <c r="O11" s="431"/>
      <c r="P11" s="382">
        <f t="shared" ref="P11:Q35" si="0">H11+J11+L11+N11</f>
        <v>0</v>
      </c>
      <c r="Q11" s="256">
        <f t="shared" si="0"/>
        <v>0</v>
      </c>
      <c r="R11" s="383"/>
      <c r="S11" s="383"/>
      <c r="T11" s="383"/>
      <c r="U11" s="383"/>
    </row>
    <row r="12" spans="1:23" ht="15.75" x14ac:dyDescent="0.25">
      <c r="A12" s="590"/>
      <c r="B12" s="590"/>
      <c r="C12" s="430"/>
      <c r="D12" s="430"/>
      <c r="E12" s="430"/>
      <c r="F12" s="430"/>
      <c r="G12" s="383"/>
      <c r="H12" s="383"/>
      <c r="I12" s="431"/>
      <c r="J12" s="383"/>
      <c r="K12" s="431"/>
      <c r="L12" s="383"/>
      <c r="M12" s="431"/>
      <c r="N12" s="383"/>
      <c r="O12" s="431"/>
      <c r="P12" s="382">
        <f t="shared" si="0"/>
        <v>0</v>
      </c>
      <c r="Q12" s="256">
        <f t="shared" si="0"/>
        <v>0</v>
      </c>
      <c r="R12" s="383"/>
      <c r="S12" s="383"/>
      <c r="T12" s="383"/>
      <c r="U12" s="383"/>
    </row>
    <row r="13" spans="1:23" ht="15.75" x14ac:dyDescent="0.25">
      <c r="A13" s="590"/>
      <c r="B13" s="590"/>
      <c r="C13" s="430"/>
      <c r="D13" s="430"/>
      <c r="E13" s="430"/>
      <c r="F13" s="430"/>
      <c r="G13" s="383"/>
      <c r="H13" s="383"/>
      <c r="I13" s="431"/>
      <c r="J13" s="383"/>
      <c r="K13" s="431"/>
      <c r="L13" s="383"/>
      <c r="M13" s="431"/>
      <c r="N13" s="383"/>
      <c r="O13" s="431"/>
      <c r="P13" s="382">
        <f t="shared" si="0"/>
        <v>0</v>
      </c>
      <c r="Q13" s="256">
        <f t="shared" si="0"/>
        <v>0</v>
      </c>
      <c r="R13" s="383"/>
      <c r="S13" s="383"/>
      <c r="T13" s="383"/>
      <c r="U13" s="383"/>
    </row>
    <row r="14" spans="1:23" ht="15.75" x14ac:dyDescent="0.25">
      <c r="A14" s="590"/>
      <c r="B14" s="590"/>
      <c r="C14" s="430"/>
      <c r="D14" s="430"/>
      <c r="E14" s="430"/>
      <c r="F14" s="430"/>
      <c r="G14" s="383"/>
      <c r="H14" s="383"/>
      <c r="I14" s="431"/>
      <c r="J14" s="383"/>
      <c r="K14" s="431"/>
      <c r="L14" s="383"/>
      <c r="M14" s="431"/>
      <c r="N14" s="383"/>
      <c r="O14" s="431"/>
      <c r="P14" s="382">
        <f t="shared" si="0"/>
        <v>0</v>
      </c>
      <c r="Q14" s="256">
        <f t="shared" si="0"/>
        <v>0</v>
      </c>
      <c r="R14" s="383"/>
      <c r="S14" s="383"/>
      <c r="T14" s="383"/>
      <c r="U14" s="383"/>
    </row>
    <row r="15" spans="1:23" ht="15.75" x14ac:dyDescent="0.25">
      <c r="A15" s="591"/>
      <c r="B15" s="591"/>
      <c r="C15" s="430"/>
      <c r="D15" s="430"/>
      <c r="E15" s="430"/>
      <c r="F15" s="430"/>
      <c r="G15" s="383"/>
      <c r="H15" s="383"/>
      <c r="I15" s="431"/>
      <c r="J15" s="383"/>
      <c r="K15" s="431"/>
      <c r="L15" s="383"/>
      <c r="M15" s="431"/>
      <c r="N15" s="383"/>
      <c r="O15" s="431"/>
      <c r="P15" s="382">
        <f t="shared" si="0"/>
        <v>0</v>
      </c>
      <c r="Q15" s="256">
        <f t="shared" si="0"/>
        <v>0</v>
      </c>
      <c r="R15" s="383"/>
      <c r="S15" s="383"/>
      <c r="T15" s="383"/>
      <c r="U15" s="397"/>
    </row>
    <row r="16" spans="1:23" ht="15.75" customHeight="1" x14ac:dyDescent="0.25">
      <c r="A16" s="589" t="s">
        <v>1669</v>
      </c>
      <c r="B16" s="589" t="s">
        <v>1672</v>
      </c>
      <c r="C16" s="430"/>
      <c r="D16" s="430"/>
      <c r="E16" s="430"/>
      <c r="F16" s="430"/>
      <c r="G16" s="383"/>
      <c r="H16" s="383"/>
      <c r="I16" s="431"/>
      <c r="J16" s="383"/>
      <c r="K16" s="431"/>
      <c r="L16" s="433"/>
      <c r="M16" s="431"/>
      <c r="N16" s="383"/>
      <c r="O16" s="431"/>
      <c r="P16" s="382">
        <f t="shared" si="0"/>
        <v>0</v>
      </c>
      <c r="Q16" s="256">
        <f t="shared" si="0"/>
        <v>0</v>
      </c>
      <c r="R16" s="383"/>
      <c r="S16" s="383"/>
      <c r="T16" s="383"/>
      <c r="U16" s="383"/>
    </row>
    <row r="17" spans="1:21" ht="15.75" x14ac:dyDescent="0.25">
      <c r="A17" s="590"/>
      <c r="B17" s="590"/>
      <c r="C17" s="430"/>
      <c r="D17" s="430"/>
      <c r="E17" s="430"/>
      <c r="F17" s="430"/>
      <c r="G17" s="383"/>
      <c r="H17" s="383"/>
      <c r="I17" s="431"/>
      <c r="J17" s="383"/>
      <c r="K17" s="431"/>
      <c r="L17" s="433"/>
      <c r="M17" s="431"/>
      <c r="N17" s="383"/>
      <c r="O17" s="431"/>
      <c r="P17" s="382">
        <f t="shared" si="0"/>
        <v>0</v>
      </c>
      <c r="Q17" s="256">
        <f t="shared" si="0"/>
        <v>0</v>
      </c>
      <c r="R17" s="383"/>
      <c r="S17" s="383"/>
      <c r="T17" s="383"/>
      <c r="U17" s="383"/>
    </row>
    <row r="18" spans="1:21" ht="15.75" x14ac:dyDescent="0.25">
      <c r="A18" s="590"/>
      <c r="B18" s="590"/>
      <c r="C18" s="430"/>
      <c r="D18" s="430"/>
      <c r="E18" s="430"/>
      <c r="F18" s="430"/>
      <c r="G18" s="383"/>
      <c r="H18" s="383"/>
      <c r="I18" s="431"/>
      <c r="J18" s="383"/>
      <c r="K18" s="431"/>
      <c r="L18" s="433"/>
      <c r="M18" s="431"/>
      <c r="N18" s="383"/>
      <c r="O18" s="431"/>
      <c r="P18" s="382">
        <f t="shared" si="0"/>
        <v>0</v>
      </c>
      <c r="Q18" s="256">
        <f t="shared" si="0"/>
        <v>0</v>
      </c>
      <c r="R18" s="383"/>
      <c r="S18" s="383"/>
      <c r="T18" s="383"/>
      <c r="U18" s="383"/>
    </row>
    <row r="19" spans="1:21" ht="15.75" x14ac:dyDescent="0.25">
      <c r="A19" s="590"/>
      <c r="B19" s="590"/>
      <c r="C19" s="430"/>
      <c r="D19" s="430"/>
      <c r="E19" s="430"/>
      <c r="F19" s="430"/>
      <c r="G19" s="383"/>
      <c r="H19" s="383"/>
      <c r="I19" s="431"/>
      <c r="J19" s="383"/>
      <c r="K19" s="431"/>
      <c r="L19" s="433"/>
      <c r="M19" s="431"/>
      <c r="N19" s="383"/>
      <c r="O19" s="431"/>
      <c r="P19" s="382">
        <f t="shared" si="0"/>
        <v>0</v>
      </c>
      <c r="Q19" s="256">
        <f t="shared" si="0"/>
        <v>0</v>
      </c>
      <c r="R19" s="383"/>
      <c r="S19" s="383"/>
      <c r="T19" s="383"/>
      <c r="U19" s="383"/>
    </row>
    <row r="20" spans="1:21" ht="15.75" x14ac:dyDescent="0.25">
      <c r="A20" s="590"/>
      <c r="B20" s="590"/>
      <c r="C20" s="430"/>
      <c r="D20" s="430"/>
      <c r="E20" s="430"/>
      <c r="F20" s="430"/>
      <c r="G20" s="383"/>
      <c r="H20" s="383"/>
      <c r="I20" s="431"/>
      <c r="J20" s="383"/>
      <c r="K20" s="431"/>
      <c r="L20" s="383"/>
      <c r="M20" s="431"/>
      <c r="N20" s="383"/>
      <c r="O20" s="431"/>
      <c r="P20" s="382">
        <f t="shared" si="0"/>
        <v>0</v>
      </c>
      <c r="Q20" s="256">
        <f t="shared" si="0"/>
        <v>0</v>
      </c>
      <c r="R20" s="383"/>
      <c r="S20" s="383"/>
      <c r="T20" s="383"/>
      <c r="U20" s="379"/>
    </row>
    <row r="21" spans="1:21" ht="15.75" x14ac:dyDescent="0.25">
      <c r="A21" s="590"/>
      <c r="B21" s="590"/>
      <c r="C21" s="430"/>
      <c r="D21" s="430"/>
      <c r="E21" s="430"/>
      <c r="F21" s="430"/>
      <c r="G21" s="383"/>
      <c r="H21" s="383"/>
      <c r="I21" s="431"/>
      <c r="J21" s="383"/>
      <c r="K21" s="431"/>
      <c r="L21" s="383"/>
      <c r="M21" s="431"/>
      <c r="N21" s="383"/>
      <c r="O21" s="431"/>
      <c r="P21" s="382">
        <f t="shared" si="0"/>
        <v>0</v>
      </c>
      <c r="Q21" s="256">
        <f t="shared" si="0"/>
        <v>0</v>
      </c>
      <c r="R21" s="383"/>
      <c r="S21" s="383"/>
      <c r="T21" s="383"/>
      <c r="U21" s="379"/>
    </row>
    <row r="22" spans="1:21" ht="15.75" x14ac:dyDescent="0.25">
      <c r="A22" s="590"/>
      <c r="B22" s="590"/>
      <c r="C22" s="430"/>
      <c r="D22" s="430"/>
      <c r="E22" s="430"/>
      <c r="F22" s="430"/>
      <c r="G22" s="383"/>
      <c r="H22" s="383"/>
      <c r="I22" s="431"/>
      <c r="J22" s="383"/>
      <c r="K22" s="431"/>
      <c r="L22" s="383"/>
      <c r="M22" s="431"/>
      <c r="N22" s="383"/>
      <c r="O22" s="431"/>
      <c r="P22" s="382">
        <f t="shared" si="0"/>
        <v>0</v>
      </c>
      <c r="Q22" s="256">
        <f t="shared" si="0"/>
        <v>0</v>
      </c>
      <c r="R22" s="383"/>
      <c r="S22" s="383"/>
      <c r="T22" s="383"/>
      <c r="U22" s="379"/>
    </row>
    <row r="23" spans="1:21" ht="15.75" x14ac:dyDescent="0.25">
      <c r="A23" s="590"/>
      <c r="B23" s="590"/>
      <c r="C23" s="430"/>
      <c r="D23" s="430"/>
      <c r="E23" s="430"/>
      <c r="F23" s="430"/>
      <c r="G23" s="383"/>
      <c r="H23" s="383"/>
      <c r="I23" s="431"/>
      <c r="J23" s="383"/>
      <c r="K23" s="431"/>
      <c r="L23" s="383"/>
      <c r="M23" s="431"/>
      <c r="N23" s="383"/>
      <c r="O23" s="431"/>
      <c r="P23" s="382">
        <f t="shared" si="0"/>
        <v>0</v>
      </c>
      <c r="Q23" s="256">
        <f t="shared" si="0"/>
        <v>0</v>
      </c>
      <c r="R23" s="383"/>
      <c r="S23" s="383"/>
      <c r="T23" s="383"/>
      <c r="U23" s="379"/>
    </row>
    <row r="24" spans="1:21" ht="15.75" x14ac:dyDescent="0.25">
      <c r="A24" s="590"/>
      <c r="B24" s="590"/>
      <c r="C24" s="430"/>
      <c r="D24" s="430"/>
      <c r="E24" s="430"/>
      <c r="F24" s="430"/>
      <c r="G24" s="383"/>
      <c r="H24" s="383"/>
      <c r="I24" s="431"/>
      <c r="J24" s="383"/>
      <c r="K24" s="431"/>
      <c r="L24" s="383"/>
      <c r="M24" s="431"/>
      <c r="N24" s="383"/>
      <c r="O24" s="431"/>
      <c r="P24" s="382">
        <f t="shared" si="0"/>
        <v>0</v>
      </c>
      <c r="Q24" s="256">
        <f t="shared" si="0"/>
        <v>0</v>
      </c>
      <c r="R24" s="383"/>
      <c r="S24" s="383"/>
      <c r="T24" s="383"/>
      <c r="U24" s="379"/>
    </row>
    <row r="25" spans="1:21" ht="15.75" x14ac:dyDescent="0.25">
      <c r="A25" s="593" t="s">
        <v>1670</v>
      </c>
      <c r="B25" s="593" t="s">
        <v>1601</v>
      </c>
      <c r="C25" s="430"/>
      <c r="D25" s="430"/>
      <c r="E25" s="430"/>
      <c r="F25" s="430"/>
      <c r="G25" s="383"/>
      <c r="H25" s="383"/>
      <c r="I25" s="431"/>
      <c r="J25" s="383"/>
      <c r="K25" s="431"/>
      <c r="L25" s="383"/>
      <c r="M25" s="431"/>
      <c r="N25" s="383"/>
      <c r="O25" s="431"/>
      <c r="P25" s="382">
        <f t="shared" si="0"/>
        <v>0</v>
      </c>
      <c r="Q25" s="256">
        <f t="shared" si="0"/>
        <v>0</v>
      </c>
      <c r="R25" s="383"/>
      <c r="S25" s="383"/>
      <c r="T25" s="383"/>
      <c r="U25" s="379"/>
    </row>
    <row r="26" spans="1:21" ht="15.75" x14ac:dyDescent="0.25">
      <c r="A26" s="593"/>
      <c r="B26" s="593"/>
      <c r="C26" s="430"/>
      <c r="D26" s="430"/>
      <c r="E26" s="430"/>
      <c r="F26" s="430"/>
      <c r="G26" s="383"/>
      <c r="H26" s="383"/>
      <c r="I26" s="431"/>
      <c r="J26" s="383"/>
      <c r="K26" s="431"/>
      <c r="L26" s="383"/>
      <c r="M26" s="431"/>
      <c r="N26" s="383"/>
      <c r="O26" s="431"/>
      <c r="P26" s="382">
        <f t="shared" si="0"/>
        <v>0</v>
      </c>
      <c r="Q26" s="256">
        <f t="shared" si="0"/>
        <v>0</v>
      </c>
      <c r="R26" s="383"/>
      <c r="S26" s="383"/>
      <c r="T26" s="383"/>
      <c r="U26" s="379"/>
    </row>
    <row r="27" spans="1:21" ht="15.75" x14ac:dyDescent="0.25">
      <c r="A27" s="593"/>
      <c r="B27" s="593"/>
      <c r="C27" s="430"/>
      <c r="D27" s="430"/>
      <c r="E27" s="430"/>
      <c r="F27" s="430"/>
      <c r="G27" s="383"/>
      <c r="H27" s="383"/>
      <c r="I27" s="431"/>
      <c r="J27" s="383"/>
      <c r="K27" s="431"/>
      <c r="L27" s="383"/>
      <c r="M27" s="431"/>
      <c r="N27" s="383"/>
      <c r="O27" s="431"/>
      <c r="P27" s="382">
        <f t="shared" si="0"/>
        <v>0</v>
      </c>
      <c r="Q27" s="256">
        <f t="shared" si="0"/>
        <v>0</v>
      </c>
      <c r="R27" s="383"/>
      <c r="S27" s="383"/>
      <c r="T27" s="383"/>
      <c r="U27" s="379"/>
    </row>
    <row r="28" spans="1:21" ht="15.75" x14ac:dyDescent="0.25">
      <c r="A28" s="593"/>
      <c r="B28" s="593"/>
      <c r="C28" s="430"/>
      <c r="D28" s="430"/>
      <c r="E28" s="430"/>
      <c r="F28" s="430"/>
      <c r="G28" s="383"/>
      <c r="H28" s="383"/>
      <c r="I28" s="431"/>
      <c r="J28" s="383"/>
      <c r="K28" s="431"/>
      <c r="L28" s="383"/>
      <c r="M28" s="431"/>
      <c r="N28" s="383"/>
      <c r="O28" s="431"/>
      <c r="P28" s="382">
        <f t="shared" si="0"/>
        <v>0</v>
      </c>
      <c r="Q28" s="256">
        <f t="shared" si="0"/>
        <v>0</v>
      </c>
      <c r="R28" s="383"/>
      <c r="S28" s="383"/>
      <c r="T28" s="383"/>
      <c r="U28" s="379"/>
    </row>
    <row r="29" spans="1:21" ht="15.75" x14ac:dyDescent="0.25">
      <c r="A29" s="593"/>
      <c r="B29" s="593"/>
      <c r="C29" s="430"/>
      <c r="D29" s="430"/>
      <c r="E29" s="430"/>
      <c r="F29" s="430"/>
      <c r="G29" s="383"/>
      <c r="H29" s="383"/>
      <c r="I29" s="431"/>
      <c r="J29" s="383"/>
      <c r="K29" s="431"/>
      <c r="L29" s="383"/>
      <c r="M29" s="431"/>
      <c r="N29" s="383"/>
      <c r="O29" s="431"/>
      <c r="P29" s="382">
        <f t="shared" si="0"/>
        <v>0</v>
      </c>
      <c r="Q29" s="256">
        <f t="shared" si="0"/>
        <v>0</v>
      </c>
      <c r="R29" s="383"/>
      <c r="S29" s="383"/>
      <c r="T29" s="383"/>
      <c r="U29" s="379"/>
    </row>
    <row r="30" spans="1:21" ht="15.75" x14ac:dyDescent="0.25">
      <c r="A30" s="593"/>
      <c r="B30" s="593"/>
      <c r="C30" s="430"/>
      <c r="D30" s="430"/>
      <c r="E30" s="430"/>
      <c r="F30" s="430"/>
      <c r="G30" s="383"/>
      <c r="H30" s="383"/>
      <c r="I30" s="431"/>
      <c r="J30" s="383"/>
      <c r="K30" s="431"/>
      <c r="L30" s="383"/>
      <c r="M30" s="431"/>
      <c r="N30" s="383"/>
      <c r="O30" s="431"/>
      <c r="P30" s="382">
        <f t="shared" si="0"/>
        <v>0</v>
      </c>
      <c r="Q30" s="256">
        <f t="shared" si="0"/>
        <v>0</v>
      </c>
      <c r="R30" s="383"/>
      <c r="S30" s="383"/>
      <c r="T30" s="383"/>
      <c r="U30" s="379"/>
    </row>
    <row r="31" spans="1:21" ht="15.75" x14ac:dyDescent="0.25">
      <c r="A31" s="593"/>
      <c r="B31" s="593"/>
      <c r="C31" s="430"/>
      <c r="D31" s="430"/>
      <c r="E31" s="430"/>
      <c r="F31" s="430"/>
      <c r="G31" s="383"/>
      <c r="H31" s="383"/>
      <c r="I31" s="431"/>
      <c r="J31" s="383"/>
      <c r="K31" s="431"/>
      <c r="L31" s="383"/>
      <c r="M31" s="431"/>
      <c r="N31" s="383"/>
      <c r="O31" s="431"/>
      <c r="P31" s="382">
        <f t="shared" si="0"/>
        <v>0</v>
      </c>
      <c r="Q31" s="256">
        <f t="shared" si="0"/>
        <v>0</v>
      </c>
      <c r="R31" s="383"/>
      <c r="S31" s="383"/>
      <c r="T31" s="383"/>
      <c r="U31" s="379"/>
    </row>
    <row r="32" spans="1:21" ht="15.75" x14ac:dyDescent="0.25">
      <c r="A32" s="593"/>
      <c r="B32" s="593"/>
      <c r="C32" s="430"/>
      <c r="D32" s="430"/>
      <c r="E32" s="430"/>
      <c r="F32" s="430"/>
      <c r="G32" s="383"/>
      <c r="H32" s="383"/>
      <c r="I32" s="431"/>
      <c r="J32" s="383"/>
      <c r="K32" s="431"/>
      <c r="L32" s="383"/>
      <c r="M32" s="431"/>
      <c r="N32" s="383"/>
      <c r="O32" s="431"/>
      <c r="P32" s="382">
        <f t="shared" si="0"/>
        <v>0</v>
      </c>
      <c r="Q32" s="256">
        <f t="shared" si="0"/>
        <v>0</v>
      </c>
      <c r="R32" s="383"/>
      <c r="S32" s="383"/>
      <c r="T32" s="383"/>
      <c r="U32" s="379"/>
    </row>
    <row r="33" spans="1:21" ht="15.75" x14ac:dyDescent="0.25">
      <c r="A33" s="593"/>
      <c r="B33" s="593"/>
      <c r="C33" s="430"/>
      <c r="D33" s="430"/>
      <c r="E33" s="430"/>
      <c r="F33" s="430"/>
      <c r="G33" s="383"/>
      <c r="H33" s="383"/>
      <c r="I33" s="431"/>
      <c r="J33" s="383"/>
      <c r="K33" s="431"/>
      <c r="L33" s="383"/>
      <c r="M33" s="431"/>
      <c r="N33" s="383"/>
      <c r="O33" s="431"/>
      <c r="P33" s="382">
        <f t="shared" si="0"/>
        <v>0</v>
      </c>
      <c r="Q33" s="256">
        <f t="shared" si="0"/>
        <v>0</v>
      </c>
      <c r="R33" s="383"/>
      <c r="S33" s="383"/>
      <c r="T33" s="383"/>
      <c r="U33" s="379"/>
    </row>
    <row r="34" spans="1:21" ht="15.75" x14ac:dyDescent="0.25">
      <c r="A34" s="593"/>
      <c r="B34" s="593"/>
      <c r="C34" s="430"/>
      <c r="D34" s="430"/>
      <c r="E34" s="430"/>
      <c r="F34" s="430"/>
      <c r="G34" s="383"/>
      <c r="H34" s="383"/>
      <c r="I34" s="431"/>
      <c r="J34" s="383"/>
      <c r="K34" s="431"/>
      <c r="L34" s="383"/>
      <c r="M34" s="431"/>
      <c r="N34" s="383"/>
      <c r="O34" s="431"/>
      <c r="P34" s="382">
        <f t="shared" si="0"/>
        <v>0</v>
      </c>
      <c r="Q34" s="256">
        <f t="shared" si="0"/>
        <v>0</v>
      </c>
      <c r="R34" s="383"/>
      <c r="S34" s="383"/>
      <c r="T34" s="383"/>
      <c r="U34" s="379"/>
    </row>
    <row r="35" spans="1:21" ht="15.75" x14ac:dyDescent="0.25">
      <c r="A35" s="593"/>
      <c r="B35" s="593"/>
      <c r="C35" s="430"/>
      <c r="D35" s="430"/>
      <c r="E35" s="430"/>
      <c r="F35" s="430"/>
      <c r="G35" s="383"/>
      <c r="H35" s="383"/>
      <c r="I35" s="431"/>
      <c r="J35" s="383"/>
      <c r="K35" s="431"/>
      <c r="L35" s="383"/>
      <c r="M35" s="431"/>
      <c r="N35" s="383"/>
      <c r="O35" s="431"/>
      <c r="P35" s="382">
        <f t="shared" si="0"/>
        <v>0</v>
      </c>
      <c r="Q35" s="256">
        <f t="shared" si="0"/>
        <v>0</v>
      </c>
      <c r="R35" s="383"/>
      <c r="S35" s="383"/>
      <c r="T35" s="383"/>
      <c r="U35" s="383"/>
    </row>
    <row r="36" spans="1:21" ht="15.75" x14ac:dyDescent="0.25">
      <c r="A36" s="384"/>
      <c r="B36" s="385"/>
      <c r="C36" s="384" t="s">
        <v>1673</v>
      </c>
      <c r="D36" s="385"/>
      <c r="E36" s="385"/>
      <c r="F36" s="385"/>
      <c r="G36" s="386"/>
      <c r="H36" s="435">
        <f t="shared" ref="H36:Q36" si="1">SUM(H10:H35)</f>
        <v>0</v>
      </c>
      <c r="I36" s="436">
        <f t="shared" si="1"/>
        <v>0</v>
      </c>
      <c r="J36" s="435">
        <f t="shared" si="1"/>
        <v>0</v>
      </c>
      <c r="K36" s="436">
        <f t="shared" si="1"/>
        <v>0</v>
      </c>
      <c r="L36" s="435">
        <f t="shared" si="1"/>
        <v>0</v>
      </c>
      <c r="M36" s="436">
        <f t="shared" si="1"/>
        <v>0</v>
      </c>
      <c r="N36" s="435">
        <f t="shared" si="1"/>
        <v>0</v>
      </c>
      <c r="O36" s="436">
        <f t="shared" si="1"/>
        <v>0</v>
      </c>
      <c r="P36" s="436">
        <f t="shared" si="1"/>
        <v>0</v>
      </c>
      <c r="Q36" s="436">
        <f t="shared" si="1"/>
        <v>0</v>
      </c>
      <c r="R36" s="437"/>
      <c r="S36" s="437"/>
      <c r="T36" s="437"/>
      <c r="U36" s="437"/>
    </row>
    <row r="42" spans="1:21" x14ac:dyDescent="0.25">
      <c r="I42" s="314"/>
      <c r="K42" s="314"/>
      <c r="M42" s="314"/>
      <c r="O42" s="314"/>
      <c r="Q42" s="314"/>
    </row>
    <row r="43" spans="1:21" x14ac:dyDescent="0.25">
      <c r="I43" s="314"/>
      <c r="K43" s="314"/>
      <c r="M43" s="314"/>
      <c r="O43" s="314"/>
      <c r="Q43" s="314"/>
    </row>
    <row r="44" spans="1:21" x14ac:dyDescent="0.25">
      <c r="I44" s="314"/>
      <c r="K44" s="314"/>
      <c r="M44" s="314"/>
      <c r="O44" s="314"/>
      <c r="Q44" s="314"/>
    </row>
    <row r="45" spans="1:21" x14ac:dyDescent="0.25">
      <c r="I45" s="314"/>
      <c r="K45" s="314"/>
      <c r="M45" s="314"/>
      <c r="O45" s="314"/>
      <c r="Q45" s="314"/>
    </row>
    <row r="46" spans="1:21" x14ac:dyDescent="0.25">
      <c r="I46" s="314"/>
      <c r="K46" s="314"/>
      <c r="M46" s="314"/>
      <c r="O46" s="314"/>
      <c r="Q46" s="314"/>
    </row>
    <row r="47" spans="1:21" x14ac:dyDescent="0.25">
      <c r="I47" s="314"/>
      <c r="K47" s="314"/>
      <c r="M47" s="314"/>
      <c r="O47" s="314"/>
      <c r="Q47" s="314"/>
    </row>
    <row r="48" spans="1:21" x14ac:dyDescent="0.25">
      <c r="I48" s="314"/>
      <c r="K48" s="314"/>
      <c r="M48" s="314"/>
      <c r="O48" s="314"/>
      <c r="Q48" s="314"/>
    </row>
    <row r="49" spans="9:17" x14ac:dyDescent="0.25">
      <c r="I49" s="314"/>
      <c r="K49" s="314"/>
      <c r="M49" s="314"/>
      <c r="O49" s="314"/>
      <c r="Q49" s="314"/>
    </row>
    <row r="50" spans="9:17" x14ac:dyDescent="0.25">
      <c r="I50" s="314"/>
      <c r="K50" s="314"/>
      <c r="M50" s="314"/>
      <c r="O50" s="314"/>
      <c r="Q50" s="314"/>
    </row>
    <row r="51" spans="9:17" x14ac:dyDescent="0.25">
      <c r="I51" s="314"/>
      <c r="K51" s="314"/>
      <c r="M51" s="314"/>
      <c r="O51" s="314"/>
      <c r="Q51" s="314"/>
    </row>
    <row r="52" spans="9:17" x14ac:dyDescent="0.25">
      <c r="I52" s="314"/>
      <c r="K52" s="314"/>
      <c r="M52" s="314"/>
      <c r="O52" s="314"/>
      <c r="Q52" s="314"/>
    </row>
    <row r="53" spans="9:17" x14ac:dyDescent="0.25">
      <c r="I53" s="314"/>
      <c r="K53" s="314"/>
      <c r="M53" s="314"/>
      <c r="O53" s="314"/>
      <c r="Q53" s="314"/>
    </row>
    <row r="54" spans="9:17" x14ac:dyDescent="0.25">
      <c r="I54" s="314"/>
      <c r="K54" s="314"/>
      <c r="M54" s="314"/>
      <c r="O54" s="314"/>
      <c r="Q54" s="314"/>
    </row>
  </sheetData>
  <mergeCells count="24">
    <mergeCell ref="A3:U3"/>
    <mergeCell ref="A6:A8"/>
    <mergeCell ref="B6:B8"/>
    <mergeCell ref="C6:C8"/>
    <mergeCell ref="D6:D8"/>
    <mergeCell ref="E6:E8"/>
    <mergeCell ref="F6:F8"/>
    <mergeCell ref="G6:G8"/>
    <mergeCell ref="H6:O6"/>
    <mergeCell ref="P6:Q7"/>
    <mergeCell ref="R6:R8"/>
    <mergeCell ref="S6:S8"/>
    <mergeCell ref="T6:T8"/>
    <mergeCell ref="U6:U8"/>
    <mergeCell ref="H7:I7"/>
    <mergeCell ref="J7:K7"/>
    <mergeCell ref="A25:A35"/>
    <mergeCell ref="B25:B35"/>
    <mergeCell ref="L7:M7"/>
    <mergeCell ref="N7:O7"/>
    <mergeCell ref="A10:A15"/>
    <mergeCell ref="B10:B15"/>
    <mergeCell ref="A16:A24"/>
    <mergeCell ref="B16:B24"/>
  </mergeCells>
  <dataValidations count="9">
    <dataValidation type="list" allowBlank="1" showInputMessage="1" showErrorMessage="1" sqref="C10:C35">
      <formula1>$P$1:$W$1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0"/>
  <sheetViews>
    <sheetView topLeftCell="O1" zoomScale="90" zoomScaleNormal="90" workbookViewId="0">
      <pane ySplit="6" topLeftCell="A34" activePane="bottomLeft" state="frozen"/>
      <selection activeCell="A7" sqref="A7"/>
      <selection pane="bottomLeft" activeCell="C50" sqref="C50:C70"/>
    </sheetView>
  </sheetViews>
  <sheetFormatPr baseColWidth="10" defaultRowHeight="15" x14ac:dyDescent="0.25"/>
  <cols>
    <col min="1" max="1" width="21.7109375" style="314" customWidth="1"/>
    <col min="2" max="2" width="24.28515625" style="314" customWidth="1"/>
    <col min="3" max="7" width="27.42578125" style="314" customWidth="1"/>
    <col min="8" max="8" width="15.28515625" style="314" customWidth="1"/>
    <col min="9" max="9" width="13.7109375" style="215" bestFit="1" customWidth="1"/>
    <col min="10" max="10" width="15.28515625" style="314" customWidth="1"/>
    <col min="11" max="11" width="18.85546875" style="215" customWidth="1"/>
    <col min="12" max="12" width="11.42578125" style="314"/>
    <col min="13" max="13" width="13.7109375" style="215" bestFit="1" customWidth="1"/>
    <col min="14" max="14" width="11.42578125" style="314"/>
    <col min="15" max="15" width="13.7109375" style="215" bestFit="1" customWidth="1"/>
    <col min="16" max="16" width="15.28515625" style="314" customWidth="1"/>
    <col min="17" max="17" width="18.28515625" style="215" customWidth="1"/>
    <col min="18" max="20" width="14.140625" style="314" customWidth="1"/>
    <col min="21" max="21" width="17" style="314" customWidth="1"/>
    <col min="22" max="16384" width="11.42578125" style="314"/>
  </cols>
  <sheetData>
    <row r="1" spans="1:32" ht="18.75" x14ac:dyDescent="0.25">
      <c r="B1" s="389"/>
      <c r="C1" s="389"/>
      <c r="D1" s="389"/>
      <c r="E1" s="389"/>
      <c r="F1" s="389"/>
      <c r="G1" s="389"/>
      <c r="H1" s="389" t="s">
        <v>1628</v>
      </c>
      <c r="K1" s="389"/>
      <c r="L1" s="389"/>
      <c r="M1" s="367" t="s">
        <v>1629</v>
      </c>
      <c r="N1" s="367" t="s">
        <v>1630</v>
      </c>
      <c r="O1" s="367" t="s">
        <v>1631</v>
      </c>
      <c r="P1" s="367" t="s">
        <v>1632</v>
      </c>
      <c r="Q1" s="367" t="s">
        <v>1633</v>
      </c>
      <c r="R1" s="367" t="s">
        <v>1634</v>
      </c>
      <c r="S1" s="367" t="s">
        <v>1635</v>
      </c>
      <c r="T1" s="367" t="s">
        <v>1636</v>
      </c>
      <c r="U1" s="367" t="s">
        <v>1637</v>
      </c>
      <c r="V1" s="429" t="s">
        <v>1638</v>
      </c>
      <c r="W1" s="367" t="s">
        <v>1639</v>
      </c>
      <c r="X1" s="367" t="s">
        <v>1640</v>
      </c>
      <c r="Y1" s="367" t="s">
        <v>1641</v>
      </c>
      <c r="Z1" s="367" t="s">
        <v>1642</v>
      </c>
      <c r="AA1" s="367" t="s">
        <v>1643</v>
      </c>
      <c r="AB1" s="367" t="s">
        <v>1644</v>
      </c>
      <c r="AC1" s="367" t="s">
        <v>1645</v>
      </c>
      <c r="AD1" s="367" t="s">
        <v>1646</v>
      </c>
      <c r="AE1" s="367" t="s">
        <v>1647</v>
      </c>
      <c r="AF1" s="367" t="s">
        <v>1648</v>
      </c>
    </row>
    <row r="2" spans="1:32" ht="18.75" x14ac:dyDescent="0.25">
      <c r="A2" s="418" t="s">
        <v>1598</v>
      </c>
      <c r="B2" s="389"/>
      <c r="C2" s="389"/>
      <c r="D2" s="389"/>
      <c r="E2" s="389"/>
      <c r="F2" s="389"/>
      <c r="G2" s="389"/>
      <c r="H2" s="389"/>
      <c r="K2" s="389"/>
      <c r="L2" s="389"/>
      <c r="M2" s="389"/>
      <c r="N2" s="389"/>
      <c r="O2" s="389"/>
      <c r="P2" s="389"/>
      <c r="Q2" s="389"/>
      <c r="R2" s="389"/>
      <c r="S2" s="389"/>
      <c r="T2" s="389"/>
      <c r="U2" s="389"/>
    </row>
    <row r="3" spans="1:32" x14ac:dyDescent="0.25">
      <c r="A3" s="592" t="s">
        <v>1649</v>
      </c>
      <c r="B3" s="592"/>
      <c r="C3" s="592"/>
      <c r="D3" s="592"/>
      <c r="E3" s="592"/>
      <c r="F3" s="592"/>
      <c r="G3" s="592"/>
      <c r="H3" s="592"/>
      <c r="I3" s="592"/>
      <c r="J3" s="592"/>
      <c r="K3" s="592"/>
      <c r="L3" s="592"/>
      <c r="M3" s="592"/>
      <c r="N3" s="592"/>
      <c r="O3" s="592"/>
      <c r="P3" s="592"/>
      <c r="Q3" s="592"/>
      <c r="R3" s="592"/>
      <c r="S3" s="592"/>
      <c r="T3" s="592"/>
      <c r="U3" s="592"/>
    </row>
    <row r="4" spans="1:32" ht="1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99</v>
      </c>
      <c r="S4" s="573" t="s">
        <v>106</v>
      </c>
      <c r="T4" s="573" t="s">
        <v>105</v>
      </c>
      <c r="U4" s="554" t="s">
        <v>88</v>
      </c>
    </row>
    <row r="5" spans="1:32"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55"/>
    </row>
    <row r="6" spans="1:32"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56"/>
    </row>
    <row r="7" spans="1:32" ht="15.75" x14ac:dyDescent="0.25">
      <c r="A7" s="291"/>
      <c r="B7" s="292"/>
      <c r="C7" s="293"/>
      <c r="D7" s="293"/>
      <c r="E7" s="293"/>
      <c r="F7" s="294"/>
      <c r="G7" s="293"/>
      <c r="H7" s="295"/>
      <c r="I7" s="295"/>
      <c r="J7" s="295"/>
      <c r="K7" s="295"/>
      <c r="L7" s="295"/>
      <c r="M7" s="295"/>
      <c r="N7" s="295"/>
      <c r="O7" s="295"/>
      <c r="P7" s="295"/>
      <c r="Q7" s="295"/>
      <c r="R7" s="296"/>
      <c r="S7" s="296"/>
      <c r="T7" s="296"/>
      <c r="U7" s="297"/>
    </row>
    <row r="8" spans="1:32" ht="15.75" x14ac:dyDescent="0.25">
      <c r="A8" s="589" t="s">
        <v>1650</v>
      </c>
      <c r="B8" s="593" t="s">
        <v>1651</v>
      </c>
      <c r="C8" s="430"/>
      <c r="D8" s="430"/>
      <c r="E8" s="430"/>
      <c r="F8" s="430"/>
      <c r="G8" s="383"/>
      <c r="H8" s="383"/>
      <c r="I8" s="431"/>
      <c r="J8" s="383"/>
      <c r="K8" s="431"/>
      <c r="L8" s="383"/>
      <c r="M8" s="431"/>
      <c r="N8" s="383"/>
      <c r="O8" s="431"/>
      <c r="P8" s="432">
        <f t="shared" ref="P8:Q23" si="0">H8+J8+L8+N8</f>
        <v>0</v>
      </c>
      <c r="Q8" s="256">
        <f t="shared" si="0"/>
        <v>0</v>
      </c>
      <c r="R8" s="383"/>
      <c r="S8" s="383"/>
      <c r="T8" s="383"/>
      <c r="U8" s="383"/>
    </row>
    <row r="9" spans="1:32" ht="15.75" x14ac:dyDescent="0.25">
      <c r="A9" s="590"/>
      <c r="B9" s="593"/>
      <c r="C9" s="430"/>
      <c r="D9" s="430"/>
      <c r="E9" s="430"/>
      <c r="F9" s="430"/>
      <c r="G9" s="383"/>
      <c r="H9" s="383"/>
      <c r="I9" s="431"/>
      <c r="J9" s="383"/>
      <c r="K9" s="431"/>
      <c r="L9" s="383"/>
      <c r="M9" s="431"/>
      <c r="N9" s="383"/>
      <c r="O9" s="431"/>
      <c r="P9" s="432">
        <f t="shared" si="0"/>
        <v>0</v>
      </c>
      <c r="Q9" s="256">
        <f t="shared" si="0"/>
        <v>0</v>
      </c>
      <c r="R9" s="383"/>
      <c r="S9" s="383"/>
      <c r="T9" s="383"/>
      <c r="U9" s="383"/>
    </row>
    <row r="10" spans="1:32" ht="15.75" x14ac:dyDescent="0.25">
      <c r="A10" s="590"/>
      <c r="B10" s="593"/>
      <c r="C10" s="430"/>
      <c r="D10" s="430"/>
      <c r="E10" s="430"/>
      <c r="F10" s="430"/>
      <c r="G10" s="383"/>
      <c r="H10" s="383"/>
      <c r="I10" s="431"/>
      <c r="J10" s="383"/>
      <c r="K10" s="431"/>
      <c r="L10" s="383"/>
      <c r="M10" s="431"/>
      <c r="N10" s="383"/>
      <c r="O10" s="431"/>
      <c r="P10" s="432">
        <f t="shared" si="0"/>
        <v>0</v>
      </c>
      <c r="Q10" s="256">
        <f t="shared" si="0"/>
        <v>0</v>
      </c>
      <c r="R10" s="383"/>
      <c r="S10" s="383"/>
      <c r="T10" s="383"/>
      <c r="U10" s="383"/>
    </row>
    <row r="11" spans="1:32" ht="15.75" x14ac:dyDescent="0.25">
      <c r="A11" s="590"/>
      <c r="B11" s="593"/>
      <c r="C11" s="430"/>
      <c r="D11" s="430"/>
      <c r="E11" s="430"/>
      <c r="F11" s="430"/>
      <c r="G11" s="383"/>
      <c r="H11" s="383"/>
      <c r="I11" s="431"/>
      <c r="J11" s="383"/>
      <c r="K11" s="431"/>
      <c r="L11" s="383"/>
      <c r="M11" s="431"/>
      <c r="N11" s="383"/>
      <c r="O11" s="431"/>
      <c r="P11" s="432">
        <f t="shared" si="0"/>
        <v>0</v>
      </c>
      <c r="Q11" s="256">
        <f t="shared" si="0"/>
        <v>0</v>
      </c>
      <c r="R11" s="383"/>
      <c r="S11" s="383"/>
      <c r="T11" s="383"/>
      <c r="U11" s="383"/>
    </row>
    <row r="12" spans="1:32" ht="15.75" x14ac:dyDescent="0.25">
      <c r="A12" s="590"/>
      <c r="B12" s="593"/>
      <c r="C12" s="430"/>
      <c r="D12" s="430"/>
      <c r="E12" s="430"/>
      <c r="F12" s="430"/>
      <c r="G12" s="383"/>
      <c r="H12" s="383"/>
      <c r="I12" s="431"/>
      <c r="J12" s="383"/>
      <c r="K12" s="431"/>
      <c r="L12" s="383"/>
      <c r="M12" s="431"/>
      <c r="N12" s="383"/>
      <c r="O12" s="431"/>
      <c r="P12" s="432">
        <f t="shared" si="0"/>
        <v>0</v>
      </c>
      <c r="Q12" s="256">
        <f t="shared" si="0"/>
        <v>0</v>
      </c>
      <c r="R12" s="383"/>
      <c r="S12" s="383"/>
      <c r="T12" s="383"/>
      <c r="U12" s="383"/>
    </row>
    <row r="13" spans="1:32" ht="15.75" x14ac:dyDescent="0.25">
      <c r="A13" s="590"/>
      <c r="B13" s="593" t="s">
        <v>1652</v>
      </c>
      <c r="C13" s="430"/>
      <c r="D13" s="430"/>
      <c r="E13" s="430"/>
      <c r="F13" s="430"/>
      <c r="G13" s="383"/>
      <c r="H13" s="383"/>
      <c r="I13" s="431"/>
      <c r="J13" s="383"/>
      <c r="K13" s="431"/>
      <c r="L13" s="383"/>
      <c r="M13" s="431"/>
      <c r="N13" s="383"/>
      <c r="O13" s="431"/>
      <c r="P13" s="432">
        <f t="shared" si="0"/>
        <v>0</v>
      </c>
      <c r="Q13" s="256">
        <f t="shared" si="0"/>
        <v>0</v>
      </c>
      <c r="R13" s="383"/>
      <c r="S13" s="383"/>
      <c r="T13" s="383"/>
      <c r="U13" s="383"/>
    </row>
    <row r="14" spans="1:32" ht="15.75" x14ac:dyDescent="0.25">
      <c r="A14" s="590"/>
      <c r="B14" s="593"/>
      <c r="C14" s="430"/>
      <c r="D14" s="430"/>
      <c r="E14" s="430"/>
      <c r="F14" s="430"/>
      <c r="G14" s="383"/>
      <c r="H14" s="383"/>
      <c r="I14" s="431"/>
      <c r="J14" s="383"/>
      <c r="K14" s="431"/>
      <c r="L14" s="383"/>
      <c r="M14" s="431"/>
      <c r="N14" s="383"/>
      <c r="O14" s="431"/>
      <c r="P14" s="432">
        <f t="shared" si="0"/>
        <v>0</v>
      </c>
      <c r="Q14" s="256">
        <f t="shared" si="0"/>
        <v>0</v>
      </c>
      <c r="R14" s="383"/>
      <c r="S14" s="383"/>
      <c r="T14" s="383"/>
      <c r="U14" s="397"/>
    </row>
    <row r="15" spans="1:32" ht="15.75" x14ac:dyDescent="0.25">
      <c r="A15" s="590"/>
      <c r="B15" s="593"/>
      <c r="C15" s="430"/>
      <c r="D15" s="430"/>
      <c r="E15" s="430"/>
      <c r="F15" s="430"/>
      <c r="G15" s="383"/>
      <c r="H15" s="383"/>
      <c r="I15" s="431"/>
      <c r="J15" s="383"/>
      <c r="K15" s="431"/>
      <c r="L15" s="383"/>
      <c r="M15" s="431"/>
      <c r="N15" s="383"/>
      <c r="O15" s="431"/>
      <c r="P15" s="432">
        <f t="shared" si="0"/>
        <v>0</v>
      </c>
      <c r="Q15" s="256">
        <f t="shared" si="0"/>
        <v>0</v>
      </c>
      <c r="R15" s="383"/>
      <c r="S15" s="383"/>
      <c r="T15" s="383"/>
      <c r="U15" s="397"/>
    </row>
    <row r="16" spans="1:32" ht="15.75" x14ac:dyDescent="0.25">
      <c r="A16" s="590"/>
      <c r="B16" s="593"/>
      <c r="C16" s="430"/>
      <c r="D16" s="430"/>
      <c r="E16" s="430"/>
      <c r="F16" s="430"/>
      <c r="G16" s="383"/>
      <c r="H16" s="383"/>
      <c r="I16" s="431"/>
      <c r="J16" s="383"/>
      <c r="K16" s="431"/>
      <c r="L16" s="383"/>
      <c r="M16" s="431"/>
      <c r="N16" s="383"/>
      <c r="O16" s="431"/>
      <c r="P16" s="432">
        <f t="shared" si="0"/>
        <v>0</v>
      </c>
      <c r="Q16" s="256">
        <f t="shared" si="0"/>
        <v>0</v>
      </c>
      <c r="R16" s="383"/>
      <c r="S16" s="383"/>
      <c r="T16" s="383"/>
      <c r="U16" s="397"/>
    </row>
    <row r="17" spans="1:21" ht="15.75" x14ac:dyDescent="0.25">
      <c r="A17" s="590"/>
      <c r="B17" s="593"/>
      <c r="C17" s="430"/>
      <c r="D17" s="430"/>
      <c r="E17" s="430"/>
      <c r="F17" s="430"/>
      <c r="G17" s="383"/>
      <c r="H17" s="383"/>
      <c r="I17" s="431"/>
      <c r="J17" s="383"/>
      <c r="K17" s="431"/>
      <c r="L17" s="433"/>
      <c r="M17" s="431"/>
      <c r="N17" s="383"/>
      <c r="O17" s="431"/>
      <c r="P17" s="432">
        <f t="shared" si="0"/>
        <v>0</v>
      </c>
      <c r="Q17" s="256">
        <f t="shared" si="0"/>
        <v>0</v>
      </c>
      <c r="R17" s="383"/>
      <c r="S17" s="383"/>
      <c r="T17" s="383"/>
      <c r="U17" s="383"/>
    </row>
    <row r="18" spans="1:21" ht="15.75" x14ac:dyDescent="0.25">
      <c r="A18" s="590"/>
      <c r="B18" s="593" t="s">
        <v>1653</v>
      </c>
      <c r="C18" s="430"/>
      <c r="D18" s="430"/>
      <c r="E18" s="430"/>
      <c r="F18" s="430"/>
      <c r="G18" s="383"/>
      <c r="H18" s="383"/>
      <c r="I18" s="431"/>
      <c r="J18" s="383"/>
      <c r="K18" s="431"/>
      <c r="L18" s="433"/>
      <c r="M18" s="431"/>
      <c r="N18" s="383"/>
      <c r="O18" s="431"/>
      <c r="P18" s="432">
        <f t="shared" si="0"/>
        <v>0</v>
      </c>
      <c r="Q18" s="256">
        <f t="shared" si="0"/>
        <v>0</v>
      </c>
      <c r="R18" s="383"/>
      <c r="S18" s="383"/>
      <c r="T18" s="383"/>
      <c r="U18" s="383"/>
    </row>
    <row r="19" spans="1:21" ht="15.75" x14ac:dyDescent="0.25">
      <c r="A19" s="590"/>
      <c r="B19" s="593"/>
      <c r="C19" s="430"/>
      <c r="D19" s="430"/>
      <c r="E19" s="430"/>
      <c r="F19" s="430"/>
      <c r="G19" s="383"/>
      <c r="H19" s="383"/>
      <c r="I19" s="431"/>
      <c r="J19" s="383"/>
      <c r="K19" s="431"/>
      <c r="L19" s="433"/>
      <c r="M19" s="431"/>
      <c r="N19" s="383"/>
      <c r="O19" s="431"/>
      <c r="P19" s="432">
        <f t="shared" si="0"/>
        <v>0</v>
      </c>
      <c r="Q19" s="256">
        <f t="shared" si="0"/>
        <v>0</v>
      </c>
      <c r="R19" s="383"/>
      <c r="S19" s="383"/>
      <c r="T19" s="383"/>
      <c r="U19" s="383"/>
    </row>
    <row r="20" spans="1:21" ht="15.75" x14ac:dyDescent="0.25">
      <c r="A20" s="590"/>
      <c r="B20" s="593"/>
      <c r="C20" s="430"/>
      <c r="D20" s="430"/>
      <c r="E20" s="430"/>
      <c r="F20" s="430"/>
      <c r="G20" s="383"/>
      <c r="H20" s="383"/>
      <c r="I20" s="431"/>
      <c r="J20" s="383"/>
      <c r="K20" s="431"/>
      <c r="L20" s="433"/>
      <c r="M20" s="431"/>
      <c r="N20" s="383"/>
      <c r="O20" s="431"/>
      <c r="P20" s="432">
        <f t="shared" si="0"/>
        <v>0</v>
      </c>
      <c r="Q20" s="256">
        <f t="shared" si="0"/>
        <v>0</v>
      </c>
      <c r="R20" s="383"/>
      <c r="S20" s="383"/>
      <c r="T20" s="383"/>
      <c r="U20" s="383"/>
    </row>
    <row r="21" spans="1:21" ht="15.75" x14ac:dyDescent="0.25">
      <c r="A21" s="590"/>
      <c r="B21" s="593"/>
      <c r="C21" s="430"/>
      <c r="D21" s="430"/>
      <c r="E21" s="430"/>
      <c r="F21" s="430"/>
      <c r="G21" s="383"/>
      <c r="H21" s="383"/>
      <c r="I21" s="431"/>
      <c r="J21" s="383"/>
      <c r="K21" s="431"/>
      <c r="L21" s="433"/>
      <c r="M21" s="431"/>
      <c r="N21" s="383"/>
      <c r="O21" s="431"/>
      <c r="P21" s="432">
        <f t="shared" si="0"/>
        <v>0</v>
      </c>
      <c r="Q21" s="256">
        <f t="shared" si="0"/>
        <v>0</v>
      </c>
      <c r="R21" s="383"/>
      <c r="S21" s="383"/>
      <c r="T21" s="383"/>
      <c r="U21" s="383"/>
    </row>
    <row r="22" spans="1:21" ht="15.75" x14ac:dyDescent="0.25">
      <c r="A22" s="590"/>
      <c r="B22" s="593"/>
      <c r="C22" s="430"/>
      <c r="D22" s="430"/>
      <c r="E22" s="430"/>
      <c r="F22" s="430"/>
      <c r="G22" s="383"/>
      <c r="H22" s="383"/>
      <c r="I22" s="431"/>
      <c r="J22" s="383"/>
      <c r="K22" s="431"/>
      <c r="L22" s="433"/>
      <c r="M22" s="431"/>
      <c r="N22" s="383"/>
      <c r="O22" s="431"/>
      <c r="P22" s="432">
        <f t="shared" si="0"/>
        <v>0</v>
      </c>
      <c r="Q22" s="256">
        <f t="shared" si="0"/>
        <v>0</v>
      </c>
      <c r="R22" s="383"/>
      <c r="S22" s="383"/>
      <c r="T22" s="383"/>
      <c r="U22" s="383"/>
    </row>
    <row r="23" spans="1:21" ht="15.75" x14ac:dyDescent="0.25">
      <c r="A23" s="590"/>
      <c r="B23" s="589" t="s">
        <v>1654</v>
      </c>
      <c r="C23" s="430"/>
      <c r="D23" s="430"/>
      <c r="E23" s="430"/>
      <c r="F23" s="430"/>
      <c r="G23" s="383"/>
      <c r="H23" s="383"/>
      <c r="I23" s="431"/>
      <c r="J23" s="383"/>
      <c r="K23" s="431"/>
      <c r="L23" s="433"/>
      <c r="M23" s="431"/>
      <c r="N23" s="383"/>
      <c r="O23" s="431"/>
      <c r="P23" s="432">
        <f t="shared" si="0"/>
        <v>0</v>
      </c>
      <c r="Q23" s="256">
        <f t="shared" si="0"/>
        <v>0</v>
      </c>
      <c r="R23" s="383"/>
      <c r="S23" s="383"/>
      <c r="T23" s="383"/>
      <c r="U23" s="383"/>
    </row>
    <row r="24" spans="1:21" ht="15.75" x14ac:dyDescent="0.25">
      <c r="A24" s="590"/>
      <c r="B24" s="590"/>
      <c r="C24" s="430"/>
      <c r="D24" s="430"/>
      <c r="E24" s="430"/>
      <c r="F24" s="430"/>
      <c r="G24" s="383"/>
      <c r="H24" s="383"/>
      <c r="I24" s="431"/>
      <c r="J24" s="383"/>
      <c r="K24" s="431"/>
      <c r="L24" s="433"/>
      <c r="M24" s="431"/>
      <c r="N24" s="383"/>
      <c r="O24" s="431"/>
      <c r="P24" s="432">
        <f t="shared" ref="P24:Q42" si="1">H24+J24+L24+N24</f>
        <v>0</v>
      </c>
      <c r="Q24" s="256">
        <f t="shared" si="1"/>
        <v>0</v>
      </c>
      <c r="R24" s="383"/>
      <c r="S24" s="383"/>
      <c r="T24" s="383"/>
      <c r="U24" s="383"/>
    </row>
    <row r="25" spans="1:21" ht="15.75" x14ac:dyDescent="0.25">
      <c r="A25" s="590"/>
      <c r="B25" s="590"/>
      <c r="C25" s="430"/>
      <c r="D25" s="430"/>
      <c r="E25" s="430"/>
      <c r="F25" s="430"/>
      <c r="G25" s="383"/>
      <c r="H25" s="383"/>
      <c r="I25" s="431"/>
      <c r="J25" s="383"/>
      <c r="K25" s="431"/>
      <c r="L25" s="433"/>
      <c r="M25" s="431"/>
      <c r="N25" s="383"/>
      <c r="O25" s="431"/>
      <c r="P25" s="432">
        <f t="shared" si="1"/>
        <v>0</v>
      </c>
      <c r="Q25" s="256">
        <f t="shared" si="1"/>
        <v>0</v>
      </c>
      <c r="R25" s="383"/>
      <c r="S25" s="383"/>
      <c r="T25" s="383"/>
      <c r="U25" s="383"/>
    </row>
    <row r="26" spans="1:21" ht="15.75" x14ac:dyDescent="0.25">
      <c r="A26" s="590"/>
      <c r="B26" s="590"/>
      <c r="C26" s="430"/>
      <c r="D26" s="430"/>
      <c r="E26" s="430"/>
      <c r="F26" s="430"/>
      <c r="G26" s="383"/>
      <c r="H26" s="383"/>
      <c r="I26" s="431"/>
      <c r="J26" s="383"/>
      <c r="K26" s="431"/>
      <c r="L26" s="433"/>
      <c r="M26" s="431"/>
      <c r="N26" s="383"/>
      <c r="O26" s="431"/>
      <c r="P26" s="432">
        <f t="shared" si="1"/>
        <v>0</v>
      </c>
      <c r="Q26" s="256">
        <f t="shared" si="1"/>
        <v>0</v>
      </c>
      <c r="R26" s="383"/>
      <c r="S26" s="383"/>
      <c r="T26" s="383"/>
      <c r="U26" s="383"/>
    </row>
    <row r="27" spans="1:21" ht="15.75" x14ac:dyDescent="0.25">
      <c r="A27" s="590"/>
      <c r="B27" s="591"/>
      <c r="C27" s="430"/>
      <c r="D27" s="430"/>
      <c r="E27" s="430"/>
      <c r="F27" s="430"/>
      <c r="G27" s="383"/>
      <c r="H27" s="383"/>
      <c r="I27" s="431"/>
      <c r="J27" s="383"/>
      <c r="K27" s="431"/>
      <c r="L27" s="433"/>
      <c r="M27" s="431"/>
      <c r="N27" s="383"/>
      <c r="O27" s="431"/>
      <c r="P27" s="432">
        <f t="shared" si="1"/>
        <v>0</v>
      </c>
      <c r="Q27" s="256">
        <f t="shared" si="1"/>
        <v>0</v>
      </c>
      <c r="R27" s="383"/>
      <c r="S27" s="383"/>
      <c r="T27" s="383"/>
      <c r="U27" s="383"/>
    </row>
    <row r="28" spans="1:21" ht="15.75" x14ac:dyDescent="0.25">
      <c r="A28" s="590"/>
      <c r="B28" s="589" t="s">
        <v>1655</v>
      </c>
      <c r="C28" s="430"/>
      <c r="D28" s="430"/>
      <c r="E28" s="430"/>
      <c r="F28" s="430"/>
      <c r="G28" s="383"/>
      <c r="H28" s="383"/>
      <c r="I28" s="431"/>
      <c r="J28" s="383"/>
      <c r="K28" s="431"/>
      <c r="L28" s="433"/>
      <c r="M28" s="431"/>
      <c r="N28" s="383"/>
      <c r="O28" s="431"/>
      <c r="P28" s="432">
        <f t="shared" si="1"/>
        <v>0</v>
      </c>
      <c r="Q28" s="256">
        <f t="shared" si="1"/>
        <v>0</v>
      </c>
      <c r="R28" s="383"/>
      <c r="S28" s="383"/>
      <c r="T28" s="383"/>
      <c r="U28" s="383"/>
    </row>
    <row r="29" spans="1:21" ht="15.75" x14ac:dyDescent="0.25">
      <c r="A29" s="590"/>
      <c r="B29" s="590"/>
      <c r="C29" s="430"/>
      <c r="D29" s="430"/>
      <c r="E29" s="430"/>
      <c r="F29" s="430"/>
      <c r="G29" s="383"/>
      <c r="H29" s="383"/>
      <c r="I29" s="431"/>
      <c r="J29" s="383"/>
      <c r="K29" s="431"/>
      <c r="L29" s="433"/>
      <c r="M29" s="431"/>
      <c r="N29" s="383"/>
      <c r="O29" s="431"/>
      <c r="P29" s="432">
        <f t="shared" si="1"/>
        <v>0</v>
      </c>
      <c r="Q29" s="256">
        <f t="shared" si="1"/>
        <v>0</v>
      </c>
      <c r="R29" s="383"/>
      <c r="S29" s="383"/>
      <c r="T29" s="383"/>
      <c r="U29" s="383"/>
    </row>
    <row r="30" spans="1:21" ht="15.75" x14ac:dyDescent="0.25">
      <c r="A30" s="590"/>
      <c r="B30" s="590"/>
      <c r="C30" s="430"/>
      <c r="D30" s="430"/>
      <c r="E30" s="430"/>
      <c r="F30" s="430"/>
      <c r="G30" s="383"/>
      <c r="H30" s="383"/>
      <c r="I30" s="431"/>
      <c r="J30" s="383"/>
      <c r="K30" s="431"/>
      <c r="L30" s="433"/>
      <c r="M30" s="431"/>
      <c r="N30" s="383"/>
      <c r="O30" s="431"/>
      <c r="P30" s="432">
        <f t="shared" si="1"/>
        <v>0</v>
      </c>
      <c r="Q30" s="256">
        <f t="shared" si="1"/>
        <v>0</v>
      </c>
      <c r="R30" s="383"/>
      <c r="S30" s="383"/>
      <c r="T30" s="383"/>
      <c r="U30" s="383"/>
    </row>
    <row r="31" spans="1:21" ht="15.75" x14ac:dyDescent="0.25">
      <c r="A31" s="590"/>
      <c r="B31" s="590"/>
      <c r="C31" s="430"/>
      <c r="D31" s="430"/>
      <c r="E31" s="430"/>
      <c r="F31" s="430"/>
      <c r="G31" s="383"/>
      <c r="H31" s="383"/>
      <c r="I31" s="431"/>
      <c r="J31" s="383"/>
      <c r="K31" s="431"/>
      <c r="L31" s="433"/>
      <c r="M31" s="431"/>
      <c r="N31" s="383"/>
      <c r="O31" s="431"/>
      <c r="P31" s="432">
        <f t="shared" si="1"/>
        <v>0</v>
      </c>
      <c r="Q31" s="256">
        <f t="shared" si="1"/>
        <v>0</v>
      </c>
      <c r="R31" s="383"/>
      <c r="S31" s="383"/>
      <c r="T31" s="383"/>
      <c r="U31" s="383"/>
    </row>
    <row r="32" spans="1:21" ht="15.75" x14ac:dyDescent="0.25">
      <c r="A32" s="590"/>
      <c r="B32" s="591"/>
      <c r="C32" s="430"/>
      <c r="D32" s="430"/>
      <c r="E32" s="430"/>
      <c r="F32" s="430"/>
      <c r="G32" s="383"/>
      <c r="H32" s="383"/>
      <c r="I32" s="431"/>
      <c r="J32" s="383"/>
      <c r="K32" s="431"/>
      <c r="L32" s="433"/>
      <c r="M32" s="431"/>
      <c r="N32" s="383"/>
      <c r="O32" s="431"/>
      <c r="P32" s="432">
        <f t="shared" si="1"/>
        <v>0</v>
      </c>
      <c r="Q32" s="256">
        <f t="shared" si="1"/>
        <v>0</v>
      </c>
      <c r="R32" s="383"/>
      <c r="S32" s="383"/>
      <c r="T32" s="383"/>
      <c r="U32" s="383"/>
    </row>
    <row r="33" spans="1:21" ht="15.75" x14ac:dyDescent="0.25">
      <c r="A33" s="590"/>
      <c r="B33" s="593" t="s">
        <v>1656</v>
      </c>
      <c r="C33" s="434"/>
      <c r="D33" s="434"/>
      <c r="E33" s="430"/>
      <c r="F33" s="430"/>
      <c r="G33" s="383"/>
      <c r="H33" s="383"/>
      <c r="I33" s="431"/>
      <c r="J33" s="383"/>
      <c r="K33" s="431"/>
      <c r="L33" s="433"/>
      <c r="M33" s="431"/>
      <c r="N33" s="383"/>
      <c r="O33" s="431"/>
      <c r="P33" s="432">
        <f t="shared" si="1"/>
        <v>0</v>
      </c>
      <c r="Q33" s="256">
        <f t="shared" si="1"/>
        <v>0</v>
      </c>
      <c r="R33" s="383"/>
      <c r="S33" s="383"/>
      <c r="T33" s="383"/>
      <c r="U33" s="383"/>
    </row>
    <row r="34" spans="1:21" ht="15.75" x14ac:dyDescent="0.25">
      <c r="A34" s="590"/>
      <c r="B34" s="593"/>
      <c r="C34" s="434"/>
      <c r="D34" s="434"/>
      <c r="E34" s="430"/>
      <c r="F34" s="430"/>
      <c r="G34" s="383"/>
      <c r="H34" s="383"/>
      <c r="I34" s="431"/>
      <c r="J34" s="383"/>
      <c r="K34" s="431"/>
      <c r="L34" s="433"/>
      <c r="M34" s="431"/>
      <c r="N34" s="383"/>
      <c r="O34" s="431"/>
      <c r="P34" s="432">
        <f t="shared" si="1"/>
        <v>0</v>
      </c>
      <c r="Q34" s="256">
        <f t="shared" si="1"/>
        <v>0</v>
      </c>
      <c r="R34" s="383"/>
      <c r="S34" s="383"/>
      <c r="T34" s="383"/>
      <c r="U34" s="383"/>
    </row>
    <row r="35" spans="1:21" ht="15.75" x14ac:dyDescent="0.25">
      <c r="A35" s="590"/>
      <c r="B35" s="593"/>
      <c r="C35" s="434"/>
      <c r="D35" s="434"/>
      <c r="E35" s="430"/>
      <c r="F35" s="430"/>
      <c r="G35" s="383"/>
      <c r="H35" s="383"/>
      <c r="I35" s="431"/>
      <c r="J35" s="383"/>
      <c r="K35" s="431"/>
      <c r="L35" s="433"/>
      <c r="M35" s="431"/>
      <c r="N35" s="383"/>
      <c r="O35" s="431"/>
      <c r="P35" s="432">
        <f t="shared" si="1"/>
        <v>0</v>
      </c>
      <c r="Q35" s="256">
        <f t="shared" si="1"/>
        <v>0</v>
      </c>
      <c r="R35" s="383"/>
      <c r="S35" s="383"/>
      <c r="T35" s="383"/>
      <c r="U35" s="383"/>
    </row>
    <row r="36" spans="1:21" ht="15.75" x14ac:dyDescent="0.25">
      <c r="A36" s="590"/>
      <c r="B36" s="593"/>
      <c r="C36" s="434"/>
      <c r="D36" s="434"/>
      <c r="E36" s="430"/>
      <c r="F36" s="430"/>
      <c r="G36" s="383"/>
      <c r="H36" s="383"/>
      <c r="I36" s="431"/>
      <c r="J36" s="383"/>
      <c r="K36" s="431"/>
      <c r="L36" s="433"/>
      <c r="M36" s="431"/>
      <c r="N36" s="383"/>
      <c r="O36" s="431"/>
      <c r="P36" s="432">
        <f t="shared" si="1"/>
        <v>0</v>
      </c>
      <c r="Q36" s="256">
        <f t="shared" si="1"/>
        <v>0</v>
      </c>
      <c r="R36" s="383"/>
      <c r="S36" s="383"/>
      <c r="T36" s="383"/>
      <c r="U36" s="383"/>
    </row>
    <row r="37" spans="1:21" ht="15.75" x14ac:dyDescent="0.25">
      <c r="A37" s="590"/>
      <c r="B37" s="593"/>
      <c r="C37" s="434"/>
      <c r="D37" s="434"/>
      <c r="E37" s="430"/>
      <c r="F37" s="430"/>
      <c r="G37" s="383"/>
      <c r="H37" s="383"/>
      <c r="I37" s="431"/>
      <c r="J37" s="383"/>
      <c r="K37" s="431"/>
      <c r="L37" s="433"/>
      <c r="M37" s="431"/>
      <c r="N37" s="383"/>
      <c r="O37" s="431"/>
      <c r="P37" s="432">
        <f t="shared" si="1"/>
        <v>0</v>
      </c>
      <c r="Q37" s="256">
        <f t="shared" si="1"/>
        <v>0</v>
      </c>
      <c r="R37" s="383"/>
      <c r="S37" s="383"/>
      <c r="T37" s="383"/>
      <c r="U37" s="383"/>
    </row>
    <row r="38" spans="1:21" ht="15.75" x14ac:dyDescent="0.25">
      <c r="A38" s="590"/>
      <c r="B38" s="593" t="s">
        <v>1657</v>
      </c>
      <c r="C38" s="434"/>
      <c r="D38" s="434"/>
      <c r="E38" s="430"/>
      <c r="F38" s="430"/>
      <c r="G38" s="383"/>
      <c r="H38" s="383"/>
      <c r="I38" s="431"/>
      <c r="J38" s="383"/>
      <c r="K38" s="431"/>
      <c r="L38" s="433"/>
      <c r="M38" s="431"/>
      <c r="N38" s="383"/>
      <c r="O38" s="431"/>
      <c r="P38" s="432">
        <f t="shared" si="1"/>
        <v>0</v>
      </c>
      <c r="Q38" s="256">
        <f t="shared" si="1"/>
        <v>0</v>
      </c>
      <c r="R38" s="383"/>
      <c r="S38" s="383"/>
      <c r="T38" s="383"/>
      <c r="U38" s="383"/>
    </row>
    <row r="39" spans="1:21" ht="15.75" x14ac:dyDescent="0.25">
      <c r="A39" s="590"/>
      <c r="B39" s="593"/>
      <c r="C39" s="434"/>
      <c r="D39" s="434"/>
      <c r="E39" s="430"/>
      <c r="F39" s="430"/>
      <c r="G39" s="383"/>
      <c r="H39" s="383"/>
      <c r="I39" s="431"/>
      <c r="J39" s="383"/>
      <c r="K39" s="431"/>
      <c r="L39" s="433"/>
      <c r="M39" s="431"/>
      <c r="N39" s="383"/>
      <c r="O39" s="431"/>
      <c r="P39" s="432">
        <f t="shared" si="1"/>
        <v>0</v>
      </c>
      <c r="Q39" s="256">
        <f t="shared" si="1"/>
        <v>0</v>
      </c>
      <c r="R39" s="383"/>
      <c r="S39" s="383"/>
      <c r="T39" s="383"/>
      <c r="U39" s="383"/>
    </row>
    <row r="40" spans="1:21" ht="15.75" x14ac:dyDescent="0.25">
      <c r="A40" s="590"/>
      <c r="B40" s="593"/>
      <c r="C40" s="434"/>
      <c r="D40" s="434"/>
      <c r="E40" s="430"/>
      <c r="F40" s="430"/>
      <c r="G40" s="383"/>
      <c r="H40" s="383"/>
      <c r="I40" s="431"/>
      <c r="J40" s="383"/>
      <c r="K40" s="431"/>
      <c r="L40" s="433"/>
      <c r="M40" s="431"/>
      <c r="N40" s="383"/>
      <c r="O40" s="431"/>
      <c r="P40" s="432">
        <f t="shared" si="1"/>
        <v>0</v>
      </c>
      <c r="Q40" s="256">
        <f t="shared" si="1"/>
        <v>0</v>
      </c>
      <c r="R40" s="383"/>
      <c r="S40" s="383"/>
      <c r="T40" s="383"/>
      <c r="U40" s="383"/>
    </row>
    <row r="41" spans="1:21" ht="15.75" x14ac:dyDescent="0.25">
      <c r="A41" s="590"/>
      <c r="B41" s="593"/>
      <c r="C41" s="434"/>
      <c r="D41" s="434"/>
      <c r="E41" s="430"/>
      <c r="F41" s="430"/>
      <c r="G41" s="383"/>
      <c r="H41" s="383"/>
      <c r="I41" s="431"/>
      <c r="J41" s="383"/>
      <c r="K41" s="431"/>
      <c r="L41" s="433"/>
      <c r="M41" s="431"/>
      <c r="N41" s="383"/>
      <c r="O41" s="431"/>
      <c r="P41" s="432">
        <f t="shared" si="1"/>
        <v>0</v>
      </c>
      <c r="Q41" s="256">
        <f t="shared" si="1"/>
        <v>0</v>
      </c>
      <c r="R41" s="383"/>
      <c r="S41" s="383"/>
      <c r="T41" s="383"/>
      <c r="U41" s="383"/>
    </row>
    <row r="42" spans="1:21" ht="15.75" x14ac:dyDescent="0.25">
      <c r="A42" s="590"/>
      <c r="B42" s="593"/>
      <c r="C42" s="434"/>
      <c r="D42" s="434"/>
      <c r="E42" s="430"/>
      <c r="F42" s="430"/>
      <c r="G42" s="383"/>
      <c r="H42" s="383"/>
      <c r="I42" s="431"/>
      <c r="J42" s="383"/>
      <c r="K42" s="431"/>
      <c r="L42" s="433"/>
      <c r="M42" s="431"/>
      <c r="N42" s="383"/>
      <c r="O42" s="431"/>
      <c r="P42" s="432">
        <f t="shared" si="1"/>
        <v>0</v>
      </c>
      <c r="Q42" s="256">
        <f t="shared" si="1"/>
        <v>0</v>
      </c>
      <c r="R42" s="383"/>
      <c r="S42" s="383"/>
      <c r="T42" s="383"/>
      <c r="U42" s="383"/>
    </row>
    <row r="43" spans="1:21" ht="15.75" x14ac:dyDescent="0.25">
      <c r="A43" s="384"/>
      <c r="B43" s="385"/>
      <c r="C43" s="384" t="s">
        <v>1658</v>
      </c>
      <c r="D43" s="385"/>
      <c r="E43" s="385"/>
      <c r="F43" s="385"/>
      <c r="G43" s="386"/>
      <c r="H43" s="435">
        <f t="shared" ref="H43:Q43" si="2">SUM(H8:H42)</f>
        <v>0</v>
      </c>
      <c r="I43" s="436">
        <f t="shared" si="2"/>
        <v>0</v>
      </c>
      <c r="J43" s="435">
        <f t="shared" si="2"/>
        <v>0</v>
      </c>
      <c r="K43" s="436">
        <f t="shared" si="2"/>
        <v>0</v>
      </c>
      <c r="L43" s="435">
        <f t="shared" si="2"/>
        <v>0</v>
      </c>
      <c r="M43" s="436">
        <f t="shared" si="2"/>
        <v>0</v>
      </c>
      <c r="N43" s="435">
        <f t="shared" si="2"/>
        <v>0</v>
      </c>
      <c r="O43" s="436">
        <f t="shared" si="2"/>
        <v>0</v>
      </c>
      <c r="P43" s="436">
        <f t="shared" si="2"/>
        <v>0</v>
      </c>
      <c r="Q43" s="436">
        <f t="shared" si="2"/>
        <v>0</v>
      </c>
      <c r="R43" s="437"/>
      <c r="S43" s="437"/>
      <c r="T43" s="437"/>
      <c r="U43" s="437"/>
    </row>
    <row r="49" spans="3:17" x14ac:dyDescent="0.25">
      <c r="I49" s="314"/>
      <c r="K49" s="314"/>
      <c r="M49" s="314"/>
      <c r="O49" s="314"/>
      <c r="Q49" s="314"/>
    </row>
    <row r="50" spans="3:17" x14ac:dyDescent="0.25">
      <c r="I50" s="314"/>
      <c r="K50" s="314"/>
      <c r="M50" s="314"/>
      <c r="O50" s="314"/>
      <c r="Q50" s="314"/>
    </row>
    <row r="51" spans="3:17" x14ac:dyDescent="0.25">
      <c r="I51" s="314"/>
      <c r="K51" s="314"/>
      <c r="M51" s="314"/>
      <c r="O51" s="314"/>
      <c r="Q51" s="314"/>
    </row>
    <row r="52" spans="3:17" x14ac:dyDescent="0.25">
      <c r="I52" s="314"/>
      <c r="K52" s="314"/>
      <c r="M52" s="314"/>
      <c r="O52" s="314"/>
      <c r="Q52" s="314"/>
    </row>
    <row r="53" spans="3:17" x14ac:dyDescent="0.25">
      <c r="I53" s="314"/>
      <c r="K53" s="314"/>
      <c r="M53" s="314"/>
      <c r="O53" s="314"/>
      <c r="Q53" s="314"/>
    </row>
    <row r="54" spans="3:17" x14ac:dyDescent="0.25">
      <c r="I54" s="314"/>
      <c r="K54" s="314"/>
      <c r="M54" s="314"/>
      <c r="O54" s="314"/>
      <c r="Q54" s="314"/>
    </row>
    <row r="55" spans="3:17" x14ac:dyDescent="0.25">
      <c r="I55" s="314"/>
      <c r="K55" s="314"/>
      <c r="M55" s="314"/>
      <c r="O55" s="314"/>
      <c r="Q55" s="314"/>
    </row>
    <row r="56" spans="3:17" x14ac:dyDescent="0.25">
      <c r="I56" s="314"/>
      <c r="K56" s="314"/>
      <c r="M56" s="314"/>
      <c r="O56" s="314"/>
      <c r="Q56" s="314"/>
    </row>
    <row r="57" spans="3:17" x14ac:dyDescent="0.25">
      <c r="I57" s="314"/>
      <c r="K57" s="314"/>
      <c r="M57" s="314"/>
      <c r="O57" s="314"/>
      <c r="Q57" s="314"/>
    </row>
    <row r="58" spans="3:17" x14ac:dyDescent="0.25">
      <c r="I58" s="314"/>
      <c r="K58" s="314"/>
      <c r="M58" s="314"/>
      <c r="O58" s="314"/>
      <c r="Q58" s="314"/>
    </row>
    <row r="59" spans="3:17" x14ac:dyDescent="0.25">
      <c r="I59" s="314"/>
      <c r="K59" s="314"/>
      <c r="M59" s="314"/>
      <c r="O59" s="314"/>
      <c r="Q59" s="314"/>
    </row>
    <row r="60" spans="3:17" x14ac:dyDescent="0.25">
      <c r="C60" s="438"/>
      <c r="D60" s="438"/>
    </row>
  </sheetData>
  <mergeCells count="26">
    <mergeCell ref="A3:U3"/>
    <mergeCell ref="A4:A6"/>
    <mergeCell ref="B4:B6"/>
    <mergeCell ref="C4:C6"/>
    <mergeCell ref="D4:D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s>
  <dataValidations count="9">
    <dataValidation type="list" allowBlank="1" showInputMessage="1" showErrorMessage="1" sqref="C8:C42">
      <formula1>$M$1:$AF$1</formula1>
    </dataValidation>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H1" zoomScale="90" zoomScaleNormal="90" workbookViewId="0">
      <pane ySplit="7" topLeftCell="A26" activePane="bottomLeft" state="frozen"/>
      <selection activeCell="Q6" sqref="Q6"/>
      <selection pane="bottomLeft" activeCell="C10" sqref="C10"/>
    </sheetView>
  </sheetViews>
  <sheetFormatPr baseColWidth="10" defaultColWidth="12.5703125" defaultRowHeight="15" x14ac:dyDescent="0.25"/>
  <cols>
    <col min="1" max="2" width="21.7109375" style="314" customWidth="1"/>
    <col min="3" max="7" width="27.42578125" style="314" customWidth="1"/>
    <col min="8" max="8" width="15.28515625" style="314" customWidth="1"/>
    <col min="9" max="9" width="15.5703125" style="314" bestFit="1" customWidth="1"/>
    <col min="10" max="10" width="15.28515625" style="314" customWidth="1"/>
    <col min="11" max="11" width="15.85546875" style="314" customWidth="1"/>
    <col min="12" max="12" width="15.28515625" style="314" customWidth="1"/>
    <col min="13" max="13" width="15" style="314" customWidth="1"/>
    <col min="14" max="14" width="15.28515625" style="314" customWidth="1"/>
    <col min="15" max="15" width="14.85546875" style="314" bestFit="1" customWidth="1"/>
    <col min="16" max="16" width="15.28515625" style="314" customWidth="1"/>
    <col min="17" max="17" width="19.85546875" style="314" customWidth="1"/>
    <col min="18" max="20" width="14.28515625" style="314" customWidth="1"/>
    <col min="21" max="21" width="15.7109375" style="314" customWidth="1"/>
    <col min="22" max="16384" width="12.5703125" style="314"/>
  </cols>
  <sheetData>
    <row r="1" spans="1:21" s="419" customFormat="1" ht="18.75" x14ac:dyDescent="0.3">
      <c r="H1" s="420" t="s">
        <v>1610</v>
      </c>
      <c r="M1" s="420"/>
      <c r="N1" s="420"/>
      <c r="O1" s="420"/>
      <c r="P1" s="367" t="s">
        <v>1611</v>
      </c>
      <c r="Q1" s="367" t="s">
        <v>1612</v>
      </c>
      <c r="R1" s="367" t="s">
        <v>1613</v>
      </c>
      <c r="S1" s="367" t="s">
        <v>1614</v>
      </c>
      <c r="T1" s="367" t="s">
        <v>1615</v>
      </c>
      <c r="U1" s="367" t="s">
        <v>1616</v>
      </c>
    </row>
    <row r="2" spans="1:21" s="419" customFormat="1" ht="18.75" x14ac:dyDescent="0.3">
      <c r="A2" s="421" t="s">
        <v>1617</v>
      </c>
      <c r="H2" s="420"/>
      <c r="M2" s="420"/>
      <c r="N2" s="420"/>
      <c r="O2" s="420"/>
      <c r="P2" s="420"/>
      <c r="Q2" s="420"/>
      <c r="R2" s="420"/>
      <c r="S2" s="420"/>
      <c r="T2" s="420"/>
      <c r="U2" s="420"/>
    </row>
    <row r="3" spans="1:21" s="419" customFormat="1" ht="27.75" customHeight="1" x14ac:dyDescent="0.2">
      <c r="A3" s="594" t="s">
        <v>1618</v>
      </c>
      <c r="B3" s="594"/>
      <c r="C3" s="594"/>
      <c r="D3" s="594"/>
      <c r="E3" s="594"/>
      <c r="F3" s="594"/>
      <c r="G3" s="594"/>
      <c r="H3" s="594"/>
      <c r="I3" s="594"/>
      <c r="J3" s="594"/>
      <c r="K3" s="594"/>
      <c r="L3" s="594"/>
      <c r="M3" s="594"/>
      <c r="N3" s="594"/>
      <c r="O3" s="594"/>
      <c r="P3" s="594"/>
      <c r="Q3" s="594"/>
      <c r="R3" s="594"/>
      <c r="S3" s="594"/>
      <c r="T3" s="594"/>
      <c r="U3" s="594"/>
    </row>
    <row r="4" spans="1:21" s="422" customFormat="1" x14ac:dyDescent="0.25">
      <c r="A4" s="595" t="s">
        <v>1619</v>
      </c>
      <c r="B4" s="595"/>
      <c r="C4" s="595"/>
      <c r="D4" s="595"/>
      <c r="E4" s="595"/>
      <c r="F4" s="595"/>
      <c r="G4" s="595"/>
      <c r="H4" s="595"/>
      <c r="I4" s="595"/>
      <c r="J4" s="595"/>
      <c r="K4" s="595"/>
      <c r="L4" s="595"/>
      <c r="M4" s="595"/>
      <c r="N4" s="595"/>
      <c r="O4" s="595"/>
      <c r="P4" s="595"/>
      <c r="Q4" s="595"/>
      <c r="R4" s="595"/>
      <c r="S4" s="595"/>
      <c r="T4" s="595"/>
      <c r="U4" s="595"/>
    </row>
    <row r="5" spans="1:21" s="423" customFormat="1" ht="23.25" customHeight="1" x14ac:dyDescent="0.25">
      <c r="A5" s="574" t="s">
        <v>95</v>
      </c>
      <c r="B5" s="573" t="s">
        <v>107</v>
      </c>
      <c r="C5" s="565" t="s">
        <v>1370</v>
      </c>
      <c r="D5" s="565" t="s">
        <v>1371</v>
      </c>
      <c r="E5" s="565" t="s">
        <v>86</v>
      </c>
      <c r="F5" s="565" t="s">
        <v>381</v>
      </c>
      <c r="G5" s="565" t="s">
        <v>87</v>
      </c>
      <c r="H5" s="557" t="s">
        <v>97</v>
      </c>
      <c r="I5" s="568"/>
      <c r="J5" s="568"/>
      <c r="K5" s="568"/>
      <c r="L5" s="568"/>
      <c r="M5" s="568"/>
      <c r="N5" s="568"/>
      <c r="O5" s="558"/>
      <c r="P5" s="569" t="s">
        <v>98</v>
      </c>
      <c r="Q5" s="570"/>
      <c r="R5" s="573" t="s">
        <v>99</v>
      </c>
      <c r="S5" s="573" t="s">
        <v>106</v>
      </c>
      <c r="T5" s="573" t="s">
        <v>105</v>
      </c>
      <c r="U5" s="554" t="s">
        <v>88</v>
      </c>
    </row>
    <row r="6" spans="1:21" s="423" customFormat="1" ht="15" customHeight="1" x14ac:dyDescent="0.25">
      <c r="A6" s="574"/>
      <c r="B6" s="574"/>
      <c r="C6" s="566"/>
      <c r="D6" s="566"/>
      <c r="E6" s="566"/>
      <c r="F6" s="566"/>
      <c r="G6" s="566"/>
      <c r="H6" s="557" t="s">
        <v>100</v>
      </c>
      <c r="I6" s="558"/>
      <c r="J6" s="557" t="s">
        <v>101</v>
      </c>
      <c r="K6" s="558"/>
      <c r="L6" s="557" t="s">
        <v>102</v>
      </c>
      <c r="M6" s="558"/>
      <c r="N6" s="557" t="s">
        <v>103</v>
      </c>
      <c r="O6" s="558"/>
      <c r="P6" s="571"/>
      <c r="Q6" s="572"/>
      <c r="R6" s="574"/>
      <c r="S6" s="574"/>
      <c r="T6" s="574"/>
      <c r="U6" s="555"/>
    </row>
    <row r="7" spans="1:21" s="424" customFormat="1" ht="24" customHeight="1" x14ac:dyDescent="0.25">
      <c r="A7" s="575"/>
      <c r="B7" s="575"/>
      <c r="C7" s="567"/>
      <c r="D7" s="567"/>
      <c r="E7" s="567"/>
      <c r="F7" s="567"/>
      <c r="G7" s="567"/>
      <c r="H7" s="290" t="s">
        <v>104</v>
      </c>
      <c r="I7" s="290" t="s">
        <v>12</v>
      </c>
      <c r="J7" s="290" t="s">
        <v>104</v>
      </c>
      <c r="K7" s="290" t="s">
        <v>12</v>
      </c>
      <c r="L7" s="290" t="s">
        <v>104</v>
      </c>
      <c r="M7" s="290" t="s">
        <v>12</v>
      </c>
      <c r="N7" s="290" t="s">
        <v>104</v>
      </c>
      <c r="O7" s="290" t="s">
        <v>12</v>
      </c>
      <c r="P7" s="290" t="s">
        <v>104</v>
      </c>
      <c r="Q7" s="290" t="s">
        <v>12</v>
      </c>
      <c r="R7" s="575"/>
      <c r="S7" s="575"/>
      <c r="T7" s="575"/>
      <c r="U7" s="556"/>
    </row>
    <row r="8" spans="1:21" s="425" customFormat="1" ht="15.75" x14ac:dyDescent="0.25">
      <c r="A8" s="291"/>
      <c r="B8" s="292"/>
      <c r="C8" s="293"/>
      <c r="D8" s="293"/>
      <c r="E8" s="293"/>
      <c r="F8" s="294"/>
      <c r="G8" s="293"/>
      <c r="H8" s="295"/>
      <c r="I8" s="295"/>
      <c r="J8" s="295"/>
      <c r="K8" s="295"/>
      <c r="L8" s="295"/>
      <c r="M8" s="295"/>
      <c r="N8" s="295"/>
      <c r="O8" s="295"/>
      <c r="P8" s="295"/>
      <c r="Q8" s="295"/>
      <c r="R8" s="296"/>
      <c r="S8" s="296"/>
      <c r="T8" s="296"/>
      <c r="U8" s="297"/>
    </row>
    <row r="9" spans="1:21" ht="15.75" x14ac:dyDescent="0.25">
      <c r="A9" s="576" t="s">
        <v>1620</v>
      </c>
      <c r="B9" s="551" t="s">
        <v>1621</v>
      </c>
      <c r="C9" s="360"/>
      <c r="D9" s="360"/>
      <c r="E9" s="360"/>
      <c r="F9" s="360"/>
      <c r="G9" s="360"/>
      <c r="H9" s="395"/>
      <c r="I9" s="396"/>
      <c r="J9" s="360"/>
      <c r="K9" s="396"/>
      <c r="L9" s="360"/>
      <c r="M9" s="396"/>
      <c r="N9" s="360"/>
      <c r="O9" s="396"/>
      <c r="P9" s="382">
        <f t="shared" ref="P9:Q24" si="0">H9+J9+L9+N9</f>
        <v>0</v>
      </c>
      <c r="Q9" s="256">
        <f t="shared" si="0"/>
        <v>0</v>
      </c>
      <c r="R9" s="360"/>
      <c r="S9" s="360"/>
      <c r="T9" s="360"/>
      <c r="U9" s="360"/>
    </row>
    <row r="10" spans="1:21" ht="15.75" x14ac:dyDescent="0.25">
      <c r="A10" s="576"/>
      <c r="B10" s="552"/>
      <c r="C10" s="360"/>
      <c r="D10" s="360"/>
      <c r="E10" s="360"/>
      <c r="F10" s="360"/>
      <c r="G10" s="360"/>
      <c r="H10" s="395"/>
      <c r="I10" s="396"/>
      <c r="J10" s="360"/>
      <c r="K10" s="396"/>
      <c r="L10" s="360"/>
      <c r="M10" s="396"/>
      <c r="N10" s="360"/>
      <c r="O10" s="396"/>
      <c r="P10" s="382">
        <f t="shared" si="0"/>
        <v>0</v>
      </c>
      <c r="Q10" s="256">
        <f t="shared" si="0"/>
        <v>0</v>
      </c>
      <c r="R10" s="360"/>
      <c r="S10" s="360"/>
      <c r="T10" s="360"/>
      <c r="U10" s="360"/>
    </row>
    <row r="11" spans="1:21" ht="15.75" x14ac:dyDescent="0.25">
      <c r="A11" s="576"/>
      <c r="B11" s="552"/>
      <c r="C11" s="360"/>
      <c r="D11" s="360"/>
      <c r="E11" s="360"/>
      <c r="F11" s="360"/>
      <c r="G11" s="360"/>
      <c r="H11" s="395"/>
      <c r="I11" s="396"/>
      <c r="J11" s="360"/>
      <c r="K11" s="396"/>
      <c r="L11" s="360"/>
      <c r="M11" s="396"/>
      <c r="N11" s="360"/>
      <c r="O11" s="396"/>
      <c r="P11" s="382">
        <f t="shared" si="0"/>
        <v>0</v>
      </c>
      <c r="Q11" s="256">
        <f t="shared" si="0"/>
        <v>0</v>
      </c>
      <c r="R11" s="360"/>
      <c r="S11" s="360"/>
      <c r="T11" s="360"/>
      <c r="U11" s="360"/>
    </row>
    <row r="12" spans="1:21" ht="15.75" x14ac:dyDescent="0.25">
      <c r="A12" s="576"/>
      <c r="B12" s="552"/>
      <c r="C12" s="360"/>
      <c r="D12" s="360"/>
      <c r="E12" s="360"/>
      <c r="F12" s="360"/>
      <c r="G12" s="360"/>
      <c r="H12" s="395"/>
      <c r="I12" s="396"/>
      <c r="J12" s="360"/>
      <c r="K12" s="396"/>
      <c r="L12" s="360"/>
      <c r="M12" s="396"/>
      <c r="N12" s="360"/>
      <c r="O12" s="396"/>
      <c r="P12" s="382">
        <f t="shared" si="0"/>
        <v>0</v>
      </c>
      <c r="Q12" s="256">
        <f t="shared" si="0"/>
        <v>0</v>
      </c>
      <c r="R12" s="360"/>
      <c r="S12" s="360"/>
      <c r="T12" s="360"/>
      <c r="U12" s="360"/>
    </row>
    <row r="13" spans="1:21" ht="15.75" x14ac:dyDescent="0.25">
      <c r="A13" s="576"/>
      <c r="B13" s="552"/>
      <c r="C13" s="360"/>
      <c r="D13" s="360"/>
      <c r="E13" s="360"/>
      <c r="F13" s="360"/>
      <c r="G13" s="360"/>
      <c r="H13" s="395"/>
      <c r="I13" s="396"/>
      <c r="J13" s="360"/>
      <c r="K13" s="396"/>
      <c r="L13" s="360"/>
      <c r="M13" s="396"/>
      <c r="N13" s="360"/>
      <c r="O13" s="396"/>
      <c r="P13" s="382">
        <f t="shared" si="0"/>
        <v>0</v>
      </c>
      <c r="Q13" s="256">
        <f t="shared" si="0"/>
        <v>0</v>
      </c>
      <c r="R13" s="360"/>
      <c r="S13" s="360"/>
      <c r="T13" s="360"/>
      <c r="U13" s="360"/>
    </row>
    <row r="14" spans="1:21" ht="15.75" x14ac:dyDescent="0.25">
      <c r="A14" s="576"/>
      <c r="B14" s="553"/>
      <c r="C14" s="360"/>
      <c r="D14" s="360"/>
      <c r="E14" s="360"/>
      <c r="F14" s="360"/>
      <c r="G14" s="360"/>
      <c r="H14" s="395"/>
      <c r="I14" s="396"/>
      <c r="J14" s="360"/>
      <c r="K14" s="396"/>
      <c r="L14" s="360"/>
      <c r="M14" s="396"/>
      <c r="N14" s="360"/>
      <c r="O14" s="396"/>
      <c r="P14" s="382">
        <f t="shared" si="0"/>
        <v>0</v>
      </c>
      <c r="Q14" s="256">
        <f t="shared" si="0"/>
        <v>0</v>
      </c>
      <c r="R14" s="360"/>
      <c r="S14" s="360"/>
      <c r="T14" s="360"/>
      <c r="U14" s="360"/>
    </row>
    <row r="15" spans="1:21" ht="15.75" x14ac:dyDescent="0.25">
      <c r="A15" s="576"/>
      <c r="B15" s="551" t="s">
        <v>1622</v>
      </c>
      <c r="C15" s="360"/>
      <c r="D15" s="360"/>
      <c r="E15" s="360"/>
      <c r="F15" s="360"/>
      <c r="G15" s="360"/>
      <c r="H15" s="395"/>
      <c r="I15" s="396"/>
      <c r="J15" s="360"/>
      <c r="K15" s="396"/>
      <c r="L15" s="360"/>
      <c r="M15" s="396"/>
      <c r="N15" s="360"/>
      <c r="O15" s="396"/>
      <c r="P15" s="382">
        <f t="shared" si="0"/>
        <v>0</v>
      </c>
      <c r="Q15" s="256">
        <f t="shared" si="0"/>
        <v>0</v>
      </c>
      <c r="R15" s="360"/>
      <c r="S15" s="360"/>
      <c r="T15" s="360"/>
      <c r="U15" s="360"/>
    </row>
    <row r="16" spans="1:21" ht="15.75" x14ac:dyDescent="0.25">
      <c r="A16" s="576"/>
      <c r="B16" s="552"/>
      <c r="C16" s="360"/>
      <c r="D16" s="360"/>
      <c r="E16" s="360"/>
      <c r="F16" s="360"/>
      <c r="G16" s="360"/>
      <c r="H16" s="395"/>
      <c r="I16" s="396"/>
      <c r="J16" s="360"/>
      <c r="K16" s="396"/>
      <c r="L16" s="360"/>
      <c r="M16" s="396"/>
      <c r="N16" s="360"/>
      <c r="O16" s="396"/>
      <c r="P16" s="382">
        <f t="shared" si="0"/>
        <v>0</v>
      </c>
      <c r="Q16" s="256">
        <f t="shared" si="0"/>
        <v>0</v>
      </c>
      <c r="R16" s="360"/>
      <c r="S16" s="360"/>
      <c r="T16" s="360"/>
      <c r="U16" s="360"/>
    </row>
    <row r="17" spans="1:21" ht="15.75" x14ac:dyDescent="0.25">
      <c r="A17" s="576"/>
      <c r="B17" s="552"/>
      <c r="C17" s="360"/>
      <c r="D17" s="360"/>
      <c r="E17" s="360"/>
      <c r="F17" s="360"/>
      <c r="G17" s="360"/>
      <c r="H17" s="395"/>
      <c r="I17" s="396"/>
      <c r="J17" s="360"/>
      <c r="K17" s="396"/>
      <c r="L17" s="360"/>
      <c r="M17" s="396"/>
      <c r="N17" s="360"/>
      <c r="O17" s="396"/>
      <c r="P17" s="382">
        <f t="shared" si="0"/>
        <v>0</v>
      </c>
      <c r="Q17" s="256">
        <f t="shared" si="0"/>
        <v>0</v>
      </c>
      <c r="R17" s="360"/>
      <c r="S17" s="360"/>
      <c r="T17" s="360"/>
      <c r="U17" s="360"/>
    </row>
    <row r="18" spans="1:21" ht="15.75" x14ac:dyDescent="0.25">
      <c r="A18" s="576"/>
      <c r="B18" s="552"/>
      <c r="C18" s="360"/>
      <c r="D18" s="360"/>
      <c r="E18" s="360"/>
      <c r="F18" s="360"/>
      <c r="G18" s="360"/>
      <c r="H18" s="395"/>
      <c r="I18" s="396"/>
      <c r="J18" s="360"/>
      <c r="K18" s="396"/>
      <c r="L18" s="360"/>
      <c r="M18" s="396"/>
      <c r="N18" s="360"/>
      <c r="O18" s="396"/>
      <c r="P18" s="382">
        <f t="shared" si="0"/>
        <v>0</v>
      </c>
      <c r="Q18" s="256">
        <f t="shared" si="0"/>
        <v>0</v>
      </c>
      <c r="R18" s="360"/>
      <c r="S18" s="360"/>
      <c r="T18" s="360"/>
      <c r="U18" s="360"/>
    </row>
    <row r="19" spans="1:21" ht="15.75" x14ac:dyDescent="0.25">
      <c r="A19" s="576"/>
      <c r="B19" s="552"/>
      <c r="C19" s="360"/>
      <c r="D19" s="360"/>
      <c r="E19" s="360"/>
      <c r="F19" s="360"/>
      <c r="G19" s="360"/>
      <c r="H19" s="395"/>
      <c r="I19" s="396"/>
      <c r="J19" s="360"/>
      <c r="K19" s="396"/>
      <c r="L19" s="360"/>
      <c r="M19" s="396"/>
      <c r="N19" s="360"/>
      <c r="O19" s="396"/>
      <c r="P19" s="382">
        <f t="shared" si="0"/>
        <v>0</v>
      </c>
      <c r="Q19" s="256">
        <f t="shared" si="0"/>
        <v>0</v>
      </c>
      <c r="R19" s="360"/>
      <c r="S19" s="360"/>
      <c r="T19" s="360"/>
      <c r="U19" s="360"/>
    </row>
    <row r="20" spans="1:21" ht="15.75" x14ac:dyDescent="0.25">
      <c r="A20" s="576"/>
      <c r="B20" s="553"/>
      <c r="C20" s="360"/>
      <c r="D20" s="360"/>
      <c r="E20" s="360"/>
      <c r="F20" s="360"/>
      <c r="G20" s="360"/>
      <c r="H20" s="395"/>
      <c r="I20" s="396"/>
      <c r="J20" s="360"/>
      <c r="K20" s="396"/>
      <c r="L20" s="360"/>
      <c r="M20" s="396"/>
      <c r="N20" s="360"/>
      <c r="O20" s="396"/>
      <c r="P20" s="382">
        <f t="shared" si="0"/>
        <v>0</v>
      </c>
      <c r="Q20" s="256">
        <f t="shared" si="0"/>
        <v>0</v>
      </c>
      <c r="R20" s="360"/>
      <c r="S20" s="360"/>
      <c r="T20" s="360"/>
      <c r="U20" s="360"/>
    </row>
    <row r="21" spans="1:21" ht="15.75" x14ac:dyDescent="0.25">
      <c r="A21" s="576"/>
      <c r="B21" s="551" t="s">
        <v>1623</v>
      </c>
      <c r="C21" s="360"/>
      <c r="D21" s="360"/>
      <c r="E21" s="360"/>
      <c r="F21" s="360"/>
      <c r="G21" s="360"/>
      <c r="H21" s="395"/>
      <c r="I21" s="396"/>
      <c r="J21" s="360"/>
      <c r="K21" s="396"/>
      <c r="L21" s="360"/>
      <c r="M21" s="396"/>
      <c r="N21" s="360"/>
      <c r="O21" s="396"/>
      <c r="P21" s="382">
        <f t="shared" si="0"/>
        <v>0</v>
      </c>
      <c r="Q21" s="256">
        <f t="shared" si="0"/>
        <v>0</v>
      </c>
      <c r="R21" s="360"/>
      <c r="S21" s="360"/>
      <c r="T21" s="360"/>
      <c r="U21" s="360"/>
    </row>
    <row r="22" spans="1:21" ht="15.75" x14ac:dyDescent="0.25">
      <c r="A22" s="576"/>
      <c r="B22" s="552"/>
      <c r="C22" s="360"/>
      <c r="D22" s="360"/>
      <c r="E22" s="360"/>
      <c r="F22" s="360"/>
      <c r="G22" s="360"/>
      <c r="H22" s="395"/>
      <c r="I22" s="396"/>
      <c r="J22" s="360"/>
      <c r="K22" s="396"/>
      <c r="L22" s="360"/>
      <c r="M22" s="396"/>
      <c r="N22" s="360"/>
      <c r="O22" s="396"/>
      <c r="P22" s="382">
        <f t="shared" si="0"/>
        <v>0</v>
      </c>
      <c r="Q22" s="256">
        <f t="shared" si="0"/>
        <v>0</v>
      </c>
      <c r="R22" s="360"/>
      <c r="S22" s="360"/>
      <c r="T22" s="360"/>
      <c r="U22" s="360"/>
    </row>
    <row r="23" spans="1:21" ht="15.75" x14ac:dyDescent="0.25">
      <c r="A23" s="576"/>
      <c r="B23" s="552"/>
      <c r="C23" s="360"/>
      <c r="D23" s="360"/>
      <c r="E23" s="360"/>
      <c r="F23" s="360"/>
      <c r="G23" s="360"/>
      <c r="H23" s="395"/>
      <c r="I23" s="396"/>
      <c r="J23" s="360"/>
      <c r="K23" s="396"/>
      <c r="L23" s="360"/>
      <c r="M23" s="396"/>
      <c r="N23" s="360"/>
      <c r="O23" s="396"/>
      <c r="P23" s="382">
        <f t="shared" si="0"/>
        <v>0</v>
      </c>
      <c r="Q23" s="256">
        <f t="shared" si="0"/>
        <v>0</v>
      </c>
      <c r="R23" s="360"/>
      <c r="S23" s="360"/>
      <c r="T23" s="360"/>
      <c r="U23" s="360"/>
    </row>
    <row r="24" spans="1:21" ht="15.75" x14ac:dyDescent="0.25">
      <c r="A24" s="576"/>
      <c r="B24" s="552"/>
      <c r="C24" s="360"/>
      <c r="D24" s="360"/>
      <c r="E24" s="360"/>
      <c r="F24" s="360"/>
      <c r="G24" s="360"/>
      <c r="H24" s="395"/>
      <c r="I24" s="396"/>
      <c r="J24" s="360"/>
      <c r="K24" s="396"/>
      <c r="L24" s="360"/>
      <c r="M24" s="396"/>
      <c r="N24" s="360"/>
      <c r="O24" s="396"/>
      <c r="P24" s="382">
        <f t="shared" si="0"/>
        <v>0</v>
      </c>
      <c r="Q24" s="256">
        <f t="shared" si="0"/>
        <v>0</v>
      </c>
      <c r="R24" s="360"/>
      <c r="S24" s="360"/>
      <c r="T24" s="360"/>
      <c r="U24" s="360"/>
    </row>
    <row r="25" spans="1:21" ht="15.75" x14ac:dyDescent="0.25">
      <c r="A25" s="576"/>
      <c r="B25" s="552"/>
      <c r="C25" s="360"/>
      <c r="D25" s="360"/>
      <c r="E25" s="360"/>
      <c r="F25" s="360"/>
      <c r="G25" s="360"/>
      <c r="H25" s="395"/>
      <c r="I25" s="396"/>
      <c r="J25" s="360"/>
      <c r="K25" s="396"/>
      <c r="L25" s="360"/>
      <c r="M25" s="396"/>
      <c r="N25" s="360"/>
      <c r="O25" s="396"/>
      <c r="P25" s="382">
        <f t="shared" ref="P25:Q38" si="1">H25+J25+L25+N25</f>
        <v>0</v>
      </c>
      <c r="Q25" s="256">
        <f t="shared" si="1"/>
        <v>0</v>
      </c>
      <c r="R25" s="360"/>
      <c r="S25" s="360"/>
      <c r="T25" s="360"/>
      <c r="U25" s="360"/>
    </row>
    <row r="26" spans="1:21" ht="15.75" x14ac:dyDescent="0.25">
      <c r="A26" s="576"/>
      <c r="B26" s="553"/>
      <c r="C26" s="360"/>
      <c r="D26" s="360"/>
      <c r="E26" s="360"/>
      <c r="F26" s="360"/>
      <c r="G26" s="360"/>
      <c r="H26" s="360"/>
      <c r="I26" s="396"/>
      <c r="J26" s="360"/>
      <c r="K26" s="396"/>
      <c r="L26" s="360"/>
      <c r="M26" s="396"/>
      <c r="N26" s="360"/>
      <c r="O26" s="396"/>
      <c r="P26" s="382">
        <f t="shared" si="1"/>
        <v>0</v>
      </c>
      <c r="Q26" s="256">
        <f t="shared" si="1"/>
        <v>0</v>
      </c>
      <c r="R26" s="360"/>
      <c r="S26" s="360"/>
      <c r="T26" s="360"/>
      <c r="U26" s="360"/>
    </row>
    <row r="27" spans="1:21" ht="15.75" x14ac:dyDescent="0.25">
      <c r="A27" s="551" t="s">
        <v>1624</v>
      </c>
      <c r="B27" s="551" t="s">
        <v>1625</v>
      </c>
      <c r="C27" s="360"/>
      <c r="D27" s="360"/>
      <c r="E27" s="360"/>
      <c r="F27" s="360"/>
      <c r="G27" s="360"/>
      <c r="H27" s="395"/>
      <c r="I27" s="396"/>
      <c r="J27" s="360"/>
      <c r="K27" s="396"/>
      <c r="L27" s="360"/>
      <c r="M27" s="396"/>
      <c r="N27" s="360"/>
      <c r="O27" s="396"/>
      <c r="P27" s="382">
        <f t="shared" si="1"/>
        <v>0</v>
      </c>
      <c r="Q27" s="256">
        <f t="shared" si="1"/>
        <v>0</v>
      </c>
      <c r="R27" s="360"/>
      <c r="S27" s="360"/>
      <c r="T27" s="360"/>
      <c r="U27" s="360"/>
    </row>
    <row r="28" spans="1:21" ht="15.75" x14ac:dyDescent="0.25">
      <c r="A28" s="552"/>
      <c r="B28" s="552"/>
      <c r="C28" s="360"/>
      <c r="D28" s="360"/>
      <c r="E28" s="360"/>
      <c r="F28" s="360"/>
      <c r="G28" s="360"/>
      <c r="H28" s="395"/>
      <c r="I28" s="396"/>
      <c r="J28" s="360"/>
      <c r="K28" s="396"/>
      <c r="L28" s="360"/>
      <c r="M28" s="396"/>
      <c r="N28" s="360"/>
      <c r="O28" s="396"/>
      <c r="P28" s="382">
        <f t="shared" si="1"/>
        <v>0</v>
      </c>
      <c r="Q28" s="256">
        <f t="shared" si="1"/>
        <v>0</v>
      </c>
      <c r="R28" s="360"/>
      <c r="S28" s="360"/>
      <c r="T28" s="360"/>
      <c r="U28" s="360"/>
    </row>
    <row r="29" spans="1:21" ht="15.75" x14ac:dyDescent="0.25">
      <c r="A29" s="552"/>
      <c r="B29" s="552"/>
      <c r="C29" s="360"/>
      <c r="D29" s="360"/>
      <c r="E29" s="360"/>
      <c r="F29" s="360"/>
      <c r="G29" s="360"/>
      <c r="H29" s="395"/>
      <c r="I29" s="396"/>
      <c r="J29" s="360"/>
      <c r="K29" s="396"/>
      <c r="L29" s="360"/>
      <c r="M29" s="396"/>
      <c r="N29" s="360"/>
      <c r="O29" s="396"/>
      <c r="P29" s="382">
        <f t="shared" si="1"/>
        <v>0</v>
      </c>
      <c r="Q29" s="256">
        <f t="shared" si="1"/>
        <v>0</v>
      </c>
      <c r="R29" s="360"/>
      <c r="S29" s="360"/>
      <c r="T29" s="360"/>
      <c r="U29" s="360"/>
    </row>
    <row r="30" spans="1:21" ht="15.75" x14ac:dyDescent="0.25">
      <c r="A30" s="552"/>
      <c r="B30" s="552"/>
      <c r="C30" s="360"/>
      <c r="D30" s="360"/>
      <c r="E30" s="360"/>
      <c r="F30" s="360"/>
      <c r="G30" s="360"/>
      <c r="H30" s="395"/>
      <c r="I30" s="396"/>
      <c r="J30" s="360"/>
      <c r="K30" s="396"/>
      <c r="L30" s="360"/>
      <c r="M30" s="396"/>
      <c r="N30" s="360"/>
      <c r="O30" s="396"/>
      <c r="P30" s="382">
        <f t="shared" si="1"/>
        <v>0</v>
      </c>
      <c r="Q30" s="256">
        <f t="shared" si="1"/>
        <v>0</v>
      </c>
      <c r="R30" s="360"/>
      <c r="S30" s="360"/>
      <c r="T30" s="360"/>
      <c r="U30" s="360"/>
    </row>
    <row r="31" spans="1:21" ht="15.75" x14ac:dyDescent="0.25">
      <c r="A31" s="552"/>
      <c r="B31" s="552"/>
      <c r="C31" s="360"/>
      <c r="D31" s="360"/>
      <c r="E31" s="360"/>
      <c r="F31" s="360"/>
      <c r="G31" s="360"/>
      <c r="H31" s="395"/>
      <c r="I31" s="396"/>
      <c r="J31" s="360"/>
      <c r="K31" s="396"/>
      <c r="L31" s="360"/>
      <c r="M31" s="396"/>
      <c r="N31" s="360"/>
      <c r="O31" s="396"/>
      <c r="P31" s="382">
        <f t="shared" si="1"/>
        <v>0</v>
      </c>
      <c r="Q31" s="256">
        <f t="shared" si="1"/>
        <v>0</v>
      </c>
      <c r="R31" s="360"/>
      <c r="S31" s="360"/>
      <c r="T31" s="360"/>
      <c r="U31" s="360"/>
    </row>
    <row r="32" spans="1:21" ht="15.75" x14ac:dyDescent="0.25">
      <c r="A32" s="552"/>
      <c r="B32" s="553"/>
      <c r="C32" s="360"/>
      <c r="D32" s="360"/>
      <c r="E32" s="360"/>
      <c r="F32" s="360"/>
      <c r="G32" s="360"/>
      <c r="H32" s="395"/>
      <c r="I32" s="396"/>
      <c r="J32" s="360"/>
      <c r="K32" s="396"/>
      <c r="L32" s="360"/>
      <c r="M32" s="396"/>
      <c r="N32" s="360"/>
      <c r="O32" s="396"/>
      <c r="P32" s="382">
        <f t="shared" si="1"/>
        <v>0</v>
      </c>
      <c r="Q32" s="256">
        <f t="shared" si="1"/>
        <v>0</v>
      </c>
      <c r="R32" s="360"/>
      <c r="S32" s="360"/>
      <c r="T32" s="360"/>
      <c r="U32" s="360"/>
    </row>
    <row r="33" spans="1:21" ht="15.75" x14ac:dyDescent="0.25">
      <c r="A33" s="552"/>
      <c r="B33" s="551" t="s">
        <v>1626</v>
      </c>
      <c r="C33" s="360"/>
      <c r="D33" s="360"/>
      <c r="E33" s="360"/>
      <c r="F33" s="360"/>
      <c r="G33" s="360"/>
      <c r="H33" s="360"/>
      <c r="I33" s="396"/>
      <c r="J33" s="360"/>
      <c r="K33" s="396"/>
      <c r="L33" s="360"/>
      <c r="M33" s="396"/>
      <c r="N33" s="360"/>
      <c r="O33" s="396"/>
      <c r="P33" s="382">
        <f t="shared" si="1"/>
        <v>0</v>
      </c>
      <c r="Q33" s="256">
        <f t="shared" si="1"/>
        <v>0</v>
      </c>
      <c r="R33" s="360"/>
      <c r="S33" s="360"/>
      <c r="T33" s="360"/>
      <c r="U33" s="360"/>
    </row>
    <row r="34" spans="1:21" ht="15.75" x14ac:dyDescent="0.25">
      <c r="A34" s="552"/>
      <c r="B34" s="552"/>
      <c r="C34" s="360"/>
      <c r="D34" s="360"/>
      <c r="E34" s="360"/>
      <c r="F34" s="360"/>
      <c r="G34" s="360"/>
      <c r="H34" s="360"/>
      <c r="I34" s="396"/>
      <c r="J34" s="360"/>
      <c r="K34" s="396"/>
      <c r="L34" s="360"/>
      <c r="M34" s="396"/>
      <c r="N34" s="360"/>
      <c r="O34" s="396"/>
      <c r="P34" s="382">
        <f t="shared" si="1"/>
        <v>0</v>
      </c>
      <c r="Q34" s="256">
        <f t="shared" si="1"/>
        <v>0</v>
      </c>
      <c r="R34" s="360"/>
      <c r="S34" s="360"/>
      <c r="T34" s="360"/>
      <c r="U34" s="360"/>
    </row>
    <row r="35" spans="1:21" ht="15.75" x14ac:dyDescent="0.25">
      <c r="A35" s="552"/>
      <c r="B35" s="552"/>
      <c r="C35" s="360"/>
      <c r="D35" s="360"/>
      <c r="E35" s="360"/>
      <c r="F35" s="360"/>
      <c r="G35" s="360"/>
      <c r="H35" s="360"/>
      <c r="I35" s="396"/>
      <c r="J35" s="360"/>
      <c r="K35" s="396"/>
      <c r="L35" s="360"/>
      <c r="M35" s="396"/>
      <c r="N35" s="360"/>
      <c r="O35" s="396"/>
      <c r="P35" s="382">
        <f t="shared" si="1"/>
        <v>0</v>
      </c>
      <c r="Q35" s="256">
        <f t="shared" si="1"/>
        <v>0</v>
      </c>
      <c r="R35" s="360"/>
      <c r="S35" s="360"/>
      <c r="T35" s="360"/>
      <c r="U35" s="360"/>
    </row>
    <row r="36" spans="1:21" ht="15.75" x14ac:dyDescent="0.25">
      <c r="A36" s="552"/>
      <c r="B36" s="552"/>
      <c r="C36" s="360"/>
      <c r="D36" s="360"/>
      <c r="E36" s="360"/>
      <c r="F36" s="360"/>
      <c r="G36" s="360"/>
      <c r="H36" s="360"/>
      <c r="I36" s="396"/>
      <c r="J36" s="360"/>
      <c r="K36" s="396"/>
      <c r="L36" s="360"/>
      <c r="M36" s="396"/>
      <c r="N36" s="360"/>
      <c r="O36" s="396"/>
      <c r="P36" s="382">
        <f t="shared" si="1"/>
        <v>0</v>
      </c>
      <c r="Q36" s="256">
        <f t="shared" si="1"/>
        <v>0</v>
      </c>
      <c r="R36" s="360"/>
      <c r="S36" s="360"/>
      <c r="T36" s="360"/>
      <c r="U36" s="360"/>
    </row>
    <row r="37" spans="1:21" ht="15.75" x14ac:dyDescent="0.25">
      <c r="A37" s="552"/>
      <c r="B37" s="552"/>
      <c r="C37" s="360"/>
      <c r="D37" s="360"/>
      <c r="E37" s="360"/>
      <c r="F37" s="360"/>
      <c r="G37" s="360"/>
      <c r="H37" s="360"/>
      <c r="I37" s="396"/>
      <c r="J37" s="360"/>
      <c r="K37" s="396"/>
      <c r="L37" s="360"/>
      <c r="M37" s="396"/>
      <c r="N37" s="360"/>
      <c r="O37" s="396"/>
      <c r="P37" s="382">
        <f t="shared" si="1"/>
        <v>0</v>
      </c>
      <c r="Q37" s="256">
        <f t="shared" si="1"/>
        <v>0</v>
      </c>
      <c r="R37" s="360"/>
      <c r="S37" s="360"/>
      <c r="T37" s="360"/>
      <c r="U37" s="360"/>
    </row>
    <row r="38" spans="1:21" ht="15.75" x14ac:dyDescent="0.25">
      <c r="A38" s="553"/>
      <c r="B38" s="553"/>
      <c r="C38" s="360"/>
      <c r="D38" s="360"/>
      <c r="E38" s="360"/>
      <c r="F38" s="360"/>
      <c r="G38" s="360"/>
      <c r="H38" s="360"/>
      <c r="I38" s="396"/>
      <c r="J38" s="360"/>
      <c r="K38" s="396"/>
      <c r="L38" s="360"/>
      <c r="M38" s="396"/>
      <c r="N38" s="360"/>
      <c r="O38" s="396"/>
      <c r="P38" s="382">
        <f t="shared" si="1"/>
        <v>0</v>
      </c>
      <c r="Q38" s="256">
        <f t="shared" si="1"/>
        <v>0</v>
      </c>
      <c r="R38" s="360"/>
      <c r="S38" s="360"/>
      <c r="T38" s="360"/>
      <c r="U38" s="397"/>
    </row>
    <row r="39" spans="1:21" ht="15.75" x14ac:dyDescent="0.25">
      <c r="A39" s="426"/>
      <c r="B39" s="427"/>
      <c r="C39" s="426" t="s">
        <v>1627</v>
      </c>
      <c r="D39" s="427"/>
      <c r="E39" s="427"/>
      <c r="F39" s="427"/>
      <c r="G39" s="428"/>
      <c r="H39" s="388">
        <f t="shared" ref="H39:Q39" si="2">SUM(H9:H38)</f>
        <v>0</v>
      </c>
      <c r="I39" s="401">
        <f t="shared" si="2"/>
        <v>0</v>
      </c>
      <c r="J39" s="388">
        <f t="shared" si="2"/>
        <v>0</v>
      </c>
      <c r="K39" s="401">
        <f t="shared" si="2"/>
        <v>0</v>
      </c>
      <c r="L39" s="388">
        <f t="shared" si="2"/>
        <v>0</v>
      </c>
      <c r="M39" s="401">
        <f t="shared" si="2"/>
        <v>0</v>
      </c>
      <c r="N39" s="388">
        <f t="shared" si="2"/>
        <v>0</v>
      </c>
      <c r="O39" s="401">
        <f t="shared" si="2"/>
        <v>0</v>
      </c>
      <c r="P39" s="401">
        <f t="shared" si="2"/>
        <v>0</v>
      </c>
      <c r="Q39" s="401">
        <f t="shared" si="2"/>
        <v>0</v>
      </c>
      <c r="R39" s="388"/>
      <c r="S39" s="388"/>
      <c r="T39" s="388"/>
      <c r="U39" s="402"/>
    </row>
    <row r="59" s="425" customFormat="1" ht="12" x14ac:dyDescent="0.25"/>
    <row r="60" s="425" customFormat="1" ht="12" x14ac:dyDescent="0.25"/>
    <row r="73" s="425" customFormat="1" ht="12" x14ac:dyDescent="0.25"/>
    <row r="74" s="425" customFormat="1" ht="12" x14ac:dyDescent="0.25"/>
  </sheetData>
  <mergeCells count="26">
    <mergeCell ref="A3:U3"/>
    <mergeCell ref="A4:U4"/>
    <mergeCell ref="A5:A7"/>
    <mergeCell ref="B5:B7"/>
    <mergeCell ref="C5:C7"/>
    <mergeCell ref="D5:D7"/>
    <mergeCell ref="E5:E7"/>
    <mergeCell ref="F5:F7"/>
    <mergeCell ref="G5:G7"/>
    <mergeCell ref="H5:O5"/>
    <mergeCell ref="P5:Q6"/>
    <mergeCell ref="R5:R7"/>
    <mergeCell ref="U5:U7"/>
    <mergeCell ref="J6:K6"/>
    <mergeCell ref="L6:M6"/>
    <mergeCell ref="N6:O6"/>
    <mergeCell ref="A27:A38"/>
    <mergeCell ref="B27:B32"/>
    <mergeCell ref="B33:B38"/>
    <mergeCell ref="S5:S7"/>
    <mergeCell ref="T5:T7"/>
    <mergeCell ref="A9:A26"/>
    <mergeCell ref="B9:B14"/>
    <mergeCell ref="B15:B20"/>
    <mergeCell ref="B21:B26"/>
    <mergeCell ref="H6:I6"/>
  </mergeCells>
  <dataValidations count="9">
    <dataValidation type="list" allowBlank="1" showInputMessage="1" showErrorMessage="1" sqref="C9:C38">
      <formula1>$P$1:$U$1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G1" workbookViewId="0">
      <pane ySplit="6" topLeftCell="A13" activePane="bottomLeft" state="frozen"/>
      <selection activeCell="R5" sqref="R5"/>
      <selection pane="bottomLeft" activeCell="C11" sqref="C11"/>
    </sheetView>
  </sheetViews>
  <sheetFormatPr baseColWidth="10" defaultRowHeight="15" x14ac:dyDescent="0.25"/>
  <cols>
    <col min="1" max="2" width="21.7109375" style="314" customWidth="1"/>
    <col min="3" max="7" width="27.42578125" style="314" customWidth="1"/>
    <col min="8" max="8" width="15.28515625" style="314" customWidth="1"/>
    <col min="9" max="9" width="11.42578125" style="215"/>
    <col min="10" max="10" width="15.28515625" style="314" customWidth="1"/>
    <col min="11" max="11" width="18.85546875" style="215" customWidth="1"/>
    <col min="12" max="12" width="11.42578125" style="314"/>
    <col min="13" max="13" width="11.42578125" style="215"/>
    <col min="14" max="14" width="11.42578125" style="314"/>
    <col min="15" max="15" width="11.42578125" style="215"/>
    <col min="16" max="16" width="15.28515625" style="314" customWidth="1"/>
    <col min="17" max="17" width="18.28515625" style="215" customWidth="1"/>
    <col min="18" max="18" width="14.140625" style="314" hidden="1" customWidth="1"/>
    <col min="19" max="21" width="14.140625" style="314" customWidth="1"/>
    <col min="22" max="22" width="17" style="314" customWidth="1"/>
    <col min="23" max="16384" width="11.42578125" style="314"/>
  </cols>
  <sheetData>
    <row r="1" spans="1:22" ht="18.75" x14ac:dyDescent="0.25">
      <c r="B1" s="389"/>
      <c r="C1" s="417" t="s">
        <v>1603</v>
      </c>
      <c r="D1" s="389"/>
      <c r="E1" s="389"/>
      <c r="F1" s="389"/>
      <c r="H1" s="389" t="s">
        <v>1604</v>
      </c>
      <c r="J1" s="389"/>
      <c r="K1" s="389"/>
      <c r="L1" s="389"/>
      <c r="M1" s="389"/>
      <c r="N1" s="389"/>
      <c r="O1" s="389"/>
      <c r="P1" s="389"/>
      <c r="Q1" s="389"/>
      <c r="R1" s="389"/>
      <c r="S1" s="389"/>
      <c r="T1" s="389"/>
      <c r="U1" s="389"/>
      <c r="V1" s="389"/>
    </row>
    <row r="2" spans="1:22" ht="18.75" x14ac:dyDescent="0.25">
      <c r="A2" s="314" t="s">
        <v>1605</v>
      </c>
      <c r="B2" s="389"/>
      <c r="C2" s="389"/>
      <c r="D2" s="389"/>
      <c r="E2" s="389"/>
      <c r="F2" s="389"/>
      <c r="H2" s="389"/>
      <c r="J2" s="389"/>
      <c r="K2" s="389"/>
      <c r="L2" s="389"/>
      <c r="M2" s="389"/>
      <c r="N2" s="389"/>
      <c r="O2" s="389"/>
      <c r="P2" s="389"/>
      <c r="Q2" s="389"/>
      <c r="R2" s="389"/>
      <c r="S2" s="389"/>
      <c r="T2" s="389"/>
      <c r="U2" s="389"/>
      <c r="V2" s="389"/>
    </row>
    <row r="3" spans="1:22" x14ac:dyDescent="0.25">
      <c r="A3" s="418" t="s">
        <v>1606</v>
      </c>
      <c r="B3" s="418"/>
      <c r="C3" s="418"/>
      <c r="D3" s="418"/>
      <c r="E3" s="418"/>
      <c r="F3" s="418"/>
      <c r="G3" s="418"/>
      <c r="H3" s="418"/>
      <c r="I3" s="418"/>
      <c r="J3" s="418"/>
      <c r="K3" s="418"/>
      <c r="L3" s="418"/>
      <c r="M3" s="418"/>
      <c r="N3" s="418"/>
      <c r="O3" s="418"/>
      <c r="P3" s="418"/>
      <c r="Q3" s="418"/>
      <c r="R3" s="418"/>
      <c r="S3" s="418"/>
      <c r="T3" s="418"/>
      <c r="U3" s="418"/>
      <c r="V3" s="418"/>
    </row>
    <row r="4" spans="1:22" ht="1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1569</v>
      </c>
      <c r="S4" s="573" t="s">
        <v>99</v>
      </c>
      <c r="T4" s="573" t="s">
        <v>106</v>
      </c>
      <c r="U4" s="573" t="s">
        <v>105</v>
      </c>
      <c r="V4" s="554" t="s">
        <v>88</v>
      </c>
    </row>
    <row r="5" spans="1:22"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74"/>
      <c r="V5" s="555"/>
    </row>
    <row r="6" spans="1:22"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75"/>
      <c r="V6" s="556"/>
    </row>
    <row r="7" spans="1:22" ht="15.75" x14ac:dyDescent="0.25">
      <c r="A7" s="291"/>
      <c r="B7" s="292"/>
      <c r="C7" s="293"/>
      <c r="D7" s="293"/>
      <c r="E7" s="293"/>
      <c r="F7" s="294"/>
      <c r="G7" s="293"/>
      <c r="H7" s="295"/>
      <c r="I7" s="295"/>
      <c r="J7" s="295"/>
      <c r="K7" s="295"/>
      <c r="L7" s="295"/>
      <c r="M7" s="295"/>
      <c r="N7" s="295"/>
      <c r="O7" s="295"/>
      <c r="P7" s="295"/>
      <c r="Q7" s="295"/>
      <c r="R7" s="296"/>
      <c r="S7" s="296"/>
      <c r="T7" s="296"/>
      <c r="U7" s="296"/>
      <c r="V7" s="297"/>
    </row>
    <row r="8" spans="1:22" ht="15.75" customHeight="1" x14ac:dyDescent="0.25">
      <c r="A8" s="576" t="s">
        <v>1607</v>
      </c>
      <c r="B8" s="551" t="s">
        <v>1608</v>
      </c>
      <c r="C8" s="365"/>
      <c r="D8" s="365"/>
      <c r="E8" s="365"/>
      <c r="F8" s="365"/>
      <c r="G8" s="365"/>
      <c r="H8" s="249"/>
      <c r="I8" s="250"/>
      <c r="J8" s="249"/>
      <c r="K8" s="250"/>
      <c r="L8" s="249"/>
      <c r="M8" s="250"/>
      <c r="N8" s="249"/>
      <c r="O8" s="250"/>
      <c r="P8" s="382">
        <f t="shared" ref="P8:Q20" si="0">H8+J8+L8+N8</f>
        <v>0</v>
      </c>
      <c r="Q8" s="256">
        <f t="shared" si="0"/>
        <v>0</v>
      </c>
      <c r="R8" s="365"/>
      <c r="S8" s="365"/>
      <c r="T8" s="365"/>
      <c r="U8" s="365"/>
      <c r="V8" s="365"/>
    </row>
    <row r="9" spans="1:22" ht="15.75" x14ac:dyDescent="0.25">
      <c r="A9" s="576"/>
      <c r="B9" s="552"/>
      <c r="C9" s="365"/>
      <c r="D9" s="365"/>
      <c r="E9" s="365"/>
      <c r="F9" s="365"/>
      <c r="G9" s="365"/>
      <c r="H9" s="249"/>
      <c r="I9" s="250"/>
      <c r="J9" s="249"/>
      <c r="K9" s="250"/>
      <c r="L9" s="249"/>
      <c r="M9" s="250"/>
      <c r="N9" s="249"/>
      <c r="O9" s="250"/>
      <c r="P9" s="382">
        <f t="shared" si="0"/>
        <v>0</v>
      </c>
      <c r="Q9" s="256">
        <f t="shared" si="0"/>
        <v>0</v>
      </c>
      <c r="R9" s="365"/>
      <c r="S9" s="365"/>
      <c r="T9" s="365"/>
      <c r="U9" s="365"/>
      <c r="V9" s="365"/>
    </row>
    <row r="10" spans="1:22" ht="15.75" x14ac:dyDescent="0.25">
      <c r="A10" s="576"/>
      <c r="B10" s="552"/>
      <c r="C10" s="365"/>
      <c r="D10" s="365"/>
      <c r="E10" s="365"/>
      <c r="F10" s="365"/>
      <c r="G10" s="365"/>
      <c r="H10" s="249"/>
      <c r="I10" s="250"/>
      <c r="J10" s="249"/>
      <c r="K10" s="250"/>
      <c r="L10" s="249"/>
      <c r="M10" s="250"/>
      <c r="N10" s="249"/>
      <c r="O10" s="250"/>
      <c r="P10" s="382">
        <f t="shared" si="0"/>
        <v>0</v>
      </c>
      <c r="Q10" s="256">
        <f t="shared" si="0"/>
        <v>0</v>
      </c>
      <c r="R10" s="365"/>
      <c r="S10" s="365"/>
      <c r="T10" s="365"/>
      <c r="U10" s="365"/>
      <c r="V10" s="365"/>
    </row>
    <row r="11" spans="1:22" ht="15.75" x14ac:dyDescent="0.25">
      <c r="A11" s="576"/>
      <c r="B11" s="552"/>
      <c r="C11" s="365"/>
      <c r="D11" s="365"/>
      <c r="E11" s="365"/>
      <c r="F11" s="365"/>
      <c r="G11" s="365"/>
      <c r="H11" s="249"/>
      <c r="I11" s="250"/>
      <c r="J11" s="249"/>
      <c r="K11" s="250"/>
      <c r="L11" s="249"/>
      <c r="M11" s="250"/>
      <c r="N11" s="249"/>
      <c r="O11" s="250"/>
      <c r="P11" s="382">
        <f t="shared" si="0"/>
        <v>0</v>
      </c>
      <c r="Q11" s="256">
        <f t="shared" si="0"/>
        <v>0</v>
      </c>
      <c r="R11" s="365"/>
      <c r="S11" s="365"/>
      <c r="T11" s="365"/>
      <c r="U11" s="365"/>
      <c r="V11" s="365"/>
    </row>
    <row r="12" spans="1:22" ht="15.75" x14ac:dyDescent="0.25">
      <c r="A12" s="576"/>
      <c r="B12" s="552"/>
      <c r="C12" s="365"/>
      <c r="D12" s="365"/>
      <c r="E12" s="365"/>
      <c r="F12" s="365"/>
      <c r="G12" s="365"/>
      <c r="H12" s="249"/>
      <c r="I12" s="250"/>
      <c r="J12" s="249"/>
      <c r="K12" s="250"/>
      <c r="L12" s="249"/>
      <c r="M12" s="250"/>
      <c r="N12" s="249"/>
      <c r="O12" s="250"/>
      <c r="P12" s="382">
        <f t="shared" si="0"/>
        <v>0</v>
      </c>
      <c r="Q12" s="256">
        <f t="shared" si="0"/>
        <v>0</v>
      </c>
      <c r="R12" s="365"/>
      <c r="S12" s="365"/>
      <c r="T12" s="365"/>
      <c r="U12" s="365"/>
      <c r="V12" s="365"/>
    </row>
    <row r="13" spans="1:22" ht="15.75" x14ac:dyDescent="0.25">
      <c r="A13" s="576"/>
      <c r="B13" s="552"/>
      <c r="C13" s="365"/>
      <c r="D13" s="365"/>
      <c r="E13" s="365"/>
      <c r="F13" s="365"/>
      <c r="G13" s="365"/>
      <c r="H13" s="249"/>
      <c r="I13" s="250"/>
      <c r="J13" s="249"/>
      <c r="K13" s="250"/>
      <c r="L13" s="249"/>
      <c r="M13" s="250"/>
      <c r="N13" s="249"/>
      <c r="O13" s="250"/>
      <c r="P13" s="382">
        <f t="shared" si="0"/>
        <v>0</v>
      </c>
      <c r="Q13" s="256">
        <f t="shared" si="0"/>
        <v>0</v>
      </c>
      <c r="R13" s="365"/>
      <c r="S13" s="365"/>
      <c r="T13" s="365"/>
      <c r="U13" s="365"/>
      <c r="V13" s="365"/>
    </row>
    <row r="14" spans="1:22" ht="15.75" x14ac:dyDescent="0.25">
      <c r="A14" s="576"/>
      <c r="B14" s="552"/>
      <c r="C14" s="365"/>
      <c r="D14" s="365"/>
      <c r="E14" s="365"/>
      <c r="F14" s="365"/>
      <c r="G14" s="365"/>
      <c r="H14" s="249"/>
      <c r="I14" s="250"/>
      <c r="J14" s="249"/>
      <c r="K14" s="250"/>
      <c r="L14" s="249"/>
      <c r="M14" s="250"/>
      <c r="N14" s="249"/>
      <c r="O14" s="250"/>
      <c r="P14" s="382">
        <f t="shared" si="0"/>
        <v>0</v>
      </c>
      <c r="Q14" s="256">
        <f t="shared" si="0"/>
        <v>0</v>
      </c>
      <c r="R14" s="365"/>
      <c r="S14" s="365"/>
      <c r="T14" s="365"/>
      <c r="U14" s="365"/>
      <c r="V14" s="365"/>
    </row>
    <row r="15" spans="1:22" ht="15.75" x14ac:dyDescent="0.25">
      <c r="A15" s="576"/>
      <c r="B15" s="552"/>
      <c r="C15" s="365"/>
      <c r="D15" s="365"/>
      <c r="E15" s="365"/>
      <c r="F15" s="365"/>
      <c r="G15" s="365"/>
      <c r="H15" s="249"/>
      <c r="I15" s="250"/>
      <c r="J15" s="249"/>
      <c r="K15" s="250"/>
      <c r="L15" s="249"/>
      <c r="M15" s="250"/>
      <c r="N15" s="249"/>
      <c r="O15" s="250"/>
      <c r="P15" s="382">
        <f t="shared" si="0"/>
        <v>0</v>
      </c>
      <c r="Q15" s="256">
        <f t="shared" si="0"/>
        <v>0</v>
      </c>
      <c r="R15" s="365"/>
      <c r="S15" s="365"/>
      <c r="T15" s="365"/>
      <c r="U15" s="365"/>
      <c r="V15" s="365"/>
    </row>
    <row r="16" spans="1:22" ht="15.75" x14ac:dyDescent="0.25">
      <c r="A16" s="576"/>
      <c r="B16" s="552"/>
      <c r="C16" s="365"/>
      <c r="D16" s="365"/>
      <c r="E16" s="365"/>
      <c r="F16" s="365"/>
      <c r="G16" s="365"/>
      <c r="H16" s="249"/>
      <c r="I16" s="250"/>
      <c r="J16" s="249"/>
      <c r="K16" s="250"/>
      <c r="L16" s="249"/>
      <c r="M16" s="250"/>
      <c r="N16" s="249"/>
      <c r="O16" s="250"/>
      <c r="P16" s="382">
        <f t="shared" si="0"/>
        <v>0</v>
      </c>
      <c r="Q16" s="256">
        <f t="shared" si="0"/>
        <v>0</v>
      </c>
      <c r="R16" s="365"/>
      <c r="S16" s="365"/>
      <c r="T16" s="365"/>
      <c r="U16" s="365"/>
      <c r="V16" s="365"/>
    </row>
    <row r="17" spans="1:22" ht="15.75" x14ac:dyDescent="0.25">
      <c r="A17" s="576"/>
      <c r="B17" s="552"/>
      <c r="C17" s="365"/>
      <c r="D17" s="365"/>
      <c r="E17" s="365"/>
      <c r="F17" s="365"/>
      <c r="G17" s="365"/>
      <c r="H17" s="249"/>
      <c r="I17" s="250"/>
      <c r="J17" s="249"/>
      <c r="K17" s="250"/>
      <c r="L17" s="249"/>
      <c r="M17" s="250"/>
      <c r="N17" s="249"/>
      <c r="O17" s="250"/>
      <c r="P17" s="382">
        <f t="shared" si="0"/>
        <v>0</v>
      </c>
      <c r="Q17" s="256">
        <f t="shared" si="0"/>
        <v>0</v>
      </c>
      <c r="R17" s="365"/>
      <c r="S17" s="365"/>
      <c r="T17" s="365"/>
      <c r="U17" s="365"/>
      <c r="V17" s="365"/>
    </row>
    <row r="18" spans="1:22" ht="15.75" x14ac:dyDescent="0.25">
      <c r="A18" s="576"/>
      <c r="B18" s="552"/>
      <c r="C18" s="365"/>
      <c r="D18" s="365"/>
      <c r="E18" s="365"/>
      <c r="F18" s="365"/>
      <c r="G18" s="365"/>
      <c r="H18" s="249"/>
      <c r="I18" s="250"/>
      <c r="J18" s="249"/>
      <c r="K18" s="250"/>
      <c r="L18" s="249"/>
      <c r="M18" s="250"/>
      <c r="N18" s="249"/>
      <c r="O18" s="250"/>
      <c r="P18" s="382">
        <f t="shared" si="0"/>
        <v>0</v>
      </c>
      <c r="Q18" s="256">
        <f t="shared" si="0"/>
        <v>0</v>
      </c>
      <c r="R18" s="365"/>
      <c r="S18" s="365"/>
      <c r="T18" s="365"/>
      <c r="U18" s="365"/>
      <c r="V18" s="365"/>
    </row>
    <row r="19" spans="1:22" ht="15.75" x14ac:dyDescent="0.25">
      <c r="A19" s="576"/>
      <c r="B19" s="552"/>
      <c r="C19" s="365"/>
      <c r="D19" s="365"/>
      <c r="E19" s="365"/>
      <c r="F19" s="365"/>
      <c r="G19" s="365"/>
      <c r="H19" s="249"/>
      <c r="I19" s="250"/>
      <c r="J19" s="249"/>
      <c r="K19" s="250"/>
      <c r="L19" s="249"/>
      <c r="M19" s="250"/>
      <c r="N19" s="249"/>
      <c r="O19" s="250"/>
      <c r="P19" s="382">
        <f t="shared" si="0"/>
        <v>0</v>
      </c>
      <c r="Q19" s="256">
        <f t="shared" si="0"/>
        <v>0</v>
      </c>
      <c r="R19" s="365"/>
      <c r="S19" s="365"/>
      <c r="T19" s="365"/>
      <c r="U19" s="365"/>
      <c r="V19" s="365"/>
    </row>
    <row r="20" spans="1:22" ht="15.75" x14ac:dyDescent="0.25">
      <c r="A20" s="576"/>
      <c r="B20" s="553"/>
      <c r="C20" s="365"/>
      <c r="D20" s="365"/>
      <c r="E20" s="365"/>
      <c r="F20" s="365"/>
      <c r="G20" s="365"/>
      <c r="H20" s="249"/>
      <c r="I20" s="250"/>
      <c r="J20" s="249"/>
      <c r="K20" s="250"/>
      <c r="L20" s="249"/>
      <c r="M20" s="250"/>
      <c r="N20" s="249"/>
      <c r="O20" s="250"/>
      <c r="P20" s="382">
        <f t="shared" si="0"/>
        <v>0</v>
      </c>
      <c r="Q20" s="256">
        <f t="shared" si="0"/>
        <v>0</v>
      </c>
      <c r="R20" s="365"/>
      <c r="S20" s="365"/>
      <c r="T20" s="365"/>
      <c r="U20" s="365"/>
      <c r="V20" s="365"/>
    </row>
    <row r="21" spans="1:22" ht="15.6" customHeight="1" x14ac:dyDescent="0.25">
      <c r="A21" s="384"/>
      <c r="B21" s="385"/>
      <c r="C21" s="384" t="s">
        <v>1609</v>
      </c>
      <c r="D21" s="385"/>
      <c r="E21" s="385"/>
      <c r="F21" s="385"/>
      <c r="G21" s="386"/>
      <c r="H21" s="387">
        <f t="shared" ref="H21:Q21" si="1">SUM(H8:H20)</f>
        <v>0</v>
      </c>
      <c r="I21" s="216">
        <f t="shared" si="1"/>
        <v>0</v>
      </c>
      <c r="J21" s="387">
        <f t="shared" si="1"/>
        <v>0</v>
      </c>
      <c r="K21" s="216">
        <f t="shared" si="1"/>
        <v>0</v>
      </c>
      <c r="L21" s="387">
        <f t="shared" si="1"/>
        <v>0</v>
      </c>
      <c r="M21" s="216">
        <f t="shared" si="1"/>
        <v>0</v>
      </c>
      <c r="N21" s="387">
        <f t="shared" si="1"/>
        <v>0</v>
      </c>
      <c r="O21" s="216">
        <f t="shared" si="1"/>
        <v>0</v>
      </c>
      <c r="P21" s="216">
        <f t="shared" si="1"/>
        <v>0</v>
      </c>
      <c r="Q21" s="216">
        <f t="shared" si="1"/>
        <v>0</v>
      </c>
      <c r="R21" s="388"/>
      <c r="S21" s="388"/>
      <c r="T21" s="388"/>
      <c r="U21" s="388"/>
      <c r="V21" s="388"/>
    </row>
  </sheetData>
  <mergeCells count="20">
    <mergeCell ref="C4:C6"/>
    <mergeCell ref="D4:D6"/>
    <mergeCell ref="E4:E6"/>
    <mergeCell ref="F4:F6"/>
    <mergeCell ref="A8:A20"/>
    <mergeCell ref="B8:B20"/>
    <mergeCell ref="A4:A6"/>
    <mergeCell ref="B4:B6"/>
    <mergeCell ref="U4:U6"/>
    <mergeCell ref="V4:V6"/>
    <mergeCell ref="H5:I5"/>
    <mergeCell ref="J5:K5"/>
    <mergeCell ref="L5:M5"/>
    <mergeCell ref="N5:O5"/>
    <mergeCell ref="T4:T6"/>
    <mergeCell ref="G4:G6"/>
    <mergeCell ref="H4:O4"/>
    <mergeCell ref="P4:Q5"/>
    <mergeCell ref="R4:R6"/>
    <mergeCell ref="S4:S6"/>
  </mergeCells>
  <dataValidations count="10">
    <dataValidation type="list" allowBlank="1" showInputMessage="1" showErrorMessage="1" sqref="C8:C20">
      <formula1>$C$1</formula1>
    </dataValidation>
    <dataValidation allowBlank="1" showInputMessage="1" showErrorMessage="1" promptTitle="SUPUESTOS" prompt="Un  supuesto es un dato asumido como cierto a efectos de planificación este puede ser positivo como negativo." sqref="R4:R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MEDIO DE VERIFICACIÓN" prompt="Corresponde a los elementos a través del cual se acredita y se verifican  las actividades." sqref="T4:T7"/>
    <dataValidation allowBlank="1" showInputMessage="1" showErrorMessage="1" promptTitle="POBLACIÓN OBJETIVO" prompt="Grupo  de personas al cual se pretende beneficiar con dicho actividad." sqref="U4:U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G1" workbookViewId="0">
      <pane ySplit="7" topLeftCell="A17" activePane="bottomLeft" state="frozen"/>
      <selection activeCell="A7" sqref="A7"/>
      <selection pane="bottomLeft" activeCell="B9" sqref="B9:B20"/>
    </sheetView>
  </sheetViews>
  <sheetFormatPr baseColWidth="10" defaultRowHeight="15" x14ac:dyDescent="0.25"/>
  <cols>
    <col min="1" max="1" width="21.7109375" style="314" customWidth="1"/>
    <col min="2" max="2" width="26.28515625" style="314" customWidth="1"/>
    <col min="3" max="7" width="27.42578125" style="314" customWidth="1"/>
    <col min="8" max="8" width="15.28515625" style="314" customWidth="1"/>
    <col min="9" max="9" width="14.85546875" style="215" bestFit="1" customWidth="1"/>
    <col min="10" max="10" width="15.28515625" style="314" customWidth="1"/>
    <col min="11" max="11" width="18.85546875" style="215" customWidth="1"/>
    <col min="12" max="12" width="11.42578125" style="314"/>
    <col min="13" max="13" width="14.85546875" style="215" bestFit="1" customWidth="1"/>
    <col min="14" max="14" width="11.42578125" style="314"/>
    <col min="15" max="15" width="14.85546875" style="215" bestFit="1" customWidth="1"/>
    <col min="16" max="16" width="15.28515625" style="314" customWidth="1"/>
    <col min="17" max="17" width="18.28515625" style="215" customWidth="1"/>
    <col min="18" max="18" width="14.140625" style="314" hidden="1" customWidth="1"/>
    <col min="19" max="21" width="14.140625" style="314" customWidth="1"/>
    <col min="22" max="22" width="17" style="314" customWidth="1"/>
    <col min="23" max="16384" width="11.42578125" style="314"/>
  </cols>
  <sheetData>
    <row r="1" spans="1:22" ht="18" customHeight="1" x14ac:dyDescent="0.25">
      <c r="B1" s="403"/>
      <c r="C1" s="367" t="s">
        <v>1595</v>
      </c>
      <c r="D1" s="367" t="s">
        <v>1596</v>
      </c>
      <c r="E1" s="403"/>
      <c r="F1" s="403"/>
      <c r="G1" s="403"/>
      <c r="H1" s="404" t="s">
        <v>1597</v>
      </c>
      <c r="K1" s="403"/>
      <c r="L1" s="403"/>
      <c r="M1" s="403"/>
      <c r="N1" s="403"/>
      <c r="O1" s="403"/>
      <c r="P1" s="403"/>
      <c r="Q1" s="403"/>
      <c r="R1" s="403"/>
      <c r="S1" s="403"/>
      <c r="T1" s="403"/>
      <c r="U1" s="403"/>
      <c r="V1" s="403"/>
    </row>
    <row r="2" spans="1:22" ht="18" customHeight="1" x14ac:dyDescent="0.25">
      <c r="B2" s="403"/>
      <c r="C2" s="403"/>
      <c r="D2" s="403"/>
      <c r="E2" s="403"/>
      <c r="F2" s="403"/>
      <c r="G2" s="403"/>
      <c r="H2" s="404"/>
      <c r="K2" s="403"/>
      <c r="L2" s="403"/>
      <c r="M2" s="403"/>
      <c r="N2" s="403"/>
      <c r="O2" s="403"/>
      <c r="P2" s="403"/>
      <c r="Q2" s="403"/>
      <c r="R2" s="403"/>
      <c r="S2" s="403"/>
      <c r="T2" s="403"/>
      <c r="U2" s="403"/>
      <c r="V2" s="403"/>
    </row>
    <row r="3" spans="1:22" ht="18" customHeight="1" x14ac:dyDescent="0.25">
      <c r="A3" s="405" t="s">
        <v>1598</v>
      </c>
      <c r="B3" s="403"/>
      <c r="C3" s="403"/>
      <c r="D3" s="403"/>
      <c r="E3" s="403"/>
      <c r="F3" s="403"/>
      <c r="G3" s="403"/>
      <c r="H3" s="404"/>
      <c r="K3" s="403"/>
      <c r="L3" s="403"/>
      <c r="M3" s="403"/>
      <c r="N3" s="403"/>
      <c r="O3" s="403"/>
      <c r="P3" s="403"/>
      <c r="Q3" s="403"/>
      <c r="R3" s="403"/>
      <c r="S3" s="403"/>
      <c r="T3" s="403"/>
      <c r="U3" s="403"/>
      <c r="V3" s="403"/>
    </row>
    <row r="4" spans="1:22" ht="33" customHeight="1" x14ac:dyDescent="0.25">
      <c r="A4" s="596" t="s">
        <v>1599</v>
      </c>
      <c r="B4" s="596"/>
      <c r="C4" s="596"/>
      <c r="D4" s="596"/>
      <c r="E4" s="596"/>
      <c r="F4" s="596"/>
      <c r="G4" s="596"/>
      <c r="H4" s="596"/>
      <c r="I4" s="596"/>
      <c r="J4" s="596"/>
      <c r="K4" s="596"/>
      <c r="L4" s="596"/>
      <c r="M4" s="596"/>
      <c r="N4" s="596"/>
      <c r="O4" s="596"/>
      <c r="P4" s="596"/>
      <c r="Q4" s="596"/>
      <c r="R4" s="596"/>
      <c r="S4" s="596"/>
      <c r="T4" s="596"/>
      <c r="U4" s="596"/>
      <c r="V4" s="596"/>
    </row>
    <row r="5" spans="1:22" ht="14.45" customHeight="1" x14ac:dyDescent="0.25">
      <c r="A5" s="574" t="s">
        <v>95</v>
      </c>
      <c r="B5" s="573" t="s">
        <v>107</v>
      </c>
      <c r="C5" s="565" t="s">
        <v>1370</v>
      </c>
      <c r="D5" s="565" t="s">
        <v>1371</v>
      </c>
      <c r="E5" s="565" t="s">
        <v>86</v>
      </c>
      <c r="F5" s="565" t="s">
        <v>381</v>
      </c>
      <c r="G5" s="565" t="s">
        <v>87</v>
      </c>
      <c r="H5" s="557" t="s">
        <v>97</v>
      </c>
      <c r="I5" s="568"/>
      <c r="J5" s="568"/>
      <c r="K5" s="568"/>
      <c r="L5" s="568"/>
      <c r="M5" s="568"/>
      <c r="N5" s="568"/>
      <c r="O5" s="558"/>
      <c r="P5" s="569" t="s">
        <v>98</v>
      </c>
      <c r="Q5" s="570"/>
      <c r="R5" s="573" t="s">
        <v>1569</v>
      </c>
      <c r="S5" s="573" t="s">
        <v>99</v>
      </c>
      <c r="T5" s="573" t="s">
        <v>106</v>
      </c>
      <c r="U5" s="573" t="s">
        <v>105</v>
      </c>
      <c r="V5" s="554" t="s">
        <v>88</v>
      </c>
    </row>
    <row r="6" spans="1:22" ht="14.45" customHeight="1" x14ac:dyDescent="0.25">
      <c r="A6" s="574"/>
      <c r="B6" s="574"/>
      <c r="C6" s="566"/>
      <c r="D6" s="566"/>
      <c r="E6" s="566"/>
      <c r="F6" s="566"/>
      <c r="G6" s="566"/>
      <c r="H6" s="557" t="s">
        <v>100</v>
      </c>
      <c r="I6" s="558"/>
      <c r="J6" s="557" t="s">
        <v>101</v>
      </c>
      <c r="K6" s="558"/>
      <c r="L6" s="557" t="s">
        <v>102</v>
      </c>
      <c r="M6" s="558"/>
      <c r="N6" s="557" t="s">
        <v>103</v>
      </c>
      <c r="O6" s="558"/>
      <c r="P6" s="571"/>
      <c r="Q6" s="572"/>
      <c r="R6" s="574"/>
      <c r="S6" s="574"/>
      <c r="T6" s="574"/>
      <c r="U6" s="574"/>
      <c r="V6" s="555"/>
    </row>
    <row r="7" spans="1:22" ht="25.5" x14ac:dyDescent="0.25">
      <c r="A7" s="575"/>
      <c r="B7" s="575"/>
      <c r="C7" s="567"/>
      <c r="D7" s="567"/>
      <c r="E7" s="567"/>
      <c r="F7" s="567"/>
      <c r="G7" s="567"/>
      <c r="H7" s="290" t="s">
        <v>104</v>
      </c>
      <c r="I7" s="290" t="s">
        <v>12</v>
      </c>
      <c r="J7" s="290" t="s">
        <v>104</v>
      </c>
      <c r="K7" s="290" t="s">
        <v>12</v>
      </c>
      <c r="L7" s="290" t="s">
        <v>104</v>
      </c>
      <c r="M7" s="290" t="s">
        <v>12</v>
      </c>
      <c r="N7" s="290" t="s">
        <v>104</v>
      </c>
      <c r="O7" s="290" t="s">
        <v>12</v>
      </c>
      <c r="P7" s="290" t="s">
        <v>104</v>
      </c>
      <c r="Q7" s="290" t="s">
        <v>12</v>
      </c>
      <c r="R7" s="575"/>
      <c r="S7" s="575"/>
      <c r="T7" s="575"/>
      <c r="U7" s="575"/>
      <c r="V7" s="556"/>
    </row>
    <row r="8" spans="1:22" ht="15.6" customHeight="1" x14ac:dyDescent="0.25">
      <c r="A8" s="291"/>
      <c r="B8" s="292"/>
      <c r="C8" s="293"/>
      <c r="D8" s="293"/>
      <c r="E8" s="293"/>
      <c r="F8" s="294"/>
      <c r="G8" s="293"/>
      <c r="H8" s="295"/>
      <c r="I8" s="295"/>
      <c r="J8" s="295"/>
      <c r="K8" s="295"/>
      <c r="L8" s="295"/>
      <c r="M8" s="295"/>
      <c r="N8" s="295"/>
      <c r="O8" s="295"/>
      <c r="P8" s="295"/>
      <c r="Q8" s="295"/>
      <c r="R8" s="296"/>
      <c r="S8" s="296"/>
      <c r="T8" s="296"/>
      <c r="U8" s="296"/>
      <c r="V8" s="297"/>
    </row>
    <row r="9" spans="1:22" ht="15.75" x14ac:dyDescent="0.25">
      <c r="A9" s="562" t="s">
        <v>1600</v>
      </c>
      <c r="B9" s="551" t="s">
        <v>1601</v>
      </c>
      <c r="C9" s="365"/>
      <c r="D9" s="365"/>
      <c r="E9" s="365"/>
      <c r="F9" s="365"/>
      <c r="G9" s="365"/>
      <c r="H9" s="406"/>
      <c r="I9" s="407"/>
      <c r="J9" s="406"/>
      <c r="K9" s="407"/>
      <c r="L9" s="406"/>
      <c r="M9" s="407"/>
      <c r="N9" s="406"/>
      <c r="O9" s="407"/>
      <c r="P9" s="382">
        <f t="shared" ref="P9:Q20" si="0">H9+J9+L9+N9</f>
        <v>0</v>
      </c>
      <c r="Q9" s="256">
        <f t="shared" si="0"/>
        <v>0</v>
      </c>
      <c r="R9" s="365"/>
      <c r="S9" s="365"/>
      <c r="T9" s="365"/>
      <c r="U9" s="365"/>
      <c r="V9" s="365"/>
    </row>
    <row r="10" spans="1:22" ht="15.75" x14ac:dyDescent="0.25">
      <c r="A10" s="563"/>
      <c r="B10" s="552"/>
      <c r="C10" s="365"/>
      <c r="D10" s="365"/>
      <c r="E10" s="365"/>
      <c r="F10" s="365"/>
      <c r="G10" s="365"/>
      <c r="H10" s="406"/>
      <c r="I10" s="407"/>
      <c r="J10" s="406"/>
      <c r="K10" s="407"/>
      <c r="L10" s="406"/>
      <c r="M10" s="407"/>
      <c r="N10" s="406"/>
      <c r="O10" s="407"/>
      <c r="P10" s="382">
        <f t="shared" si="0"/>
        <v>0</v>
      </c>
      <c r="Q10" s="256">
        <f t="shared" si="0"/>
        <v>0</v>
      </c>
      <c r="R10" s="365"/>
      <c r="S10" s="365"/>
      <c r="T10" s="365"/>
      <c r="U10" s="365"/>
      <c r="V10" s="365"/>
    </row>
    <row r="11" spans="1:22" ht="15.75" x14ac:dyDescent="0.25">
      <c r="A11" s="563"/>
      <c r="B11" s="552"/>
      <c r="C11" s="365"/>
      <c r="D11" s="365"/>
      <c r="E11" s="365"/>
      <c r="F11" s="365"/>
      <c r="G11" s="365"/>
      <c r="H11" s="406"/>
      <c r="I11" s="407"/>
      <c r="J11" s="406"/>
      <c r="K11" s="407"/>
      <c r="L11" s="406"/>
      <c r="M11" s="407"/>
      <c r="N11" s="406"/>
      <c r="O11" s="407"/>
      <c r="P11" s="382">
        <f t="shared" si="0"/>
        <v>0</v>
      </c>
      <c r="Q11" s="256">
        <f t="shared" si="0"/>
        <v>0</v>
      </c>
      <c r="R11" s="365"/>
      <c r="S11" s="365"/>
      <c r="T11" s="365"/>
      <c r="U11" s="365"/>
      <c r="V11" s="365"/>
    </row>
    <row r="12" spans="1:22" ht="15.75" x14ac:dyDescent="0.25">
      <c r="A12" s="563"/>
      <c r="B12" s="552"/>
      <c r="C12" s="365"/>
      <c r="D12" s="365"/>
      <c r="E12" s="365"/>
      <c r="F12" s="365"/>
      <c r="G12" s="365"/>
      <c r="H12" s="406"/>
      <c r="I12" s="407"/>
      <c r="J12" s="406"/>
      <c r="K12" s="407"/>
      <c r="L12" s="406"/>
      <c r="M12" s="407"/>
      <c r="N12" s="406"/>
      <c r="O12" s="407"/>
      <c r="P12" s="382">
        <f t="shared" si="0"/>
        <v>0</v>
      </c>
      <c r="Q12" s="256">
        <f t="shared" si="0"/>
        <v>0</v>
      </c>
      <c r="R12" s="365"/>
      <c r="S12" s="365"/>
      <c r="T12" s="365"/>
      <c r="U12" s="365"/>
      <c r="V12" s="408"/>
    </row>
    <row r="13" spans="1:22" ht="15.75" x14ac:dyDescent="0.25">
      <c r="A13" s="563"/>
      <c r="B13" s="552"/>
      <c r="C13" s="365"/>
      <c r="D13" s="365"/>
      <c r="E13" s="365"/>
      <c r="F13" s="365"/>
      <c r="G13" s="360"/>
      <c r="H13" s="409"/>
      <c r="I13" s="407"/>
      <c r="J13" s="409"/>
      <c r="K13" s="407"/>
      <c r="L13" s="409"/>
      <c r="M13" s="407"/>
      <c r="N13" s="409"/>
      <c r="O13" s="407"/>
      <c r="P13" s="382">
        <f t="shared" si="0"/>
        <v>0</v>
      </c>
      <c r="Q13" s="256">
        <f t="shared" si="0"/>
        <v>0</v>
      </c>
      <c r="R13" s="365"/>
      <c r="S13" s="365"/>
      <c r="T13" s="365"/>
      <c r="U13" s="365"/>
      <c r="V13" s="360"/>
    </row>
    <row r="14" spans="1:22" ht="15.75" x14ac:dyDescent="0.25">
      <c r="A14" s="563"/>
      <c r="B14" s="552"/>
      <c r="C14" s="365"/>
      <c r="D14" s="365"/>
      <c r="E14" s="365"/>
      <c r="F14" s="365"/>
      <c r="G14" s="365"/>
      <c r="H14" s="406"/>
      <c r="I14" s="407"/>
      <c r="J14" s="406"/>
      <c r="K14" s="407"/>
      <c r="L14" s="406"/>
      <c r="M14" s="407"/>
      <c r="N14" s="406"/>
      <c r="O14" s="407"/>
      <c r="P14" s="382">
        <f t="shared" si="0"/>
        <v>0</v>
      </c>
      <c r="Q14" s="256">
        <f t="shared" si="0"/>
        <v>0</v>
      </c>
      <c r="R14" s="365"/>
      <c r="S14" s="365"/>
      <c r="T14" s="365"/>
      <c r="U14" s="365"/>
      <c r="V14" s="365"/>
    </row>
    <row r="15" spans="1:22" ht="15.75" x14ac:dyDescent="0.25">
      <c r="A15" s="563"/>
      <c r="B15" s="552"/>
      <c r="C15" s="365"/>
      <c r="D15" s="365"/>
      <c r="E15" s="365"/>
      <c r="F15" s="365"/>
      <c r="G15" s="363"/>
      <c r="H15" s="406"/>
      <c r="I15" s="407"/>
      <c r="J15" s="406"/>
      <c r="K15" s="407"/>
      <c r="L15" s="406"/>
      <c r="M15" s="407"/>
      <c r="N15" s="406"/>
      <c r="O15" s="407"/>
      <c r="P15" s="382">
        <f t="shared" si="0"/>
        <v>0</v>
      </c>
      <c r="Q15" s="256">
        <f t="shared" si="0"/>
        <v>0</v>
      </c>
      <c r="R15" s="365"/>
      <c r="S15" s="365"/>
      <c r="T15" s="365"/>
      <c r="U15" s="365"/>
      <c r="V15" s="365"/>
    </row>
    <row r="16" spans="1:22" ht="15.75" x14ac:dyDescent="0.25">
      <c r="A16" s="563"/>
      <c r="B16" s="552"/>
      <c r="C16" s="365"/>
      <c r="D16" s="365"/>
      <c r="E16" s="365"/>
      <c r="F16" s="365"/>
      <c r="G16" s="365"/>
      <c r="H16" s="406"/>
      <c r="I16" s="407"/>
      <c r="J16" s="406"/>
      <c r="K16" s="407"/>
      <c r="L16" s="406"/>
      <c r="M16" s="407"/>
      <c r="N16" s="406"/>
      <c r="O16" s="407"/>
      <c r="P16" s="382">
        <f t="shared" si="0"/>
        <v>0</v>
      </c>
      <c r="Q16" s="256">
        <f t="shared" si="0"/>
        <v>0</v>
      </c>
      <c r="R16" s="365"/>
      <c r="S16" s="365"/>
      <c r="T16" s="365"/>
      <c r="U16" s="365"/>
      <c r="V16" s="365"/>
    </row>
    <row r="17" spans="1:22" ht="15.75" x14ac:dyDescent="0.25">
      <c r="A17" s="563"/>
      <c r="B17" s="552"/>
      <c r="C17" s="365"/>
      <c r="D17" s="365"/>
      <c r="E17" s="365"/>
      <c r="F17" s="365"/>
      <c r="G17" s="365"/>
      <c r="H17" s="409"/>
      <c r="I17" s="407"/>
      <c r="J17" s="409"/>
      <c r="K17" s="407"/>
      <c r="L17" s="409"/>
      <c r="M17" s="407"/>
      <c r="N17" s="409"/>
      <c r="O17" s="407"/>
      <c r="P17" s="382">
        <f t="shared" si="0"/>
        <v>0</v>
      </c>
      <c r="Q17" s="256">
        <f t="shared" si="0"/>
        <v>0</v>
      </c>
      <c r="R17" s="406"/>
      <c r="S17" s="406"/>
      <c r="T17" s="406"/>
      <c r="U17" s="406"/>
      <c r="V17" s="365"/>
    </row>
    <row r="18" spans="1:22" ht="15.75" x14ac:dyDescent="0.25">
      <c r="A18" s="563"/>
      <c r="B18" s="552"/>
      <c r="C18" s="365"/>
      <c r="D18" s="365"/>
      <c r="E18" s="365"/>
      <c r="F18" s="365"/>
      <c r="G18" s="365"/>
      <c r="H18" s="406"/>
      <c r="I18" s="407"/>
      <c r="J18" s="406"/>
      <c r="K18" s="407"/>
      <c r="L18" s="406"/>
      <c r="M18" s="407"/>
      <c r="N18" s="406"/>
      <c r="O18" s="407"/>
      <c r="P18" s="410">
        <f t="shared" si="0"/>
        <v>0</v>
      </c>
      <c r="Q18" s="411">
        <f t="shared" si="0"/>
        <v>0</v>
      </c>
      <c r="R18" s="365"/>
      <c r="S18" s="365"/>
      <c r="T18" s="365"/>
      <c r="U18" s="365"/>
      <c r="V18" s="365"/>
    </row>
    <row r="19" spans="1:22" ht="15.75" x14ac:dyDescent="0.25">
      <c r="A19" s="563"/>
      <c r="B19" s="552"/>
      <c r="C19" s="365"/>
      <c r="D19" s="365"/>
      <c r="E19" s="365"/>
      <c r="F19" s="365"/>
      <c r="G19" s="365"/>
      <c r="H19" s="406"/>
      <c r="I19" s="407"/>
      <c r="J19" s="406"/>
      <c r="K19" s="407"/>
      <c r="L19" s="406"/>
      <c r="M19" s="407"/>
      <c r="N19" s="406"/>
      <c r="O19" s="407"/>
      <c r="P19" s="410">
        <f t="shared" si="0"/>
        <v>0</v>
      </c>
      <c r="Q19" s="411">
        <f t="shared" si="0"/>
        <v>0</v>
      </c>
      <c r="R19" s="365"/>
      <c r="S19" s="365"/>
      <c r="T19" s="365"/>
      <c r="U19" s="365"/>
      <c r="V19" s="412"/>
    </row>
    <row r="20" spans="1:22" ht="15.75" x14ac:dyDescent="0.25">
      <c r="A20" s="564"/>
      <c r="B20" s="553"/>
      <c r="C20" s="365"/>
      <c r="D20" s="365"/>
      <c r="E20" s="365"/>
      <c r="F20" s="365"/>
      <c r="G20" s="365"/>
      <c r="H20" s="406"/>
      <c r="I20" s="407"/>
      <c r="J20" s="406"/>
      <c r="K20" s="407"/>
      <c r="L20" s="406"/>
      <c r="M20" s="407"/>
      <c r="N20" s="406"/>
      <c r="O20" s="407"/>
      <c r="P20" s="382">
        <f t="shared" si="0"/>
        <v>0</v>
      </c>
      <c r="Q20" s="256">
        <f t="shared" si="0"/>
        <v>0</v>
      </c>
      <c r="R20" s="406"/>
      <c r="S20" s="406"/>
      <c r="T20" s="406"/>
      <c r="U20" s="406"/>
      <c r="V20" s="365"/>
    </row>
    <row r="21" spans="1:22" ht="15.6" customHeight="1" x14ac:dyDescent="0.25">
      <c r="A21" s="413"/>
      <c r="B21" s="414"/>
      <c r="C21" s="413" t="s">
        <v>1602</v>
      </c>
      <c r="D21" s="413"/>
      <c r="E21" s="414"/>
      <c r="F21" s="414"/>
      <c r="G21" s="414"/>
      <c r="H21" s="415">
        <f t="shared" ref="H21:Q21" si="1">SUM(H9:H20)</f>
        <v>0</v>
      </c>
      <c r="I21" s="416">
        <f t="shared" si="1"/>
        <v>0</v>
      </c>
      <c r="J21" s="415">
        <f t="shared" si="1"/>
        <v>0</v>
      </c>
      <c r="K21" s="416">
        <f t="shared" si="1"/>
        <v>0</v>
      </c>
      <c r="L21" s="415">
        <f t="shared" si="1"/>
        <v>0</v>
      </c>
      <c r="M21" s="416">
        <f t="shared" si="1"/>
        <v>0</v>
      </c>
      <c r="N21" s="415">
        <f t="shared" si="1"/>
        <v>0</v>
      </c>
      <c r="O21" s="416">
        <f t="shared" si="1"/>
        <v>0</v>
      </c>
      <c r="P21" s="416">
        <f t="shared" si="1"/>
        <v>0</v>
      </c>
      <c r="Q21" s="416">
        <f t="shared" si="1"/>
        <v>0</v>
      </c>
      <c r="R21" s="388"/>
      <c r="S21" s="388"/>
      <c r="T21" s="388"/>
      <c r="U21" s="388"/>
      <c r="V21" s="388"/>
    </row>
  </sheetData>
  <mergeCells count="21">
    <mergeCell ref="A4:V4"/>
    <mergeCell ref="A5:A7"/>
    <mergeCell ref="B5:B7"/>
    <mergeCell ref="C5:C7"/>
    <mergeCell ref="D5:D7"/>
    <mergeCell ref="E5:E7"/>
    <mergeCell ref="F5:F7"/>
    <mergeCell ref="G5:G7"/>
    <mergeCell ref="H5:O5"/>
    <mergeCell ref="P5:Q6"/>
    <mergeCell ref="U5:U7"/>
    <mergeCell ref="V5:V7"/>
    <mergeCell ref="H6:I6"/>
    <mergeCell ref="J6:K6"/>
    <mergeCell ref="L6:M6"/>
    <mergeCell ref="N6:O6"/>
    <mergeCell ref="A9:A20"/>
    <mergeCell ref="B9:B20"/>
    <mergeCell ref="R5:R7"/>
    <mergeCell ref="S5:S7"/>
    <mergeCell ref="T5:T7"/>
  </mergeCells>
  <dataValidations count="10">
    <dataValidation type="list" allowBlank="1" showInputMessage="1" showErrorMessage="1" sqref="C9:C20">
      <formula1>$C$1:$D$1</formula1>
    </dataValidation>
    <dataValidation allowBlank="1" showInputMessage="1" showErrorMessage="1" promptTitle="SUPUESTOS" prompt="Un  supuesto es un dato asumido como cierto a efectos de planificación este puede ser positivo como negativo." sqref="R5:R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MEDIO DE VERIFICACIÓN" prompt="Corresponde a los elementos a través del cual se acredita y se verifican  las actividades." sqref="T5:T8"/>
    <dataValidation allowBlank="1" showInputMessage="1" showErrorMessage="1" promptTitle="POBLACIÓN OBJETIVO" prompt="Grupo  de personas al cual se pretende beneficiar con dicho actividad." sqref="U5:U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G1" workbookViewId="0">
      <pane ySplit="6" topLeftCell="A34" activePane="bottomLeft" state="frozen"/>
      <selection activeCell="R7" sqref="R7"/>
      <selection pane="bottomLeft" activeCell="D14" sqref="D14"/>
    </sheetView>
  </sheetViews>
  <sheetFormatPr baseColWidth="10" defaultRowHeight="15" x14ac:dyDescent="0.25"/>
  <cols>
    <col min="1" max="1" width="34" style="314" customWidth="1"/>
    <col min="2" max="2" width="35.7109375" style="314" customWidth="1"/>
    <col min="3" max="5" width="27.42578125" style="314" customWidth="1"/>
    <col min="6" max="6" width="15.7109375" style="314" customWidth="1"/>
    <col min="7" max="7" width="27.42578125" style="314" customWidth="1"/>
    <col min="8" max="8" width="15.28515625" style="314" customWidth="1"/>
    <col min="9" max="9" width="15.5703125" style="314" bestFit="1" customWidth="1"/>
    <col min="10" max="10" width="15.28515625" style="314" customWidth="1"/>
    <col min="11" max="11" width="15.85546875" style="314" customWidth="1"/>
    <col min="12" max="12" width="15.28515625" style="314" customWidth="1"/>
    <col min="13" max="13" width="15" style="314" customWidth="1"/>
    <col min="14" max="14" width="15.28515625" style="314" customWidth="1"/>
    <col min="15" max="15" width="14.85546875" style="314" bestFit="1" customWidth="1"/>
    <col min="16" max="16" width="15.28515625" style="314" customWidth="1"/>
    <col min="17" max="17" width="19.85546875" style="314" customWidth="1"/>
    <col min="18" max="20" width="14.28515625" style="314" customWidth="1"/>
    <col min="21" max="21" width="15.7109375" style="314" customWidth="1"/>
    <col min="22" max="16384" width="11.42578125" style="314"/>
  </cols>
  <sheetData>
    <row r="1" spans="1:28" ht="18.75" x14ac:dyDescent="0.3">
      <c r="A1" s="602" t="s">
        <v>1576</v>
      </c>
      <c r="B1" s="602"/>
      <c r="C1" s="602"/>
      <c r="D1" s="602"/>
      <c r="E1" s="602"/>
      <c r="F1" s="602"/>
      <c r="G1" s="602"/>
      <c r="H1" s="602"/>
      <c r="I1" s="602"/>
      <c r="J1" s="602"/>
      <c r="K1" s="602"/>
      <c r="L1" s="602"/>
      <c r="M1" s="602"/>
      <c r="N1" s="602"/>
      <c r="O1" s="602"/>
      <c r="P1" s="602"/>
      <c r="Q1" s="602"/>
      <c r="R1" s="602"/>
      <c r="S1" s="602"/>
      <c r="T1" s="602"/>
      <c r="U1" s="602"/>
      <c r="V1" s="367" t="s">
        <v>1577</v>
      </c>
      <c r="W1" s="367" t="s">
        <v>1578</v>
      </c>
      <c r="X1" s="367" t="s">
        <v>1579</v>
      </c>
      <c r="Y1" s="367" t="s">
        <v>1580</v>
      </c>
      <c r="Z1" s="367" t="s">
        <v>1581</v>
      </c>
      <c r="AA1" s="367" t="s">
        <v>1582</v>
      </c>
      <c r="AB1" s="367" t="s">
        <v>1583</v>
      </c>
    </row>
    <row r="2" spans="1:28" x14ac:dyDescent="0.25">
      <c r="A2" s="603" t="s">
        <v>1584</v>
      </c>
      <c r="B2" s="603"/>
      <c r="C2" s="603"/>
      <c r="D2" s="603"/>
      <c r="E2" s="603"/>
      <c r="F2" s="603"/>
      <c r="G2" s="603"/>
      <c r="H2" s="603"/>
      <c r="I2" s="603"/>
      <c r="J2" s="603"/>
      <c r="K2" s="603"/>
      <c r="L2" s="603"/>
      <c r="M2" s="603"/>
      <c r="N2" s="603"/>
      <c r="O2" s="603"/>
      <c r="P2" s="603"/>
      <c r="Q2" s="603"/>
      <c r="R2" s="603"/>
      <c r="S2" s="603"/>
      <c r="T2" s="603"/>
      <c r="U2" s="603"/>
    </row>
    <row r="3" spans="1:28" ht="13.5" customHeight="1" x14ac:dyDescent="0.25">
      <c r="A3" s="392" t="s">
        <v>1585</v>
      </c>
      <c r="B3" s="393"/>
      <c r="C3" s="393"/>
      <c r="D3" s="393"/>
      <c r="E3" s="393"/>
      <c r="F3" s="393"/>
      <c r="G3" s="393"/>
      <c r="H3" s="393"/>
      <c r="I3" s="393"/>
      <c r="J3" s="393"/>
      <c r="K3" s="393"/>
      <c r="L3" s="393"/>
      <c r="M3" s="394" t="s">
        <v>1586</v>
      </c>
      <c r="N3" s="394" t="s">
        <v>1587</v>
      </c>
      <c r="O3" s="394" t="s">
        <v>1588</v>
      </c>
      <c r="P3" s="394" t="s">
        <v>1589</v>
      </c>
      <c r="Q3" s="393"/>
      <c r="R3" s="393"/>
      <c r="S3" s="393"/>
      <c r="T3" s="393"/>
      <c r="U3" s="393"/>
    </row>
    <row r="4" spans="1:28" ht="15" customHeight="1" x14ac:dyDescent="0.25">
      <c r="A4" s="574" t="s">
        <v>95</v>
      </c>
      <c r="B4" s="573" t="s">
        <v>107</v>
      </c>
      <c r="C4" s="565" t="s">
        <v>1370</v>
      </c>
      <c r="D4" s="565" t="s">
        <v>1371</v>
      </c>
      <c r="E4" s="565" t="s">
        <v>86</v>
      </c>
      <c r="F4" s="565" t="s">
        <v>381</v>
      </c>
      <c r="G4" s="565" t="s">
        <v>87</v>
      </c>
      <c r="H4" s="557" t="s">
        <v>97</v>
      </c>
      <c r="I4" s="568"/>
      <c r="J4" s="568"/>
      <c r="K4" s="568"/>
      <c r="L4" s="568"/>
      <c r="M4" s="568"/>
      <c r="N4" s="568"/>
      <c r="O4" s="558"/>
      <c r="P4" s="569" t="s">
        <v>98</v>
      </c>
      <c r="Q4" s="570"/>
      <c r="R4" s="573" t="s">
        <v>99</v>
      </c>
      <c r="S4" s="573" t="s">
        <v>106</v>
      </c>
      <c r="T4" s="573" t="s">
        <v>105</v>
      </c>
      <c r="U4" s="554" t="s">
        <v>88</v>
      </c>
    </row>
    <row r="5" spans="1:28" ht="15" customHeight="1" x14ac:dyDescent="0.25">
      <c r="A5" s="574"/>
      <c r="B5" s="574"/>
      <c r="C5" s="566"/>
      <c r="D5" s="566"/>
      <c r="E5" s="566"/>
      <c r="F5" s="566"/>
      <c r="G5" s="566"/>
      <c r="H5" s="557" t="s">
        <v>100</v>
      </c>
      <c r="I5" s="558"/>
      <c r="J5" s="557" t="s">
        <v>101</v>
      </c>
      <c r="K5" s="558"/>
      <c r="L5" s="557" t="s">
        <v>102</v>
      </c>
      <c r="M5" s="558"/>
      <c r="N5" s="557" t="s">
        <v>103</v>
      </c>
      <c r="O5" s="558"/>
      <c r="P5" s="571"/>
      <c r="Q5" s="572"/>
      <c r="R5" s="574"/>
      <c r="S5" s="574"/>
      <c r="T5" s="574"/>
      <c r="U5" s="555"/>
    </row>
    <row r="6" spans="1:28" ht="25.5" x14ac:dyDescent="0.25">
      <c r="A6" s="575"/>
      <c r="B6" s="575"/>
      <c r="C6" s="567"/>
      <c r="D6" s="567"/>
      <c r="E6" s="567"/>
      <c r="F6" s="567"/>
      <c r="G6" s="567"/>
      <c r="H6" s="290" t="s">
        <v>104</v>
      </c>
      <c r="I6" s="290" t="s">
        <v>12</v>
      </c>
      <c r="J6" s="290" t="s">
        <v>104</v>
      </c>
      <c r="K6" s="290" t="s">
        <v>12</v>
      </c>
      <c r="L6" s="290" t="s">
        <v>104</v>
      </c>
      <c r="M6" s="290" t="s">
        <v>12</v>
      </c>
      <c r="N6" s="290" t="s">
        <v>104</v>
      </c>
      <c r="O6" s="290" t="s">
        <v>12</v>
      </c>
      <c r="P6" s="290" t="s">
        <v>104</v>
      </c>
      <c r="Q6" s="290" t="s">
        <v>12</v>
      </c>
      <c r="R6" s="575"/>
      <c r="S6" s="575"/>
      <c r="T6" s="575"/>
      <c r="U6" s="556"/>
    </row>
    <row r="7" spans="1:28" ht="15.75" x14ac:dyDescent="0.25">
      <c r="A7" s="291"/>
      <c r="B7" s="292"/>
      <c r="C7" s="293"/>
      <c r="D7" s="293"/>
      <c r="E7" s="293"/>
      <c r="F7" s="294"/>
      <c r="G7" s="293"/>
      <c r="H7" s="295"/>
      <c r="I7" s="295"/>
      <c r="J7" s="295"/>
      <c r="K7" s="295"/>
      <c r="L7" s="295"/>
      <c r="M7" s="295"/>
      <c r="N7" s="295"/>
      <c r="O7" s="295"/>
      <c r="P7" s="295"/>
      <c r="Q7" s="295"/>
      <c r="R7" s="296"/>
      <c r="S7" s="296"/>
      <c r="T7" s="296"/>
      <c r="U7" s="297"/>
    </row>
    <row r="8" spans="1:28" ht="15.75" x14ac:dyDescent="0.25">
      <c r="A8" s="562" t="s">
        <v>1590</v>
      </c>
      <c r="B8" s="600" t="s">
        <v>1591</v>
      </c>
      <c r="C8" s="360"/>
      <c r="D8" s="360"/>
      <c r="E8" s="364"/>
      <c r="F8" s="364"/>
      <c r="G8" s="360"/>
      <c r="H8" s="395"/>
      <c r="I8" s="396"/>
      <c r="J8" s="360"/>
      <c r="K8" s="396"/>
      <c r="L8" s="360"/>
      <c r="M8" s="396"/>
      <c r="N8" s="360"/>
      <c r="O8" s="396"/>
      <c r="P8" s="382">
        <f t="shared" ref="P8:Q23" si="0">H8+J8+L8+N8</f>
        <v>0</v>
      </c>
      <c r="Q8" s="256">
        <f t="shared" si="0"/>
        <v>0</v>
      </c>
      <c r="R8" s="360"/>
      <c r="S8" s="360"/>
      <c r="T8" s="360"/>
      <c r="U8" s="360"/>
    </row>
    <row r="9" spans="1:28" ht="15.75" x14ac:dyDescent="0.25">
      <c r="A9" s="563"/>
      <c r="B9" s="600"/>
      <c r="C9" s="360"/>
      <c r="D9" s="360"/>
      <c r="E9" s="364"/>
      <c r="F9" s="364"/>
      <c r="G9" s="360"/>
      <c r="H9" s="395"/>
      <c r="I9" s="396"/>
      <c r="J9" s="360"/>
      <c r="K9" s="396"/>
      <c r="L9" s="360"/>
      <c r="M9" s="396"/>
      <c r="N9" s="360"/>
      <c r="O9" s="396"/>
      <c r="P9" s="382">
        <f t="shared" si="0"/>
        <v>0</v>
      </c>
      <c r="Q9" s="256">
        <f t="shared" si="0"/>
        <v>0</v>
      </c>
      <c r="R9" s="360"/>
      <c r="S9" s="360"/>
      <c r="T9" s="360"/>
      <c r="U9" s="360"/>
    </row>
    <row r="10" spans="1:28" ht="15.75" x14ac:dyDescent="0.25">
      <c r="A10" s="563"/>
      <c r="B10" s="600"/>
      <c r="C10" s="360"/>
      <c r="D10" s="360"/>
      <c r="E10" s="364"/>
      <c r="F10" s="364"/>
      <c r="G10" s="360"/>
      <c r="H10" s="395"/>
      <c r="I10" s="396"/>
      <c r="J10" s="360"/>
      <c r="K10" s="396"/>
      <c r="L10" s="360"/>
      <c r="M10" s="396"/>
      <c r="N10" s="360"/>
      <c r="O10" s="396"/>
      <c r="P10" s="382">
        <f t="shared" si="0"/>
        <v>0</v>
      </c>
      <c r="Q10" s="256">
        <f t="shared" si="0"/>
        <v>0</v>
      </c>
      <c r="R10" s="360"/>
      <c r="S10" s="360"/>
      <c r="T10" s="360"/>
      <c r="U10" s="360"/>
    </row>
    <row r="11" spans="1:28" ht="15.75" x14ac:dyDescent="0.25">
      <c r="A11" s="563"/>
      <c r="B11" s="600"/>
      <c r="C11" s="360"/>
      <c r="D11" s="360"/>
      <c r="E11" s="364"/>
      <c r="F11" s="364"/>
      <c r="G11" s="360"/>
      <c r="H11" s="395"/>
      <c r="I11" s="396"/>
      <c r="J11" s="360"/>
      <c r="K11" s="396"/>
      <c r="L11" s="360"/>
      <c r="M11" s="396"/>
      <c r="N11" s="360"/>
      <c r="O11" s="396"/>
      <c r="P11" s="382">
        <f t="shared" si="0"/>
        <v>0</v>
      </c>
      <c r="Q11" s="256">
        <f t="shared" si="0"/>
        <v>0</v>
      </c>
      <c r="R11" s="360"/>
      <c r="S11" s="360"/>
      <c r="T11" s="360"/>
      <c r="U11" s="360"/>
    </row>
    <row r="12" spans="1:28" ht="15.75" x14ac:dyDescent="0.25">
      <c r="A12" s="563"/>
      <c r="B12" s="600"/>
      <c r="C12" s="360"/>
      <c r="D12" s="360"/>
      <c r="E12" s="364"/>
      <c r="F12" s="364"/>
      <c r="G12" s="360"/>
      <c r="H12" s="395"/>
      <c r="I12" s="396"/>
      <c r="J12" s="360"/>
      <c r="K12" s="396"/>
      <c r="L12" s="360"/>
      <c r="M12" s="396"/>
      <c r="N12" s="360"/>
      <c r="O12" s="396"/>
      <c r="P12" s="382">
        <f t="shared" si="0"/>
        <v>0</v>
      </c>
      <c r="Q12" s="256">
        <f t="shared" si="0"/>
        <v>0</v>
      </c>
      <c r="R12" s="360"/>
      <c r="S12" s="360"/>
      <c r="T12" s="360"/>
      <c r="U12" s="360"/>
    </row>
    <row r="13" spans="1:28" ht="15.75" x14ac:dyDescent="0.25">
      <c r="A13" s="563"/>
      <c r="B13" s="600"/>
      <c r="C13" s="360"/>
      <c r="D13" s="360"/>
      <c r="E13" s="364"/>
      <c r="F13" s="364"/>
      <c r="G13" s="360"/>
      <c r="H13" s="395"/>
      <c r="I13" s="396"/>
      <c r="J13" s="360"/>
      <c r="K13" s="396"/>
      <c r="L13" s="360"/>
      <c r="M13" s="396"/>
      <c r="N13" s="360"/>
      <c r="O13" s="396"/>
      <c r="P13" s="382">
        <f t="shared" si="0"/>
        <v>0</v>
      </c>
      <c r="Q13" s="256">
        <f t="shared" si="0"/>
        <v>0</v>
      </c>
      <c r="R13" s="360"/>
      <c r="S13" s="360"/>
      <c r="T13" s="360"/>
      <c r="U13" s="360"/>
    </row>
    <row r="14" spans="1:28" ht="15.75" x14ac:dyDescent="0.25">
      <c r="A14" s="563"/>
      <c r="B14" s="600"/>
      <c r="C14" s="360"/>
      <c r="D14" s="360"/>
      <c r="E14" s="364"/>
      <c r="F14" s="364"/>
      <c r="G14" s="360"/>
      <c r="H14" s="395"/>
      <c r="I14" s="396"/>
      <c r="J14" s="360"/>
      <c r="K14" s="396"/>
      <c r="L14" s="360"/>
      <c r="M14" s="396"/>
      <c r="N14" s="360"/>
      <c r="O14" s="396"/>
      <c r="P14" s="382">
        <f t="shared" si="0"/>
        <v>0</v>
      </c>
      <c r="Q14" s="256">
        <f t="shared" si="0"/>
        <v>0</v>
      </c>
      <c r="R14" s="360"/>
      <c r="S14" s="360"/>
      <c r="T14" s="360"/>
      <c r="U14" s="360"/>
    </row>
    <row r="15" spans="1:28" ht="15.75" x14ac:dyDescent="0.25">
      <c r="A15" s="563"/>
      <c r="B15" s="600"/>
      <c r="C15" s="360"/>
      <c r="D15" s="360"/>
      <c r="E15" s="364"/>
      <c r="F15" s="364"/>
      <c r="G15" s="360"/>
      <c r="H15" s="395"/>
      <c r="I15" s="396"/>
      <c r="J15" s="360"/>
      <c r="K15" s="396"/>
      <c r="L15" s="360"/>
      <c r="M15" s="396"/>
      <c r="N15" s="360"/>
      <c r="O15" s="396"/>
      <c r="P15" s="382">
        <f t="shared" si="0"/>
        <v>0</v>
      </c>
      <c r="Q15" s="256">
        <f t="shared" si="0"/>
        <v>0</v>
      </c>
      <c r="R15" s="360"/>
      <c r="S15" s="360"/>
      <c r="T15" s="360"/>
      <c r="U15" s="360"/>
    </row>
    <row r="16" spans="1:28" ht="15.75" x14ac:dyDescent="0.25">
      <c r="A16" s="563"/>
      <c r="B16" s="600"/>
      <c r="C16" s="360"/>
      <c r="D16" s="360"/>
      <c r="E16" s="364"/>
      <c r="F16" s="364"/>
      <c r="G16" s="360"/>
      <c r="H16" s="395"/>
      <c r="I16" s="396"/>
      <c r="J16" s="360"/>
      <c r="K16" s="396"/>
      <c r="L16" s="360"/>
      <c r="M16" s="396"/>
      <c r="N16" s="360"/>
      <c r="O16" s="396"/>
      <c r="P16" s="382">
        <f t="shared" si="0"/>
        <v>0</v>
      </c>
      <c r="Q16" s="256">
        <f t="shared" si="0"/>
        <v>0</v>
      </c>
      <c r="R16" s="360"/>
      <c r="S16" s="360"/>
      <c r="T16" s="360"/>
      <c r="U16" s="360"/>
    </row>
    <row r="17" spans="1:21" ht="15.75" x14ac:dyDescent="0.25">
      <c r="A17" s="563"/>
      <c r="B17" s="600"/>
      <c r="C17" s="360"/>
      <c r="D17" s="360"/>
      <c r="E17" s="364"/>
      <c r="F17" s="364"/>
      <c r="G17" s="360"/>
      <c r="H17" s="395"/>
      <c r="I17" s="396"/>
      <c r="J17" s="360"/>
      <c r="K17" s="396"/>
      <c r="L17" s="360"/>
      <c r="M17" s="396"/>
      <c r="N17" s="360"/>
      <c r="O17" s="396"/>
      <c r="P17" s="382">
        <f t="shared" si="0"/>
        <v>0</v>
      </c>
      <c r="Q17" s="256">
        <f t="shared" si="0"/>
        <v>0</v>
      </c>
      <c r="R17" s="360"/>
      <c r="S17" s="360"/>
      <c r="T17" s="360"/>
      <c r="U17" s="360"/>
    </row>
    <row r="18" spans="1:21" ht="15.75" x14ac:dyDescent="0.25">
      <c r="A18" s="563"/>
      <c r="B18" s="600"/>
      <c r="C18" s="360"/>
      <c r="D18" s="360"/>
      <c r="E18" s="364"/>
      <c r="F18" s="364"/>
      <c r="G18" s="360"/>
      <c r="H18" s="395"/>
      <c r="I18" s="396"/>
      <c r="J18" s="360"/>
      <c r="K18" s="396"/>
      <c r="L18" s="360"/>
      <c r="M18" s="396"/>
      <c r="N18" s="360"/>
      <c r="O18" s="396"/>
      <c r="P18" s="382">
        <f t="shared" si="0"/>
        <v>0</v>
      </c>
      <c r="Q18" s="256">
        <f t="shared" si="0"/>
        <v>0</v>
      </c>
      <c r="R18" s="360"/>
      <c r="S18" s="360"/>
      <c r="T18" s="360"/>
      <c r="U18" s="360"/>
    </row>
    <row r="19" spans="1:21" ht="15.75" x14ac:dyDescent="0.25">
      <c r="A19" s="563"/>
      <c r="B19" s="601" t="s">
        <v>1592</v>
      </c>
      <c r="C19" s="360"/>
      <c r="D19" s="360"/>
      <c r="E19" s="364"/>
      <c r="F19" s="360"/>
      <c r="G19" s="360"/>
      <c r="H19" s="360"/>
      <c r="I19" s="396"/>
      <c r="J19" s="360"/>
      <c r="K19" s="396"/>
      <c r="L19" s="360"/>
      <c r="M19" s="396"/>
      <c r="N19" s="360"/>
      <c r="O19" s="396"/>
      <c r="P19" s="382">
        <f t="shared" si="0"/>
        <v>0</v>
      </c>
      <c r="Q19" s="256">
        <f t="shared" si="0"/>
        <v>0</v>
      </c>
      <c r="R19" s="360"/>
      <c r="S19" s="360"/>
      <c r="T19" s="360"/>
      <c r="U19" s="360"/>
    </row>
    <row r="20" spans="1:21" ht="15.75" x14ac:dyDescent="0.25">
      <c r="A20" s="563"/>
      <c r="B20" s="601"/>
      <c r="C20" s="360"/>
      <c r="D20" s="360"/>
      <c r="E20" s="364"/>
      <c r="F20" s="360"/>
      <c r="G20" s="360"/>
      <c r="H20" s="395"/>
      <c r="I20" s="396"/>
      <c r="J20" s="360"/>
      <c r="K20" s="396"/>
      <c r="L20" s="360"/>
      <c r="M20" s="396"/>
      <c r="N20" s="360"/>
      <c r="O20" s="396"/>
      <c r="P20" s="382">
        <f t="shared" si="0"/>
        <v>0</v>
      </c>
      <c r="Q20" s="256">
        <f t="shared" si="0"/>
        <v>0</v>
      </c>
      <c r="R20" s="360"/>
      <c r="S20" s="360"/>
      <c r="T20" s="360"/>
      <c r="U20" s="360"/>
    </row>
    <row r="21" spans="1:21" ht="15.75" x14ac:dyDescent="0.25">
      <c r="A21" s="563"/>
      <c r="B21" s="601"/>
      <c r="C21" s="360"/>
      <c r="D21" s="360"/>
      <c r="E21" s="364"/>
      <c r="F21" s="360"/>
      <c r="G21" s="360"/>
      <c r="H21" s="395"/>
      <c r="I21" s="396"/>
      <c r="J21" s="360"/>
      <c r="K21" s="396"/>
      <c r="L21" s="360"/>
      <c r="M21" s="396"/>
      <c r="N21" s="360"/>
      <c r="O21" s="396"/>
      <c r="P21" s="382">
        <f t="shared" si="0"/>
        <v>0</v>
      </c>
      <c r="Q21" s="256">
        <f t="shared" si="0"/>
        <v>0</v>
      </c>
      <c r="R21" s="360"/>
      <c r="S21" s="360"/>
      <c r="T21" s="360"/>
      <c r="U21" s="360"/>
    </row>
    <row r="22" spans="1:21" ht="15.75" x14ac:dyDescent="0.25">
      <c r="A22" s="563"/>
      <c r="B22" s="601"/>
      <c r="C22" s="360"/>
      <c r="D22" s="360"/>
      <c r="E22" s="364"/>
      <c r="F22" s="360"/>
      <c r="G22" s="360"/>
      <c r="H22" s="395"/>
      <c r="I22" s="396"/>
      <c r="J22" s="360"/>
      <c r="K22" s="396"/>
      <c r="L22" s="360"/>
      <c r="M22" s="396"/>
      <c r="N22" s="360"/>
      <c r="O22" s="396"/>
      <c r="P22" s="382">
        <f t="shared" si="0"/>
        <v>0</v>
      </c>
      <c r="Q22" s="256">
        <f t="shared" si="0"/>
        <v>0</v>
      </c>
      <c r="R22" s="360"/>
      <c r="S22" s="360"/>
      <c r="T22" s="360"/>
      <c r="U22" s="360"/>
    </row>
    <row r="23" spans="1:21" ht="15.75" x14ac:dyDescent="0.25">
      <c r="A23" s="563"/>
      <c r="B23" s="601"/>
      <c r="C23" s="360"/>
      <c r="D23" s="360"/>
      <c r="E23" s="364"/>
      <c r="F23" s="360"/>
      <c r="G23" s="360"/>
      <c r="H23" s="395"/>
      <c r="I23" s="396"/>
      <c r="J23" s="360"/>
      <c r="K23" s="396"/>
      <c r="L23" s="360"/>
      <c r="M23" s="396"/>
      <c r="N23" s="360"/>
      <c r="O23" s="396"/>
      <c r="P23" s="382">
        <f t="shared" si="0"/>
        <v>0</v>
      </c>
      <c r="Q23" s="256">
        <f t="shared" si="0"/>
        <v>0</v>
      </c>
      <c r="R23" s="360"/>
      <c r="S23" s="360"/>
      <c r="T23" s="360"/>
      <c r="U23" s="360"/>
    </row>
    <row r="24" spans="1:21" ht="15.75" x14ac:dyDescent="0.25">
      <c r="A24" s="563"/>
      <c r="B24" s="601"/>
      <c r="C24" s="360"/>
      <c r="D24" s="360"/>
      <c r="E24" s="364"/>
      <c r="F24" s="360"/>
      <c r="G24" s="360"/>
      <c r="H24" s="395"/>
      <c r="I24" s="396"/>
      <c r="J24" s="360"/>
      <c r="K24" s="396"/>
      <c r="L24" s="360"/>
      <c r="M24" s="396"/>
      <c r="N24" s="360"/>
      <c r="O24" s="396"/>
      <c r="P24" s="382">
        <f t="shared" ref="P24:Q35" si="1">H24+J24+L24+N24</f>
        <v>0</v>
      </c>
      <c r="Q24" s="256">
        <f t="shared" si="1"/>
        <v>0</v>
      </c>
      <c r="R24" s="360"/>
      <c r="S24" s="360"/>
      <c r="T24" s="360"/>
      <c r="U24" s="360"/>
    </row>
    <row r="25" spans="1:21" ht="15.75" x14ac:dyDescent="0.25">
      <c r="A25" s="563"/>
      <c r="B25" s="601"/>
      <c r="C25" s="360"/>
      <c r="D25" s="360"/>
      <c r="E25" s="364"/>
      <c r="F25" s="360"/>
      <c r="G25" s="360"/>
      <c r="H25" s="395"/>
      <c r="I25" s="396"/>
      <c r="J25" s="360"/>
      <c r="K25" s="396"/>
      <c r="L25" s="360"/>
      <c r="M25" s="396"/>
      <c r="N25" s="360"/>
      <c r="O25" s="396"/>
      <c r="P25" s="382">
        <f t="shared" si="1"/>
        <v>0</v>
      </c>
      <c r="Q25" s="256">
        <f t="shared" si="1"/>
        <v>0</v>
      </c>
      <c r="R25" s="360"/>
      <c r="S25" s="360"/>
      <c r="T25" s="360"/>
      <c r="U25" s="360"/>
    </row>
    <row r="26" spans="1:21" ht="15.75" x14ac:dyDescent="0.25">
      <c r="A26" s="563"/>
      <c r="B26" s="601"/>
      <c r="C26" s="360"/>
      <c r="D26" s="360"/>
      <c r="E26" s="364"/>
      <c r="F26" s="360"/>
      <c r="G26" s="360"/>
      <c r="H26" s="360"/>
      <c r="I26" s="396"/>
      <c r="J26" s="360"/>
      <c r="K26" s="396"/>
      <c r="L26" s="360"/>
      <c r="M26" s="396"/>
      <c r="N26" s="360"/>
      <c r="O26" s="396"/>
      <c r="P26" s="382">
        <f t="shared" si="1"/>
        <v>0</v>
      </c>
      <c r="Q26" s="256">
        <f t="shared" si="1"/>
        <v>0</v>
      </c>
      <c r="R26" s="360"/>
      <c r="S26" s="360"/>
      <c r="T26" s="360"/>
      <c r="U26" s="397"/>
    </row>
    <row r="27" spans="1:21" ht="15.75" x14ac:dyDescent="0.25">
      <c r="A27" s="563"/>
      <c r="B27" s="601"/>
      <c r="C27" s="360"/>
      <c r="D27" s="360"/>
      <c r="E27" s="364"/>
      <c r="F27" s="360"/>
      <c r="G27" s="360"/>
      <c r="H27" s="360"/>
      <c r="I27" s="396"/>
      <c r="J27" s="360"/>
      <c r="K27" s="396"/>
      <c r="L27" s="360"/>
      <c r="M27" s="396"/>
      <c r="N27" s="360"/>
      <c r="O27" s="396"/>
      <c r="P27" s="382">
        <f t="shared" si="1"/>
        <v>0</v>
      </c>
      <c r="Q27" s="256">
        <f t="shared" si="1"/>
        <v>0</v>
      </c>
      <c r="R27" s="360"/>
      <c r="S27" s="360"/>
      <c r="T27" s="360"/>
      <c r="U27" s="397"/>
    </row>
    <row r="28" spans="1:21" ht="15.75" x14ac:dyDescent="0.25">
      <c r="A28" s="563"/>
      <c r="B28" s="601"/>
      <c r="C28" s="360"/>
      <c r="D28" s="360"/>
      <c r="E28" s="364"/>
      <c r="F28" s="360"/>
      <c r="G28" s="360"/>
      <c r="H28" s="360"/>
      <c r="I28" s="396"/>
      <c r="J28" s="360"/>
      <c r="K28" s="396"/>
      <c r="L28" s="360"/>
      <c r="M28" s="396"/>
      <c r="N28" s="360"/>
      <c r="O28" s="396"/>
      <c r="P28" s="382">
        <f t="shared" si="1"/>
        <v>0</v>
      </c>
      <c r="Q28" s="256">
        <f t="shared" si="1"/>
        <v>0</v>
      </c>
      <c r="R28" s="360"/>
      <c r="S28" s="360"/>
      <c r="T28" s="360"/>
      <c r="U28" s="397"/>
    </row>
    <row r="29" spans="1:21" ht="15.75" x14ac:dyDescent="0.25">
      <c r="A29" s="563"/>
      <c r="B29" s="601"/>
      <c r="C29" s="360"/>
      <c r="D29" s="360"/>
      <c r="E29" s="364"/>
      <c r="F29" s="360"/>
      <c r="G29" s="360"/>
      <c r="H29" s="360"/>
      <c r="I29" s="396"/>
      <c r="J29" s="360"/>
      <c r="K29" s="396"/>
      <c r="L29" s="360"/>
      <c r="M29" s="396"/>
      <c r="N29" s="360"/>
      <c r="O29" s="396"/>
      <c r="P29" s="382">
        <f t="shared" si="1"/>
        <v>0</v>
      </c>
      <c r="Q29" s="256">
        <f t="shared" si="1"/>
        <v>0</v>
      </c>
      <c r="R29" s="360"/>
      <c r="S29" s="360"/>
      <c r="T29" s="360"/>
      <c r="U29" s="397"/>
    </row>
    <row r="30" spans="1:21" ht="15.75" x14ac:dyDescent="0.25">
      <c r="A30" s="563"/>
      <c r="B30" s="601" t="s">
        <v>1593</v>
      </c>
      <c r="C30" s="360"/>
      <c r="D30" s="360"/>
      <c r="E30" s="364"/>
      <c r="F30" s="360"/>
      <c r="G30" s="360"/>
      <c r="H30" s="360"/>
      <c r="I30" s="396"/>
      <c r="J30" s="360"/>
      <c r="K30" s="396"/>
      <c r="L30" s="360"/>
      <c r="M30" s="396"/>
      <c r="N30" s="360"/>
      <c r="O30" s="396"/>
      <c r="P30" s="382">
        <f t="shared" si="1"/>
        <v>0</v>
      </c>
      <c r="Q30" s="256">
        <f t="shared" si="1"/>
        <v>0</v>
      </c>
      <c r="R30" s="360"/>
      <c r="S30" s="360"/>
      <c r="T30" s="360"/>
      <c r="U30" s="397"/>
    </row>
    <row r="31" spans="1:21" ht="15.75" x14ac:dyDescent="0.25">
      <c r="A31" s="563"/>
      <c r="B31" s="601"/>
      <c r="C31" s="398"/>
      <c r="D31" s="398"/>
      <c r="E31" s="364"/>
      <c r="F31" s="399"/>
      <c r="G31" s="399"/>
      <c r="H31" s="360"/>
      <c r="I31" s="396"/>
      <c r="J31" s="360"/>
      <c r="K31" s="396"/>
      <c r="L31" s="360"/>
      <c r="M31" s="396"/>
      <c r="N31" s="360"/>
      <c r="O31" s="396"/>
      <c r="P31" s="382">
        <f t="shared" si="1"/>
        <v>0</v>
      </c>
      <c r="Q31" s="256">
        <f t="shared" si="1"/>
        <v>0</v>
      </c>
      <c r="R31" s="360"/>
      <c r="S31" s="360"/>
      <c r="T31" s="360"/>
      <c r="U31" s="397"/>
    </row>
    <row r="32" spans="1:21" ht="15.75" x14ac:dyDescent="0.25">
      <c r="A32" s="563"/>
      <c r="B32" s="601"/>
      <c r="C32" s="398"/>
      <c r="D32" s="398"/>
      <c r="E32" s="364"/>
      <c r="F32" s="399"/>
      <c r="G32" s="399"/>
      <c r="H32" s="360"/>
      <c r="I32" s="396"/>
      <c r="J32" s="360"/>
      <c r="K32" s="396"/>
      <c r="L32" s="360"/>
      <c r="M32" s="396"/>
      <c r="N32" s="360"/>
      <c r="O32" s="396"/>
      <c r="P32" s="382">
        <f t="shared" si="1"/>
        <v>0</v>
      </c>
      <c r="Q32" s="256">
        <f t="shared" si="1"/>
        <v>0</v>
      </c>
      <c r="R32" s="360"/>
      <c r="S32" s="360"/>
      <c r="T32" s="360"/>
      <c r="U32" s="397"/>
    </row>
    <row r="33" spans="1:21" ht="15.75" x14ac:dyDescent="0.25">
      <c r="A33" s="563"/>
      <c r="B33" s="601"/>
      <c r="C33" s="398"/>
      <c r="D33" s="398"/>
      <c r="E33" s="364"/>
      <c r="F33" s="399"/>
      <c r="G33" s="399"/>
      <c r="H33" s="360"/>
      <c r="I33" s="396"/>
      <c r="J33" s="360"/>
      <c r="K33" s="396"/>
      <c r="L33" s="360"/>
      <c r="M33" s="396"/>
      <c r="N33" s="360"/>
      <c r="O33" s="396"/>
      <c r="P33" s="382">
        <f t="shared" si="1"/>
        <v>0</v>
      </c>
      <c r="Q33" s="256">
        <f t="shared" si="1"/>
        <v>0</v>
      </c>
      <c r="R33" s="360"/>
      <c r="S33" s="360"/>
      <c r="T33" s="360"/>
      <c r="U33" s="397"/>
    </row>
    <row r="34" spans="1:21" ht="15.75" x14ac:dyDescent="0.25">
      <c r="A34" s="563"/>
      <c r="B34" s="601"/>
      <c r="C34" s="398"/>
      <c r="D34" s="398"/>
      <c r="E34" s="364"/>
      <c r="F34" s="400"/>
      <c r="G34" s="399"/>
      <c r="H34" s="360"/>
      <c r="I34" s="396"/>
      <c r="J34" s="360"/>
      <c r="K34" s="396"/>
      <c r="L34" s="360"/>
      <c r="M34" s="396"/>
      <c r="N34" s="360"/>
      <c r="O34" s="396"/>
      <c r="P34" s="382">
        <f t="shared" si="1"/>
        <v>0</v>
      </c>
      <c r="Q34" s="256">
        <f t="shared" si="1"/>
        <v>0</v>
      </c>
      <c r="R34" s="360"/>
      <c r="S34" s="360"/>
      <c r="T34" s="360"/>
      <c r="U34" s="397"/>
    </row>
    <row r="35" spans="1:21" ht="15.75" x14ac:dyDescent="0.25">
      <c r="A35" s="563"/>
      <c r="B35" s="601"/>
      <c r="C35" s="398"/>
      <c r="D35" s="398"/>
      <c r="E35" s="364"/>
      <c r="F35" s="400"/>
      <c r="G35" s="399"/>
      <c r="H35" s="360"/>
      <c r="I35" s="396"/>
      <c r="J35" s="360"/>
      <c r="K35" s="396"/>
      <c r="L35" s="360"/>
      <c r="M35" s="396"/>
      <c r="N35" s="360"/>
      <c r="O35" s="396"/>
      <c r="P35" s="382">
        <f t="shared" si="1"/>
        <v>0</v>
      </c>
      <c r="Q35" s="256">
        <f t="shared" si="1"/>
        <v>0</v>
      </c>
      <c r="R35" s="360"/>
      <c r="S35" s="360"/>
      <c r="T35" s="360"/>
      <c r="U35" s="397"/>
    </row>
    <row r="36" spans="1:21" ht="15.75" x14ac:dyDescent="0.25">
      <c r="A36" s="597" t="s">
        <v>1594</v>
      </c>
      <c r="B36" s="598"/>
      <c r="C36" s="598"/>
      <c r="D36" s="598"/>
      <c r="E36" s="598"/>
      <c r="F36" s="598"/>
      <c r="G36" s="599"/>
      <c r="H36" s="401">
        <f t="shared" ref="H36:Q36" si="2">SUM(H8:H35)</f>
        <v>0</v>
      </c>
      <c r="I36" s="401">
        <f t="shared" si="2"/>
        <v>0</v>
      </c>
      <c r="J36" s="401">
        <f t="shared" si="2"/>
        <v>0</v>
      </c>
      <c r="K36" s="401">
        <f t="shared" si="2"/>
        <v>0</v>
      </c>
      <c r="L36" s="401">
        <f t="shared" si="2"/>
        <v>0</v>
      </c>
      <c r="M36" s="401">
        <f t="shared" si="2"/>
        <v>0</v>
      </c>
      <c r="N36" s="401">
        <f t="shared" si="2"/>
        <v>0</v>
      </c>
      <c r="O36" s="401">
        <f t="shared" si="2"/>
        <v>0</v>
      </c>
      <c r="P36" s="401">
        <f t="shared" si="2"/>
        <v>0</v>
      </c>
      <c r="Q36" s="401">
        <f t="shared" si="2"/>
        <v>0</v>
      </c>
      <c r="R36" s="388"/>
      <c r="S36" s="388"/>
      <c r="T36" s="388"/>
      <c r="U36" s="402"/>
    </row>
  </sheetData>
  <mergeCells count="24">
    <mergeCell ref="A1:U1"/>
    <mergeCell ref="A2:U2"/>
    <mergeCell ref="A4:A6"/>
    <mergeCell ref="B4:B6"/>
    <mergeCell ref="C4:C6"/>
    <mergeCell ref="D4:D6"/>
    <mergeCell ref="E4:E6"/>
    <mergeCell ref="F4:F6"/>
    <mergeCell ref="G4:G6"/>
    <mergeCell ref="H4:O4"/>
    <mergeCell ref="P4:Q5"/>
    <mergeCell ref="R4:R6"/>
    <mergeCell ref="A36:G36"/>
    <mergeCell ref="S4:S6"/>
    <mergeCell ref="T4:T6"/>
    <mergeCell ref="U4:U6"/>
    <mergeCell ref="A8:A35"/>
    <mergeCell ref="B8:B18"/>
    <mergeCell ref="B19:B29"/>
    <mergeCell ref="B30:B35"/>
    <mergeCell ref="H5:I5"/>
    <mergeCell ref="J5:K5"/>
    <mergeCell ref="L5:M5"/>
    <mergeCell ref="N5:O5"/>
  </mergeCells>
  <dataValidations count="10">
    <dataValidation type="list" allowBlank="1" showInputMessage="1" showErrorMessage="1" sqref="E8:E35">
      <formula1>$V$1:$AA$1</formula1>
    </dataValidation>
    <dataValidation type="list" allowBlank="1" showInputMessage="1" showErrorMessage="1" sqref="C8:C35">
      <formula1>$M$3:$P$3</formula1>
    </dataValidation>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topLeftCell="I1" workbookViewId="0">
      <pane ySplit="8" topLeftCell="A21" activePane="bottomLeft" state="frozen"/>
      <selection activeCell="K7" sqref="K7"/>
      <selection pane="bottomLeft" activeCell="C18" sqref="C18"/>
    </sheetView>
  </sheetViews>
  <sheetFormatPr baseColWidth="10" defaultRowHeight="15" x14ac:dyDescent="0.25"/>
  <cols>
    <col min="1" max="1" width="35.7109375" style="314" customWidth="1"/>
    <col min="2" max="2" width="35.85546875" style="314" customWidth="1"/>
    <col min="3" max="7" width="27.42578125" style="314" customWidth="1"/>
    <col min="8" max="8" width="15.28515625" style="314" customWidth="1"/>
    <col min="9" max="9" width="11.42578125" style="215"/>
    <col min="10" max="10" width="15.28515625" style="314" customWidth="1"/>
    <col min="11" max="11" width="18.85546875" style="215" customWidth="1"/>
    <col min="12" max="12" width="11.42578125" style="314"/>
    <col min="13" max="13" width="11.42578125" style="215"/>
    <col min="14" max="14" width="11.42578125" style="314"/>
    <col min="15" max="15" width="11.42578125" style="215"/>
    <col min="16" max="16" width="15.28515625" style="314" customWidth="1"/>
    <col min="17" max="17" width="18.28515625" style="215" customWidth="1"/>
    <col min="18" max="18" width="14.140625" style="314" hidden="1" customWidth="1"/>
    <col min="19" max="21" width="14.140625" style="314" customWidth="1"/>
    <col min="22" max="22" width="17" style="314" customWidth="1"/>
    <col min="23" max="16384" width="11.42578125" style="314"/>
  </cols>
  <sheetData>
    <row r="1" spans="1:28" ht="24.75" customHeight="1" x14ac:dyDescent="0.25">
      <c r="B1" s="367" t="s">
        <v>1561</v>
      </c>
      <c r="C1" s="367" t="s">
        <v>1562</v>
      </c>
      <c r="D1" s="367" t="s">
        <v>1563</v>
      </c>
      <c r="E1" s="367" t="s">
        <v>1564</v>
      </c>
      <c r="F1" s="604" t="s">
        <v>1565</v>
      </c>
      <c r="G1" s="604"/>
      <c r="H1" s="604"/>
      <c r="I1" s="604"/>
      <c r="J1" s="604"/>
      <c r="K1" s="604"/>
      <c r="L1" s="604"/>
      <c r="M1" s="604"/>
      <c r="N1" s="389"/>
      <c r="O1" s="389"/>
      <c r="P1" s="389"/>
      <c r="Q1" s="389"/>
      <c r="R1" s="389"/>
      <c r="S1" s="389"/>
      <c r="T1" s="389"/>
      <c r="U1" s="389"/>
      <c r="V1" s="389"/>
      <c r="W1" s="389"/>
      <c r="X1" s="389"/>
      <c r="Y1" s="389"/>
      <c r="Z1" s="389"/>
      <c r="AA1" s="389"/>
      <c r="AB1" s="389"/>
    </row>
    <row r="2" spans="1:28" ht="18.75" x14ac:dyDescent="0.25">
      <c r="A2" s="390" t="s">
        <v>1326</v>
      </c>
      <c r="H2" s="389"/>
      <c r="J2" s="389"/>
      <c r="K2" s="389"/>
      <c r="L2" s="389"/>
      <c r="M2" s="389"/>
      <c r="N2" s="389"/>
      <c r="O2" s="389"/>
      <c r="P2" s="389"/>
      <c r="Q2" s="389"/>
      <c r="R2" s="389"/>
      <c r="S2" s="389"/>
      <c r="T2" s="389"/>
      <c r="U2" s="389"/>
      <c r="V2" s="389"/>
      <c r="W2" s="389"/>
      <c r="X2" s="389"/>
      <c r="Y2" s="389"/>
      <c r="Z2" s="389"/>
      <c r="AA2" s="389"/>
      <c r="AB2" s="389"/>
    </row>
    <row r="3" spans="1:28" ht="18.75" x14ac:dyDescent="0.25">
      <c r="A3" s="390" t="s">
        <v>1566</v>
      </c>
      <c r="H3" s="389"/>
      <c r="J3" s="389"/>
      <c r="K3" s="389"/>
      <c r="L3" s="389"/>
      <c r="M3" s="389"/>
      <c r="N3" s="389"/>
      <c r="O3" s="389"/>
      <c r="P3" s="389"/>
      <c r="Q3" s="389"/>
      <c r="R3" s="389"/>
      <c r="S3" s="389"/>
      <c r="T3" s="389"/>
      <c r="U3" s="389"/>
      <c r="V3" s="389"/>
      <c r="W3" s="389"/>
      <c r="X3" s="389"/>
      <c r="Y3" s="389"/>
      <c r="Z3" s="389"/>
      <c r="AA3" s="389"/>
      <c r="AB3" s="389"/>
    </row>
    <row r="4" spans="1:28" ht="18.75" x14ac:dyDescent="0.25">
      <c r="A4" s="390" t="s">
        <v>1567</v>
      </c>
      <c r="H4" s="389"/>
      <c r="J4" s="389"/>
      <c r="K4" s="389"/>
      <c r="L4" s="389"/>
      <c r="M4" s="389"/>
      <c r="N4" s="389"/>
      <c r="O4" s="389"/>
      <c r="P4" s="389"/>
      <c r="Q4" s="389"/>
      <c r="R4" s="389"/>
      <c r="S4" s="389"/>
      <c r="T4" s="389"/>
      <c r="U4" s="389"/>
      <c r="V4" s="389"/>
      <c r="W4" s="389"/>
      <c r="X4" s="389"/>
      <c r="Y4" s="389"/>
      <c r="Z4" s="389"/>
      <c r="AA4" s="389"/>
      <c r="AB4" s="389"/>
    </row>
    <row r="5" spans="1:28" ht="18.75" customHeight="1" x14ac:dyDescent="0.25">
      <c r="A5" s="596" t="s">
        <v>1568</v>
      </c>
      <c r="B5" s="605"/>
      <c r="C5" s="605"/>
      <c r="D5" s="605"/>
      <c r="E5" s="605"/>
      <c r="F5" s="605"/>
      <c r="G5" s="605"/>
      <c r="H5" s="605"/>
      <c r="I5" s="605"/>
      <c r="J5" s="605"/>
      <c r="K5" s="605"/>
      <c r="L5" s="605"/>
      <c r="M5" s="605"/>
      <c r="N5" s="605"/>
      <c r="O5" s="605"/>
      <c r="P5" s="605"/>
      <c r="Q5" s="605"/>
      <c r="R5" s="605"/>
      <c r="S5" s="605"/>
      <c r="T5" s="605"/>
      <c r="U5" s="605"/>
      <c r="V5" s="605"/>
    </row>
    <row r="6" spans="1:28" ht="15" customHeight="1" x14ac:dyDescent="0.25">
      <c r="A6" s="574" t="s">
        <v>95</v>
      </c>
      <c r="B6" s="573" t="s">
        <v>107</v>
      </c>
      <c r="C6" s="565" t="s">
        <v>1370</v>
      </c>
      <c r="D6" s="565" t="s">
        <v>1371</v>
      </c>
      <c r="E6" s="565" t="s">
        <v>86</v>
      </c>
      <c r="F6" s="565" t="s">
        <v>381</v>
      </c>
      <c r="G6" s="565" t="s">
        <v>87</v>
      </c>
      <c r="H6" s="557" t="s">
        <v>97</v>
      </c>
      <c r="I6" s="568"/>
      <c r="J6" s="568"/>
      <c r="K6" s="568"/>
      <c r="L6" s="568"/>
      <c r="M6" s="568"/>
      <c r="N6" s="568"/>
      <c r="O6" s="558"/>
      <c r="P6" s="569" t="s">
        <v>98</v>
      </c>
      <c r="Q6" s="570"/>
      <c r="R6" s="573" t="s">
        <v>1569</v>
      </c>
      <c r="S6" s="573" t="s">
        <v>99</v>
      </c>
      <c r="T6" s="573" t="s">
        <v>106</v>
      </c>
      <c r="U6" s="573" t="s">
        <v>105</v>
      </c>
      <c r="V6" s="554" t="s">
        <v>88</v>
      </c>
    </row>
    <row r="7" spans="1:28" ht="15" customHeight="1" x14ac:dyDescent="0.25">
      <c r="A7" s="574"/>
      <c r="B7" s="574"/>
      <c r="C7" s="566"/>
      <c r="D7" s="566"/>
      <c r="E7" s="566"/>
      <c r="F7" s="566"/>
      <c r="G7" s="566"/>
      <c r="H7" s="557" t="s">
        <v>100</v>
      </c>
      <c r="I7" s="558"/>
      <c r="J7" s="557" t="s">
        <v>101</v>
      </c>
      <c r="K7" s="558"/>
      <c r="L7" s="557" t="s">
        <v>102</v>
      </c>
      <c r="M7" s="558"/>
      <c r="N7" s="557" t="s">
        <v>103</v>
      </c>
      <c r="O7" s="558"/>
      <c r="P7" s="571"/>
      <c r="Q7" s="572"/>
      <c r="R7" s="574"/>
      <c r="S7" s="574"/>
      <c r="T7" s="574"/>
      <c r="U7" s="574"/>
      <c r="V7" s="555"/>
    </row>
    <row r="8" spans="1:28" ht="25.5" x14ac:dyDescent="0.25">
      <c r="A8" s="575"/>
      <c r="B8" s="575"/>
      <c r="C8" s="567"/>
      <c r="D8" s="567"/>
      <c r="E8" s="567"/>
      <c r="F8" s="567"/>
      <c r="G8" s="567"/>
      <c r="H8" s="290" t="s">
        <v>104</v>
      </c>
      <c r="I8" s="290" t="s">
        <v>12</v>
      </c>
      <c r="J8" s="290" t="s">
        <v>104</v>
      </c>
      <c r="K8" s="290" t="s">
        <v>12</v>
      </c>
      <c r="L8" s="290" t="s">
        <v>104</v>
      </c>
      <c r="M8" s="290" t="s">
        <v>12</v>
      </c>
      <c r="N8" s="290" t="s">
        <v>104</v>
      </c>
      <c r="O8" s="290" t="s">
        <v>12</v>
      </c>
      <c r="P8" s="290" t="s">
        <v>104</v>
      </c>
      <c r="Q8" s="290" t="s">
        <v>12</v>
      </c>
      <c r="R8" s="575"/>
      <c r="S8" s="575"/>
      <c r="T8" s="575"/>
      <c r="U8" s="575"/>
      <c r="V8" s="556"/>
    </row>
    <row r="9" spans="1:28" ht="15.75" x14ac:dyDescent="0.25">
      <c r="A9" s="291"/>
      <c r="B9" s="292"/>
      <c r="C9" s="293"/>
      <c r="D9" s="293"/>
      <c r="E9" s="293"/>
      <c r="F9" s="294"/>
      <c r="G9" s="293"/>
      <c r="H9" s="295"/>
      <c r="I9" s="295"/>
      <c r="J9" s="295"/>
      <c r="K9" s="295"/>
      <c r="L9" s="295"/>
      <c r="M9" s="295"/>
      <c r="N9" s="295"/>
      <c r="O9" s="295"/>
      <c r="P9" s="295"/>
      <c r="Q9" s="295"/>
      <c r="R9" s="296"/>
      <c r="S9" s="296"/>
      <c r="T9" s="296"/>
      <c r="U9" s="296"/>
      <c r="V9" s="297"/>
    </row>
    <row r="10" spans="1:28" ht="15.75" x14ac:dyDescent="0.25">
      <c r="A10" s="576" t="s">
        <v>1570</v>
      </c>
      <c r="B10" s="576" t="s">
        <v>1571</v>
      </c>
      <c r="C10" s="365"/>
      <c r="D10" s="365"/>
      <c r="E10" s="365"/>
      <c r="F10" s="365"/>
      <c r="G10" s="365"/>
      <c r="H10" s="249"/>
      <c r="I10" s="250"/>
      <c r="J10" s="249"/>
      <c r="K10" s="250"/>
      <c r="L10" s="249"/>
      <c r="M10" s="250"/>
      <c r="N10" s="249"/>
      <c r="O10" s="250"/>
      <c r="P10" s="382">
        <f t="shared" ref="P10:Q25" si="0">H10+J10+L10+N10</f>
        <v>0</v>
      </c>
      <c r="Q10" s="256">
        <f t="shared" si="0"/>
        <v>0</v>
      </c>
      <c r="R10" s="365"/>
      <c r="S10" s="365"/>
      <c r="T10" s="365"/>
      <c r="U10" s="365"/>
      <c r="V10" s="365"/>
    </row>
    <row r="11" spans="1:28" ht="15.75" x14ac:dyDescent="0.25">
      <c r="A11" s="576"/>
      <c r="B11" s="576"/>
      <c r="C11" s="365"/>
      <c r="D11" s="365"/>
      <c r="E11" s="365"/>
      <c r="F11" s="365"/>
      <c r="G11" s="365"/>
      <c r="H11" s="249"/>
      <c r="I11" s="250"/>
      <c r="J11" s="249"/>
      <c r="K11" s="250"/>
      <c r="L11" s="249"/>
      <c r="M11" s="250"/>
      <c r="N11" s="249"/>
      <c r="O11" s="250"/>
      <c r="P11" s="382">
        <f t="shared" si="0"/>
        <v>0</v>
      </c>
      <c r="Q11" s="256">
        <f t="shared" si="0"/>
        <v>0</v>
      </c>
      <c r="R11" s="365"/>
      <c r="S11" s="365"/>
      <c r="T11" s="365"/>
      <c r="U11" s="365"/>
      <c r="V11" s="365"/>
    </row>
    <row r="12" spans="1:28" ht="15.75" x14ac:dyDescent="0.25">
      <c r="A12" s="576"/>
      <c r="B12" s="576"/>
      <c r="C12" s="365"/>
      <c r="D12" s="365"/>
      <c r="E12" s="365"/>
      <c r="F12" s="365"/>
      <c r="G12" s="365"/>
      <c r="H12" s="249"/>
      <c r="I12" s="250"/>
      <c r="J12" s="249"/>
      <c r="K12" s="250"/>
      <c r="L12" s="249"/>
      <c r="M12" s="250"/>
      <c r="N12" s="249"/>
      <c r="O12" s="250"/>
      <c r="P12" s="382">
        <f t="shared" si="0"/>
        <v>0</v>
      </c>
      <c r="Q12" s="256">
        <f t="shared" si="0"/>
        <v>0</v>
      </c>
      <c r="R12" s="365"/>
      <c r="S12" s="365"/>
      <c r="T12" s="365"/>
      <c r="U12" s="365"/>
      <c r="V12" s="365"/>
    </row>
    <row r="13" spans="1:28" ht="15.75" x14ac:dyDescent="0.25">
      <c r="A13" s="576"/>
      <c r="B13" s="576"/>
      <c r="C13" s="365"/>
      <c r="D13" s="365"/>
      <c r="E13" s="365"/>
      <c r="F13" s="365"/>
      <c r="G13" s="365"/>
      <c r="H13" s="249"/>
      <c r="I13" s="250"/>
      <c r="J13" s="249"/>
      <c r="K13" s="250"/>
      <c r="L13" s="249"/>
      <c r="M13" s="250"/>
      <c r="N13" s="249"/>
      <c r="O13" s="250"/>
      <c r="P13" s="382">
        <f t="shared" si="0"/>
        <v>0</v>
      </c>
      <c r="Q13" s="256">
        <f t="shared" si="0"/>
        <v>0</v>
      </c>
      <c r="R13" s="365"/>
      <c r="S13" s="365"/>
      <c r="T13" s="365"/>
      <c r="U13" s="365"/>
      <c r="V13" s="365"/>
    </row>
    <row r="14" spans="1:28" ht="15.75" x14ac:dyDescent="0.25">
      <c r="A14" s="576"/>
      <c r="B14" s="576"/>
      <c r="C14" s="365"/>
      <c r="D14" s="365"/>
      <c r="E14" s="365"/>
      <c r="F14" s="365"/>
      <c r="G14" s="365"/>
      <c r="H14" s="249"/>
      <c r="I14" s="250"/>
      <c r="J14" s="249"/>
      <c r="K14" s="250"/>
      <c r="L14" s="249"/>
      <c r="M14" s="250"/>
      <c r="N14" s="249"/>
      <c r="O14" s="250"/>
      <c r="P14" s="382">
        <f t="shared" si="0"/>
        <v>0</v>
      </c>
      <c r="Q14" s="256">
        <f t="shared" si="0"/>
        <v>0</v>
      </c>
      <c r="R14" s="365"/>
      <c r="S14" s="365"/>
      <c r="T14" s="365"/>
      <c r="U14" s="365"/>
      <c r="V14" s="365"/>
    </row>
    <row r="15" spans="1:28" ht="15.75" x14ac:dyDescent="0.25">
      <c r="A15" s="576"/>
      <c r="B15" s="576"/>
      <c r="C15" s="365"/>
      <c r="D15" s="365"/>
      <c r="E15" s="365"/>
      <c r="F15" s="365"/>
      <c r="G15" s="365"/>
      <c r="H15" s="249"/>
      <c r="I15" s="250"/>
      <c r="J15" s="249"/>
      <c r="K15" s="250"/>
      <c r="L15" s="249"/>
      <c r="M15" s="250"/>
      <c r="N15" s="249"/>
      <c r="O15" s="250"/>
      <c r="P15" s="382">
        <f t="shared" si="0"/>
        <v>0</v>
      </c>
      <c r="Q15" s="256">
        <f t="shared" si="0"/>
        <v>0</v>
      </c>
      <c r="R15" s="365"/>
      <c r="S15" s="365"/>
      <c r="T15" s="365"/>
      <c r="U15" s="365"/>
      <c r="V15" s="365"/>
    </row>
    <row r="16" spans="1:28" ht="15.75" x14ac:dyDescent="0.25">
      <c r="A16" s="576"/>
      <c r="B16" s="576"/>
      <c r="C16" s="365"/>
      <c r="D16" s="365"/>
      <c r="E16" s="365"/>
      <c r="F16" s="365"/>
      <c r="G16" s="365"/>
      <c r="H16" s="249"/>
      <c r="I16" s="250"/>
      <c r="J16" s="249"/>
      <c r="K16" s="250"/>
      <c r="L16" s="249"/>
      <c r="M16" s="250"/>
      <c r="N16" s="249"/>
      <c r="O16" s="250"/>
      <c r="P16" s="382">
        <f t="shared" si="0"/>
        <v>0</v>
      </c>
      <c r="Q16" s="256">
        <f t="shared" si="0"/>
        <v>0</v>
      </c>
      <c r="R16" s="365"/>
      <c r="S16" s="365"/>
      <c r="T16" s="365"/>
      <c r="U16" s="365"/>
      <c r="V16" s="365"/>
    </row>
    <row r="17" spans="1:22" ht="15.75" x14ac:dyDescent="0.25">
      <c r="A17" s="551" t="s">
        <v>1572</v>
      </c>
      <c r="B17" s="551" t="s">
        <v>1573</v>
      </c>
      <c r="C17" s="365"/>
      <c r="D17" s="365"/>
      <c r="E17" s="365"/>
      <c r="F17" s="365"/>
      <c r="G17" s="365"/>
      <c r="H17" s="249"/>
      <c r="I17" s="250"/>
      <c r="J17" s="249"/>
      <c r="K17" s="250"/>
      <c r="L17" s="249"/>
      <c r="M17" s="250"/>
      <c r="N17" s="249"/>
      <c r="O17" s="250"/>
      <c r="P17" s="382">
        <f t="shared" si="0"/>
        <v>0</v>
      </c>
      <c r="Q17" s="256">
        <f t="shared" si="0"/>
        <v>0</v>
      </c>
      <c r="R17" s="365"/>
      <c r="S17" s="365"/>
      <c r="T17" s="365"/>
      <c r="U17" s="365"/>
      <c r="V17" s="365"/>
    </row>
    <row r="18" spans="1:22" ht="15.75" x14ac:dyDescent="0.25">
      <c r="A18" s="552"/>
      <c r="B18" s="552"/>
      <c r="C18" s="365"/>
      <c r="D18" s="365"/>
      <c r="E18" s="365"/>
      <c r="F18" s="365"/>
      <c r="G18" s="365"/>
      <c r="H18" s="249"/>
      <c r="I18" s="250"/>
      <c r="J18" s="249"/>
      <c r="K18" s="250"/>
      <c r="L18" s="249"/>
      <c r="M18" s="250"/>
      <c r="N18" s="249"/>
      <c r="O18" s="250"/>
      <c r="P18" s="382">
        <f t="shared" si="0"/>
        <v>0</v>
      </c>
      <c r="Q18" s="256">
        <f t="shared" si="0"/>
        <v>0</v>
      </c>
      <c r="R18" s="365"/>
      <c r="S18" s="365"/>
      <c r="T18" s="365"/>
      <c r="U18" s="365"/>
      <c r="V18" s="365"/>
    </row>
    <row r="19" spans="1:22" ht="15.75" x14ac:dyDescent="0.25">
      <c r="A19" s="552"/>
      <c r="B19" s="552"/>
      <c r="C19" s="365"/>
      <c r="D19" s="365"/>
      <c r="E19" s="365"/>
      <c r="F19" s="365"/>
      <c r="G19" s="365"/>
      <c r="H19" s="249"/>
      <c r="I19" s="250"/>
      <c r="J19" s="249"/>
      <c r="K19" s="250"/>
      <c r="L19" s="249"/>
      <c r="M19" s="250"/>
      <c r="N19" s="249"/>
      <c r="O19" s="250"/>
      <c r="P19" s="382">
        <f t="shared" si="0"/>
        <v>0</v>
      </c>
      <c r="Q19" s="256">
        <f t="shared" si="0"/>
        <v>0</v>
      </c>
      <c r="R19" s="365"/>
      <c r="S19" s="365"/>
      <c r="T19" s="365"/>
      <c r="U19" s="365"/>
      <c r="V19" s="365"/>
    </row>
    <row r="20" spans="1:22" ht="15.75" x14ac:dyDescent="0.25">
      <c r="A20" s="552"/>
      <c r="B20" s="552"/>
      <c r="C20" s="365"/>
      <c r="D20" s="365"/>
      <c r="E20" s="365"/>
      <c r="F20" s="365"/>
      <c r="G20" s="365"/>
      <c r="H20" s="249"/>
      <c r="I20" s="250"/>
      <c r="J20" s="249"/>
      <c r="K20" s="250"/>
      <c r="L20" s="249"/>
      <c r="M20" s="250"/>
      <c r="N20" s="249"/>
      <c r="O20" s="250"/>
      <c r="P20" s="382">
        <f t="shared" si="0"/>
        <v>0</v>
      </c>
      <c r="Q20" s="256">
        <f t="shared" si="0"/>
        <v>0</v>
      </c>
      <c r="R20" s="365"/>
      <c r="S20" s="365"/>
      <c r="T20" s="365"/>
      <c r="U20" s="365"/>
      <c r="V20" s="365"/>
    </row>
    <row r="21" spans="1:22" ht="15.75" x14ac:dyDescent="0.25">
      <c r="A21" s="552"/>
      <c r="B21" s="552"/>
      <c r="C21" s="365"/>
      <c r="D21" s="365"/>
      <c r="E21" s="365"/>
      <c r="F21" s="365"/>
      <c r="G21" s="365"/>
      <c r="H21" s="249"/>
      <c r="I21" s="250"/>
      <c r="J21" s="249"/>
      <c r="K21" s="250"/>
      <c r="L21" s="249"/>
      <c r="M21" s="250"/>
      <c r="N21" s="249"/>
      <c r="O21" s="250"/>
      <c r="P21" s="382">
        <f t="shared" si="0"/>
        <v>0</v>
      </c>
      <c r="Q21" s="256">
        <f t="shared" si="0"/>
        <v>0</v>
      </c>
      <c r="R21" s="365"/>
      <c r="S21" s="365"/>
      <c r="T21" s="365"/>
      <c r="U21" s="365"/>
      <c r="V21" s="365"/>
    </row>
    <row r="22" spans="1:22" ht="15.75" x14ac:dyDescent="0.25">
      <c r="A22" s="553"/>
      <c r="B22" s="553"/>
      <c r="C22" s="365"/>
      <c r="D22" s="365"/>
      <c r="E22" s="365"/>
      <c r="F22" s="365"/>
      <c r="G22" s="365"/>
      <c r="H22" s="249"/>
      <c r="I22" s="250"/>
      <c r="J22" s="249"/>
      <c r="K22" s="250"/>
      <c r="L22" s="249"/>
      <c r="M22" s="250"/>
      <c r="N22" s="249"/>
      <c r="O22" s="250"/>
      <c r="P22" s="382">
        <f t="shared" si="0"/>
        <v>0</v>
      </c>
      <c r="Q22" s="256">
        <f t="shared" si="0"/>
        <v>0</v>
      </c>
      <c r="R22" s="365"/>
      <c r="S22" s="365"/>
      <c r="T22" s="365"/>
      <c r="U22" s="365"/>
      <c r="V22" s="365"/>
    </row>
    <row r="23" spans="1:22" ht="15.75" x14ac:dyDescent="0.25">
      <c r="A23" s="576" t="s">
        <v>1574</v>
      </c>
      <c r="B23" s="551"/>
      <c r="C23" s="365"/>
      <c r="D23" s="365"/>
      <c r="E23" s="365"/>
      <c r="F23" s="365"/>
      <c r="G23" s="365"/>
      <c r="H23" s="249"/>
      <c r="I23" s="250"/>
      <c r="J23" s="249"/>
      <c r="K23" s="250"/>
      <c r="L23" s="249"/>
      <c r="M23" s="250"/>
      <c r="N23" s="249"/>
      <c r="O23" s="250"/>
      <c r="P23" s="382">
        <f t="shared" si="0"/>
        <v>0</v>
      </c>
      <c r="Q23" s="256">
        <f t="shared" si="0"/>
        <v>0</v>
      </c>
      <c r="R23" s="365"/>
      <c r="S23" s="365"/>
      <c r="T23" s="365"/>
      <c r="U23" s="365"/>
      <c r="V23" s="365"/>
    </row>
    <row r="24" spans="1:22" ht="15.75" x14ac:dyDescent="0.25">
      <c r="A24" s="576"/>
      <c r="B24" s="552"/>
      <c r="C24" s="365"/>
      <c r="D24" s="365"/>
      <c r="E24" s="365"/>
      <c r="F24" s="365"/>
      <c r="G24" s="365"/>
      <c r="H24" s="249"/>
      <c r="I24" s="250"/>
      <c r="J24" s="249"/>
      <c r="K24" s="250"/>
      <c r="L24" s="249"/>
      <c r="M24" s="250"/>
      <c r="N24" s="249"/>
      <c r="O24" s="250"/>
      <c r="P24" s="382">
        <f t="shared" si="0"/>
        <v>0</v>
      </c>
      <c r="Q24" s="256">
        <f t="shared" si="0"/>
        <v>0</v>
      </c>
      <c r="R24" s="365"/>
      <c r="S24" s="365"/>
      <c r="T24" s="365"/>
      <c r="U24" s="365"/>
      <c r="V24" s="365"/>
    </row>
    <row r="25" spans="1:22" ht="15.75" x14ac:dyDescent="0.25">
      <c r="A25" s="576"/>
      <c r="B25" s="552"/>
      <c r="C25" s="365"/>
      <c r="D25" s="365"/>
      <c r="E25" s="365"/>
      <c r="F25" s="365"/>
      <c r="G25" s="365"/>
      <c r="H25" s="249"/>
      <c r="I25" s="250"/>
      <c r="J25" s="249"/>
      <c r="K25" s="250"/>
      <c r="L25" s="249"/>
      <c r="M25" s="250"/>
      <c r="N25" s="249"/>
      <c r="O25" s="250"/>
      <c r="P25" s="382">
        <f t="shared" si="0"/>
        <v>0</v>
      </c>
      <c r="Q25" s="256">
        <f t="shared" si="0"/>
        <v>0</v>
      </c>
      <c r="R25" s="365"/>
      <c r="S25" s="365"/>
      <c r="T25" s="365"/>
      <c r="U25" s="365"/>
      <c r="V25" s="365"/>
    </row>
    <row r="26" spans="1:22" ht="15.75" x14ac:dyDescent="0.25">
      <c r="A26" s="576"/>
      <c r="B26" s="552"/>
      <c r="C26" s="365"/>
      <c r="D26" s="365"/>
      <c r="E26" s="365"/>
      <c r="F26" s="365"/>
      <c r="G26" s="365"/>
      <c r="H26" s="249"/>
      <c r="I26" s="250"/>
      <c r="J26" s="249"/>
      <c r="K26" s="250"/>
      <c r="L26" s="249"/>
      <c r="M26" s="250"/>
      <c r="N26" s="249"/>
      <c r="O26" s="250"/>
      <c r="P26" s="382">
        <f t="shared" ref="P26:Q28" si="1">H26+J26+L26+N26</f>
        <v>0</v>
      </c>
      <c r="Q26" s="256">
        <f t="shared" si="1"/>
        <v>0</v>
      </c>
      <c r="R26" s="365"/>
      <c r="S26" s="365"/>
      <c r="T26" s="365"/>
      <c r="U26" s="365"/>
      <c r="V26" s="365"/>
    </row>
    <row r="27" spans="1:22" ht="15.75" x14ac:dyDescent="0.25">
      <c r="A27" s="576"/>
      <c r="B27" s="552"/>
      <c r="C27" s="365"/>
      <c r="D27" s="365"/>
      <c r="E27" s="365"/>
      <c r="F27" s="365"/>
      <c r="G27" s="365"/>
      <c r="H27" s="249"/>
      <c r="I27" s="250"/>
      <c r="J27" s="249"/>
      <c r="K27" s="250"/>
      <c r="L27" s="249"/>
      <c r="M27" s="250"/>
      <c r="N27" s="249"/>
      <c r="O27" s="250"/>
      <c r="P27" s="382">
        <f t="shared" si="1"/>
        <v>0</v>
      </c>
      <c r="Q27" s="256">
        <f t="shared" si="1"/>
        <v>0</v>
      </c>
      <c r="R27" s="365"/>
      <c r="S27" s="365"/>
      <c r="T27" s="365"/>
      <c r="U27" s="365"/>
      <c r="V27" s="365"/>
    </row>
    <row r="28" spans="1:22" ht="15.75" x14ac:dyDescent="0.25">
      <c r="A28" s="576"/>
      <c r="B28" s="553"/>
      <c r="C28" s="365"/>
      <c r="D28" s="365"/>
      <c r="E28" s="365"/>
      <c r="F28" s="365"/>
      <c r="G28" s="365"/>
      <c r="H28" s="365"/>
      <c r="I28" s="250"/>
      <c r="J28" s="365"/>
      <c r="K28" s="250"/>
      <c r="L28" s="365"/>
      <c r="M28" s="250"/>
      <c r="N28" s="365"/>
      <c r="O28" s="250"/>
      <c r="P28" s="382">
        <f t="shared" si="1"/>
        <v>0</v>
      </c>
      <c r="Q28" s="256">
        <f t="shared" si="1"/>
        <v>0</v>
      </c>
      <c r="R28" s="365"/>
      <c r="S28" s="391"/>
      <c r="T28" s="365"/>
      <c r="U28" s="365"/>
      <c r="V28" s="365"/>
    </row>
    <row r="29" spans="1:22" ht="15.75" x14ac:dyDescent="0.25">
      <c r="A29" s="384"/>
      <c r="B29" s="385"/>
      <c r="C29" s="385"/>
      <c r="D29" s="385"/>
      <c r="E29" s="384" t="s">
        <v>1575</v>
      </c>
      <c r="F29" s="385"/>
      <c r="G29" s="386"/>
      <c r="H29" s="387">
        <f t="shared" ref="H29:Q29" si="2">SUM(H10:H28)</f>
        <v>0</v>
      </c>
      <c r="I29" s="216">
        <f t="shared" si="2"/>
        <v>0</v>
      </c>
      <c r="J29" s="387">
        <f t="shared" si="2"/>
        <v>0</v>
      </c>
      <c r="K29" s="216">
        <f t="shared" si="2"/>
        <v>0</v>
      </c>
      <c r="L29" s="387">
        <f t="shared" si="2"/>
        <v>0</v>
      </c>
      <c r="M29" s="216">
        <f t="shared" si="2"/>
        <v>0</v>
      </c>
      <c r="N29" s="387">
        <f t="shared" si="2"/>
        <v>0</v>
      </c>
      <c r="O29" s="216">
        <f t="shared" si="2"/>
        <v>0</v>
      </c>
      <c r="P29" s="216">
        <f t="shared" si="2"/>
        <v>0</v>
      </c>
      <c r="Q29" s="216">
        <f t="shared" si="2"/>
        <v>0</v>
      </c>
      <c r="R29" s="388"/>
      <c r="S29" s="388"/>
      <c r="T29" s="388"/>
      <c r="U29" s="388"/>
      <c r="V29" s="388"/>
    </row>
  </sheetData>
  <mergeCells count="26">
    <mergeCell ref="V6:V8"/>
    <mergeCell ref="F1:M1"/>
    <mergeCell ref="A5:V5"/>
    <mergeCell ref="A6:A8"/>
    <mergeCell ref="B6:B8"/>
    <mergeCell ref="C6:C8"/>
    <mergeCell ref="D6:D8"/>
    <mergeCell ref="E6:E8"/>
    <mergeCell ref="F6:F8"/>
    <mergeCell ref="G6:G8"/>
    <mergeCell ref="H6:O6"/>
    <mergeCell ref="P6:Q7"/>
    <mergeCell ref="R6:R8"/>
    <mergeCell ref="S6:S8"/>
    <mergeCell ref="T6:T8"/>
    <mergeCell ref="U6:U8"/>
    <mergeCell ref="J7:K7"/>
    <mergeCell ref="L7:M7"/>
    <mergeCell ref="N7:O7"/>
    <mergeCell ref="A10:A16"/>
    <mergeCell ref="B10:B16"/>
    <mergeCell ref="A17:A22"/>
    <mergeCell ref="B17:B22"/>
    <mergeCell ref="A23:A28"/>
    <mergeCell ref="B23:B28"/>
    <mergeCell ref="H7:I7"/>
  </mergeCells>
  <dataValidations count="10">
    <dataValidation type="list" allowBlank="1" showInputMessage="1" showErrorMessage="1" sqref="C10:C28">
      <formula1>$B$1:$E$1</formula1>
    </dataValidation>
    <dataValidation allowBlank="1" showInputMessage="1" showErrorMessage="1" promptTitle="SUPUESTOS" prompt="Un  supuesto es un dato asumido como cierto a efectos de planificación este puede ser positivo como negativo." sqref="R6:R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MEDIO DE VERIFICACIÓN" prompt="Corresponde a los elementos a través del cual se acredita y se verifican  las actividades." sqref="T6:T9"/>
    <dataValidation allowBlank="1" showInputMessage="1" showErrorMessage="1" promptTitle="POBLACIÓN OBJETIVO" prompt="Grupo  de personas al cual se pretende beneficiar con dicho actividad." sqref="U6:U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60"/>
  <sheetViews>
    <sheetView tabSelected="1" topLeftCell="G1" zoomScale="68" zoomScaleNormal="68" workbookViewId="0">
      <pane ySplit="8" topLeftCell="A18" activePane="bottomLeft" state="frozen"/>
      <selection activeCell="K7" sqref="K7"/>
      <selection pane="bottomLeft" activeCell="S28" sqref="S28"/>
    </sheetView>
  </sheetViews>
  <sheetFormatPr baseColWidth="10" defaultColWidth="11.42578125" defaultRowHeight="15" x14ac:dyDescent="0.25"/>
  <cols>
    <col min="1" max="1" width="35.7109375" style="251" customWidth="1"/>
    <col min="2" max="2" width="35.85546875" style="251" customWidth="1"/>
    <col min="3" max="3" width="24.140625" style="251" customWidth="1"/>
    <col min="4" max="4" width="29" style="314" customWidth="1"/>
    <col min="5" max="5" width="33.42578125" style="251" customWidth="1"/>
    <col min="6" max="6" width="13.42578125" style="251" customWidth="1"/>
    <col min="7" max="7" width="31" style="251" customWidth="1"/>
    <col min="8" max="8" width="10" style="251" customWidth="1"/>
    <col min="9" max="9" width="17.140625" style="215" customWidth="1"/>
    <col min="10" max="10" width="9.28515625" style="251" customWidth="1"/>
    <col min="11" max="11" width="17.42578125" style="215" customWidth="1"/>
    <col min="12" max="12" width="11.42578125" style="251"/>
    <col min="13" max="13" width="17.28515625" style="215" customWidth="1"/>
    <col min="14" max="14" width="11.42578125" style="251"/>
    <col min="15" max="15" width="19" style="215" customWidth="1"/>
    <col min="16" max="16" width="15.28515625" style="251" customWidth="1"/>
    <col min="17" max="17" width="18.28515625" style="215" customWidth="1"/>
    <col min="18" max="18" width="25.140625" style="344" customWidth="1"/>
    <col min="19" max="19" width="15.5703125" style="344" customWidth="1"/>
    <col min="20" max="20" width="22.28515625" style="344" customWidth="1"/>
    <col min="21" max="21" width="21" style="344" customWidth="1"/>
    <col min="22" max="16384" width="11.42578125" style="251"/>
  </cols>
  <sheetData>
    <row r="1" spans="1:42" ht="24.75" hidden="1" customHeight="1" x14ac:dyDescent="0.25">
      <c r="A1" s="260"/>
      <c r="B1" s="260"/>
      <c r="C1" s="260"/>
      <c r="D1" s="260"/>
      <c r="E1" s="260"/>
      <c r="F1" s="626" t="s">
        <v>1346</v>
      </c>
      <c r="G1" s="626"/>
      <c r="H1" s="626"/>
      <c r="I1" s="626"/>
      <c r="J1" s="626"/>
      <c r="K1" s="626"/>
      <c r="L1" s="626"/>
      <c r="M1" s="626"/>
      <c r="N1" s="261"/>
      <c r="O1" s="314" t="s">
        <v>1372</v>
      </c>
      <c r="P1" s="314" t="s">
        <v>1373</v>
      </c>
      <c r="Q1" s="314" t="s">
        <v>1374</v>
      </c>
      <c r="R1" s="344" t="s">
        <v>1375</v>
      </c>
      <c r="S1" s="344" t="s">
        <v>1376</v>
      </c>
      <c r="T1" s="344" t="s">
        <v>1377</v>
      </c>
      <c r="U1" s="344" t="s">
        <v>1378</v>
      </c>
      <c r="V1" s="314" t="s">
        <v>1379</v>
      </c>
      <c r="W1" s="314" t="s">
        <v>1380</v>
      </c>
      <c r="X1" s="314" t="s">
        <v>1381</v>
      </c>
      <c r="Y1" s="314" t="s">
        <v>1382</v>
      </c>
      <c r="Z1" s="314" t="s">
        <v>1383</v>
      </c>
      <c r="AA1" s="314" t="s">
        <v>1384</v>
      </c>
      <c r="AB1" s="314" t="s">
        <v>1385</v>
      </c>
      <c r="AC1" s="314" t="s">
        <v>1386</v>
      </c>
      <c r="AD1" s="314" t="s">
        <v>1387</v>
      </c>
      <c r="AE1" s="314" t="s">
        <v>1388</v>
      </c>
      <c r="AF1" s="260"/>
      <c r="AG1" s="260"/>
      <c r="AH1" s="260"/>
      <c r="AI1" s="260"/>
      <c r="AJ1" s="260"/>
      <c r="AK1" s="260"/>
      <c r="AL1" s="260"/>
      <c r="AM1" s="260"/>
      <c r="AN1" s="260"/>
      <c r="AO1" s="260"/>
      <c r="AP1" s="260"/>
    </row>
    <row r="2" spans="1:42" ht="18.75" x14ac:dyDescent="0.25">
      <c r="A2" s="259" t="s">
        <v>1326</v>
      </c>
      <c r="B2" s="260"/>
      <c r="C2" s="260"/>
      <c r="D2" s="260"/>
      <c r="E2" s="260"/>
      <c r="F2" s="260"/>
      <c r="G2" s="260"/>
      <c r="H2" s="261"/>
      <c r="I2" s="262"/>
      <c r="J2" s="261"/>
      <c r="K2" s="261"/>
      <c r="L2" s="261"/>
      <c r="M2" s="261"/>
      <c r="N2" s="261"/>
      <c r="O2" s="261"/>
      <c r="P2" s="261"/>
      <c r="Q2" s="261"/>
      <c r="R2" s="345"/>
      <c r="S2" s="345"/>
      <c r="T2" s="345"/>
      <c r="U2" s="345"/>
      <c r="V2" s="261"/>
      <c r="W2" s="261"/>
      <c r="X2" s="261"/>
      <c r="Y2" s="261"/>
      <c r="Z2" s="261"/>
      <c r="AA2" s="261"/>
      <c r="AB2" s="260"/>
      <c r="AC2" s="260"/>
      <c r="AD2" s="260"/>
      <c r="AE2" s="260"/>
      <c r="AF2" s="260"/>
      <c r="AG2" s="260"/>
      <c r="AH2" s="260"/>
      <c r="AI2" s="260"/>
      <c r="AJ2" s="260"/>
      <c r="AK2" s="260"/>
      <c r="AL2" s="260"/>
      <c r="AM2" s="260"/>
      <c r="AN2" s="260"/>
      <c r="AO2" s="260"/>
      <c r="AP2" s="260"/>
    </row>
    <row r="3" spans="1:42" ht="18.75" x14ac:dyDescent="0.25">
      <c r="A3" s="259" t="s">
        <v>1352</v>
      </c>
      <c r="B3" s="260"/>
      <c r="C3" s="260"/>
      <c r="D3" s="260"/>
      <c r="E3" s="260"/>
      <c r="F3" s="260"/>
      <c r="G3" s="260"/>
      <c r="H3" s="261"/>
      <c r="I3" s="262"/>
      <c r="J3" s="261"/>
      <c r="K3" s="261"/>
      <c r="L3" s="261"/>
      <c r="M3" s="261"/>
      <c r="N3" s="261"/>
      <c r="O3" s="261"/>
      <c r="P3" s="261"/>
      <c r="Q3" s="261"/>
      <c r="R3" s="345"/>
      <c r="S3" s="345"/>
      <c r="T3" s="345"/>
      <c r="U3" s="345"/>
      <c r="V3" s="261"/>
      <c r="W3" s="261"/>
      <c r="X3" s="261"/>
      <c r="Y3" s="261"/>
      <c r="Z3" s="261"/>
      <c r="AA3" s="261"/>
      <c r="AB3" s="260"/>
      <c r="AC3" s="260"/>
      <c r="AD3" s="260"/>
      <c r="AE3" s="260"/>
      <c r="AF3" s="260"/>
      <c r="AG3" s="260"/>
      <c r="AH3" s="260"/>
      <c r="AI3" s="260"/>
      <c r="AJ3" s="260"/>
      <c r="AK3" s="260"/>
      <c r="AL3" s="260"/>
      <c r="AM3" s="260"/>
      <c r="AN3" s="260"/>
      <c r="AO3" s="260"/>
      <c r="AP3" s="260"/>
    </row>
    <row r="4" spans="1:42" s="260" customFormat="1" ht="18.75" x14ac:dyDescent="0.25">
      <c r="A4" s="259" t="s">
        <v>1358</v>
      </c>
      <c r="H4" s="261"/>
      <c r="I4" s="262"/>
      <c r="J4" s="261"/>
      <c r="K4" s="261"/>
      <c r="L4" s="261"/>
      <c r="M4" s="261"/>
      <c r="N4" s="261"/>
      <c r="O4" s="261"/>
      <c r="P4" s="261"/>
      <c r="Q4" s="261"/>
      <c r="R4" s="345"/>
      <c r="S4" s="345"/>
      <c r="T4" s="345"/>
      <c r="U4" s="345"/>
      <c r="V4" s="261"/>
      <c r="W4" s="261"/>
      <c r="X4" s="261"/>
      <c r="Y4" s="261"/>
      <c r="Z4" s="261"/>
      <c r="AA4" s="261"/>
    </row>
    <row r="5" spans="1:42" s="260" customFormat="1" ht="18.75" customHeight="1" x14ac:dyDescent="0.25">
      <c r="A5" s="263" t="s">
        <v>1353</v>
      </c>
      <c r="B5" s="264"/>
      <c r="C5" s="264"/>
      <c r="D5" s="264"/>
      <c r="E5" s="264"/>
      <c r="F5" s="264"/>
      <c r="G5" s="264"/>
      <c r="H5" s="264"/>
      <c r="I5" s="264"/>
      <c r="J5" s="264"/>
      <c r="K5" s="264"/>
      <c r="L5" s="264"/>
      <c r="M5" s="264"/>
      <c r="N5" s="264"/>
      <c r="O5" s="264"/>
      <c r="P5" s="264"/>
      <c r="Q5" s="264"/>
      <c r="R5" s="346"/>
      <c r="S5" s="346"/>
      <c r="T5" s="346"/>
      <c r="U5" s="346"/>
    </row>
    <row r="6" spans="1:42" ht="15" customHeight="1" x14ac:dyDescent="0.25">
      <c r="A6" s="574" t="s">
        <v>95</v>
      </c>
      <c r="B6" s="573" t="s">
        <v>107</v>
      </c>
      <c r="C6" s="565" t="s">
        <v>1370</v>
      </c>
      <c r="D6" s="565" t="s">
        <v>1371</v>
      </c>
      <c r="E6" s="565" t="s">
        <v>86</v>
      </c>
      <c r="F6" s="565" t="s">
        <v>381</v>
      </c>
      <c r="G6" s="565" t="s">
        <v>87</v>
      </c>
      <c r="H6" s="557" t="s">
        <v>97</v>
      </c>
      <c r="I6" s="568"/>
      <c r="J6" s="568"/>
      <c r="K6" s="568"/>
      <c r="L6" s="568"/>
      <c r="M6" s="568"/>
      <c r="N6" s="568"/>
      <c r="O6" s="558"/>
      <c r="P6" s="569" t="s">
        <v>98</v>
      </c>
      <c r="Q6" s="570"/>
      <c r="R6" s="573" t="s">
        <v>99</v>
      </c>
      <c r="S6" s="573" t="s">
        <v>106</v>
      </c>
      <c r="T6" s="573" t="s">
        <v>105</v>
      </c>
      <c r="U6" s="554" t="s">
        <v>88</v>
      </c>
    </row>
    <row r="7" spans="1:42" ht="15" customHeight="1" x14ac:dyDescent="0.25">
      <c r="A7" s="574"/>
      <c r="B7" s="574"/>
      <c r="C7" s="566"/>
      <c r="D7" s="566"/>
      <c r="E7" s="566"/>
      <c r="F7" s="566"/>
      <c r="G7" s="566"/>
      <c r="H7" s="557" t="s">
        <v>100</v>
      </c>
      <c r="I7" s="558"/>
      <c r="J7" s="557" t="s">
        <v>101</v>
      </c>
      <c r="K7" s="558"/>
      <c r="L7" s="557" t="s">
        <v>102</v>
      </c>
      <c r="M7" s="558"/>
      <c r="N7" s="557" t="s">
        <v>103</v>
      </c>
      <c r="O7" s="558"/>
      <c r="P7" s="571"/>
      <c r="Q7" s="572"/>
      <c r="R7" s="574"/>
      <c r="S7" s="574"/>
      <c r="T7" s="574"/>
      <c r="U7" s="555"/>
    </row>
    <row r="8" spans="1:42" ht="51" x14ac:dyDescent="0.25">
      <c r="A8" s="575"/>
      <c r="B8" s="575"/>
      <c r="C8" s="567"/>
      <c r="D8" s="567"/>
      <c r="E8" s="567"/>
      <c r="F8" s="567"/>
      <c r="G8" s="567"/>
      <c r="H8" s="290" t="s">
        <v>104</v>
      </c>
      <c r="I8" s="290" t="s">
        <v>12</v>
      </c>
      <c r="J8" s="290" t="s">
        <v>104</v>
      </c>
      <c r="K8" s="290" t="s">
        <v>12</v>
      </c>
      <c r="L8" s="290" t="s">
        <v>104</v>
      </c>
      <c r="M8" s="290" t="s">
        <v>12</v>
      </c>
      <c r="N8" s="290" t="s">
        <v>104</v>
      </c>
      <c r="O8" s="290" t="s">
        <v>12</v>
      </c>
      <c r="P8" s="290" t="s">
        <v>104</v>
      </c>
      <c r="Q8" s="290" t="s">
        <v>12</v>
      </c>
      <c r="R8" s="575"/>
      <c r="S8" s="575"/>
      <c r="T8" s="575"/>
      <c r="U8" s="556"/>
    </row>
    <row r="9" spans="1:42" ht="15.75" x14ac:dyDescent="0.25">
      <c r="A9" s="291"/>
      <c r="B9" s="292"/>
      <c r="C9" s="293"/>
      <c r="D9" s="293"/>
      <c r="E9" s="293"/>
      <c r="F9" s="294"/>
      <c r="G9" s="293"/>
      <c r="H9" s="295"/>
      <c r="I9" s="295"/>
      <c r="J9" s="295"/>
      <c r="K9" s="295"/>
      <c r="L9" s="295"/>
      <c r="M9" s="295"/>
      <c r="N9" s="295"/>
      <c r="O9" s="295"/>
      <c r="P9" s="295"/>
      <c r="Q9" s="295"/>
      <c r="R9" s="296"/>
      <c r="S9" s="296"/>
      <c r="T9" s="296"/>
      <c r="U9" s="297"/>
    </row>
    <row r="10" spans="1:42" ht="15.75" customHeight="1" x14ac:dyDescent="0.25">
      <c r="A10" s="623" t="s">
        <v>1354</v>
      </c>
      <c r="B10" s="631" t="s">
        <v>1355</v>
      </c>
      <c r="C10" s="632" t="s">
        <v>1372</v>
      </c>
      <c r="D10" s="612" t="s">
        <v>1391</v>
      </c>
      <c r="E10" s="612" t="s">
        <v>1392</v>
      </c>
      <c r="F10" s="613" t="s">
        <v>1464</v>
      </c>
      <c r="G10" s="606" t="s">
        <v>1830</v>
      </c>
      <c r="H10" s="614">
        <v>0.05</v>
      </c>
      <c r="I10" s="617">
        <f>SUM('1. TALLERES SEMINARIOS'!D10)*'16. Desa. del Sistema Educ.Sup.'!H10:H12</f>
        <v>3641.75</v>
      </c>
      <c r="J10" s="614">
        <v>0.35</v>
      </c>
      <c r="K10" s="617">
        <f>SUM('1. TALLERES SEMINARIOS'!D10)*'16. Desa. del Sistema Educ.Sup.'!J10:J12</f>
        <v>25492.25</v>
      </c>
      <c r="L10" s="614">
        <v>0.35</v>
      </c>
      <c r="M10" s="617">
        <f>+K10</f>
        <v>25492.25</v>
      </c>
      <c r="N10" s="614">
        <v>0.25</v>
      </c>
      <c r="O10" s="617">
        <f>+'1. TALLERES SEMINARIOS'!D10*'16. Desa. del Sistema Educ.Sup.'!N10:N12</f>
        <v>18208.75</v>
      </c>
      <c r="P10" s="620">
        <f>+N10+L10+J10+H10</f>
        <v>1</v>
      </c>
      <c r="Q10" s="609">
        <f>'1. TALLERES SEMINARIOS'!D10</f>
        <v>72835</v>
      </c>
      <c r="R10" s="606" t="s">
        <v>1474</v>
      </c>
      <c r="S10" s="606" t="s">
        <v>1477</v>
      </c>
      <c r="T10" s="606" t="s">
        <v>1475</v>
      </c>
      <c r="U10" s="606" t="s">
        <v>1476</v>
      </c>
    </row>
    <row r="11" spans="1:42" ht="15.75" customHeight="1" x14ac:dyDescent="0.25">
      <c r="A11" s="624"/>
      <c r="B11" s="633"/>
      <c r="C11" s="634"/>
      <c r="D11" s="612"/>
      <c r="E11" s="612"/>
      <c r="F11" s="613"/>
      <c r="G11" s="607"/>
      <c r="H11" s="615"/>
      <c r="I11" s="618"/>
      <c r="J11" s="615"/>
      <c r="K11" s="618"/>
      <c r="L11" s="615"/>
      <c r="M11" s="618"/>
      <c r="N11" s="615"/>
      <c r="O11" s="618"/>
      <c r="P11" s="621"/>
      <c r="Q11" s="610"/>
      <c r="R11" s="607"/>
      <c r="S11" s="607"/>
      <c r="T11" s="607"/>
      <c r="U11" s="607"/>
    </row>
    <row r="12" spans="1:42" ht="134.25" customHeight="1" x14ac:dyDescent="0.25">
      <c r="A12" s="624"/>
      <c r="B12" s="633"/>
      <c r="C12" s="634"/>
      <c r="D12" s="612"/>
      <c r="E12" s="612"/>
      <c r="F12" s="613"/>
      <c r="G12" s="608"/>
      <c r="H12" s="616"/>
      <c r="I12" s="619"/>
      <c r="J12" s="616"/>
      <c r="K12" s="619"/>
      <c r="L12" s="616"/>
      <c r="M12" s="619"/>
      <c r="N12" s="616"/>
      <c r="O12" s="619"/>
      <c r="P12" s="622"/>
      <c r="Q12" s="611"/>
      <c r="R12" s="608"/>
      <c r="S12" s="608"/>
      <c r="T12" s="608"/>
      <c r="U12" s="608"/>
    </row>
    <row r="13" spans="1:42" s="314" customFormat="1" ht="134.25" customHeight="1" x14ac:dyDescent="0.25">
      <c r="A13" s="624"/>
      <c r="B13" s="633"/>
      <c r="C13" s="634"/>
      <c r="D13" s="231" t="s">
        <v>1434</v>
      </c>
      <c r="E13" s="342" t="s">
        <v>1437</v>
      </c>
      <c r="F13" s="354" t="s">
        <v>1465</v>
      </c>
      <c r="G13" s="231" t="s">
        <v>1507</v>
      </c>
      <c r="H13" s="249">
        <v>0.1</v>
      </c>
      <c r="I13" s="250">
        <f>+H13*'5. ACTIVIDADES ESPECIALES'!D10</f>
        <v>1050</v>
      </c>
      <c r="J13" s="249">
        <v>0.3</v>
      </c>
      <c r="K13" s="250">
        <f>+J13*'5. ACTIVIDADES ESPECIALES'!D10</f>
        <v>3150</v>
      </c>
      <c r="L13" s="249">
        <v>0.3</v>
      </c>
      <c r="M13" s="250">
        <f>+L13*'5. ACTIVIDADES ESPECIALES'!D10</f>
        <v>3150</v>
      </c>
      <c r="N13" s="249">
        <v>0.3</v>
      </c>
      <c r="O13" s="250">
        <f>+N13*'5. ACTIVIDADES ESPECIALES'!D10</f>
        <v>3150</v>
      </c>
      <c r="P13" s="257">
        <f>H13+J13+L13+N13</f>
        <v>1</v>
      </c>
      <c r="Q13" s="256">
        <f>'5. ACTIVIDADES ESPECIALES'!D10</f>
        <v>10500</v>
      </c>
      <c r="R13" s="341" t="s">
        <v>1435</v>
      </c>
      <c r="S13" s="341" t="s">
        <v>1436</v>
      </c>
      <c r="T13" s="341" t="s">
        <v>1431</v>
      </c>
      <c r="U13" s="341" t="s">
        <v>1433</v>
      </c>
    </row>
    <row r="14" spans="1:42" ht="132.75" customHeight="1" x14ac:dyDescent="0.25">
      <c r="A14" s="624"/>
      <c r="B14" s="633"/>
      <c r="C14" s="634"/>
      <c r="D14" s="341" t="s">
        <v>1393</v>
      </c>
      <c r="E14" s="341" t="s">
        <v>1394</v>
      </c>
      <c r="F14" s="354" t="s">
        <v>1466</v>
      </c>
      <c r="G14" s="341" t="s">
        <v>1395</v>
      </c>
      <c r="H14" s="249"/>
      <c r="I14" s="250">
        <f>SUM('5. ACTIVIDADES ESPECIALES'!D276*'16. Desa. del Sistema Educ.Sup.'!H14)</f>
        <v>0</v>
      </c>
      <c r="J14" s="249">
        <v>1</v>
      </c>
      <c r="K14" s="250">
        <f>J14*'5. ACTIVIDADES ESPECIALES'!D276</f>
        <v>30000</v>
      </c>
      <c r="L14" s="249"/>
      <c r="M14" s="250"/>
      <c r="N14" s="249"/>
      <c r="O14" s="250"/>
      <c r="P14" s="257">
        <f t="shared" ref="P14:P26" si="0">H14+J14+L14+N14</f>
        <v>1</v>
      </c>
      <c r="Q14" s="256">
        <f>'5. ACTIVIDADES ESPECIALES'!D276</f>
        <v>30000</v>
      </c>
      <c r="R14" s="348" t="s">
        <v>1478</v>
      </c>
      <c r="S14" s="348" t="s">
        <v>1479</v>
      </c>
      <c r="T14" s="349" t="s">
        <v>1463</v>
      </c>
      <c r="U14" s="348" t="s">
        <v>1515</v>
      </c>
    </row>
    <row r="15" spans="1:42" ht="105" x14ac:dyDescent="0.25">
      <c r="A15" s="624"/>
      <c r="B15" s="633"/>
      <c r="C15" s="634"/>
      <c r="D15" s="612" t="s">
        <v>1411</v>
      </c>
      <c r="E15" s="341" t="s">
        <v>1410</v>
      </c>
      <c r="F15" s="354" t="s">
        <v>1484</v>
      </c>
      <c r="G15" s="341" t="s">
        <v>1396</v>
      </c>
      <c r="H15" s="249">
        <v>0.1</v>
      </c>
      <c r="I15" s="250">
        <f>SUM('2. CONTRATACION DE PERSONAL'!D10*'16. Desa. del Sistema Educ.Sup.'!H15)</f>
        <v>36000</v>
      </c>
      <c r="J15" s="249">
        <v>0.3</v>
      </c>
      <c r="K15" s="250">
        <f>SUM('2. CONTRATACION DE PERSONAL'!D10*'16. Desa. del Sistema Educ.Sup.'!J15)</f>
        <v>108000</v>
      </c>
      <c r="L15" s="249">
        <v>0.3</v>
      </c>
      <c r="M15" s="250">
        <f>+K15</f>
        <v>108000</v>
      </c>
      <c r="N15" s="249">
        <v>0.3</v>
      </c>
      <c r="O15" s="250">
        <f>+M15</f>
        <v>108000</v>
      </c>
      <c r="P15" s="257">
        <f t="shared" si="0"/>
        <v>1</v>
      </c>
      <c r="Q15" s="256">
        <f>'2. CONTRATACION DE PERSONAL'!D10</f>
        <v>360000</v>
      </c>
      <c r="R15" s="348" t="s">
        <v>1516</v>
      </c>
      <c r="S15" s="348" t="s">
        <v>1461</v>
      </c>
      <c r="T15" s="349" t="s">
        <v>1480</v>
      </c>
      <c r="U15" s="348" t="s">
        <v>1454</v>
      </c>
    </row>
    <row r="16" spans="1:42" ht="144" customHeight="1" x14ac:dyDescent="0.25">
      <c r="A16" s="624"/>
      <c r="B16" s="633"/>
      <c r="C16" s="634"/>
      <c r="D16" s="606"/>
      <c r="E16" s="340" t="s">
        <v>1397</v>
      </c>
      <c r="F16" s="355" t="s">
        <v>1485</v>
      </c>
      <c r="G16" s="340" t="s">
        <v>1398</v>
      </c>
      <c r="H16" s="249">
        <v>0</v>
      </c>
      <c r="I16" s="250"/>
      <c r="J16" s="249">
        <v>0.35</v>
      </c>
      <c r="K16" s="250">
        <f>SUM(J16*'1. TALLERES SEMINARIOS'!D29)</f>
        <v>892.41249999999991</v>
      </c>
      <c r="L16" s="249">
        <v>0.35</v>
      </c>
      <c r="M16" s="250">
        <f>SUM(L16*'1. TALLERES SEMINARIOS'!D29)</f>
        <v>892.41249999999991</v>
      </c>
      <c r="N16" s="249">
        <v>0.3</v>
      </c>
      <c r="O16" s="250">
        <f>SUM(N16*'1. TALLERES SEMINARIOS'!D29)</f>
        <v>764.92499999999995</v>
      </c>
      <c r="P16" s="257">
        <f t="shared" si="0"/>
        <v>1</v>
      </c>
      <c r="Q16" s="256">
        <f>'1. TALLERES SEMINARIOS'!D29</f>
        <v>2549.75</v>
      </c>
      <c r="R16" s="348" t="s">
        <v>1516</v>
      </c>
      <c r="S16" s="341" t="s">
        <v>1477</v>
      </c>
      <c r="T16" s="341" t="s">
        <v>1475</v>
      </c>
      <c r="U16" s="348" t="s">
        <v>1454</v>
      </c>
    </row>
    <row r="17" spans="1:21" s="314" customFormat="1" ht="144" customHeight="1" x14ac:dyDescent="0.25">
      <c r="A17" s="624"/>
      <c r="B17" s="362"/>
      <c r="C17" s="231" t="s">
        <v>1378</v>
      </c>
      <c r="D17" s="339" t="s">
        <v>1508</v>
      </c>
      <c r="E17" s="339" t="s">
        <v>1445</v>
      </c>
      <c r="F17" s="354" t="s">
        <v>1521</v>
      </c>
      <c r="G17" s="231" t="s">
        <v>1446</v>
      </c>
      <c r="H17" s="249">
        <v>0.1</v>
      </c>
      <c r="I17" s="250">
        <f>SUM('4. EQUIPO TECNOLÓGICOS'!D58+'2. CONTRATACION DE PERSONAL'!D130)*'16. Desa. del Sistema Educ.Sup.'!H17</f>
        <v>87200</v>
      </c>
      <c r="J17" s="249">
        <v>0.3</v>
      </c>
      <c r="K17" s="250">
        <f>SUM('4. EQUIPO TECNOLÓGICOS'!D58+'2. CONTRATACION DE PERSONAL'!D130)*J17</f>
        <v>261600</v>
      </c>
      <c r="L17" s="249">
        <v>0.3</v>
      </c>
      <c r="M17" s="250">
        <f>SUM('4. EQUIPO TECNOLÓGICOS'!D58+'2. CONTRATACION DE PERSONAL'!D130)*L17</f>
        <v>261600</v>
      </c>
      <c r="N17" s="249">
        <v>0.3</v>
      </c>
      <c r="O17" s="250">
        <f>SUM('4. EQUIPO TECNOLÓGICOS'!D58+'2. CONTRATACION DE PERSONAL'!D130)*N17</f>
        <v>261600</v>
      </c>
      <c r="P17" s="257">
        <f>H17+J17+L17+N17</f>
        <v>1</v>
      </c>
      <c r="Q17" s="256">
        <f>'4. EQUIPO TECNOLÓGICOS'!D58+'2. CONTRATACION DE PERSONAL'!D130</f>
        <v>872000</v>
      </c>
      <c r="R17" s="341" t="s">
        <v>1447</v>
      </c>
      <c r="S17" s="342" t="s">
        <v>1448</v>
      </c>
      <c r="T17" s="341" t="s">
        <v>1450</v>
      </c>
      <c r="U17" s="341" t="s">
        <v>1438</v>
      </c>
    </row>
    <row r="18" spans="1:21" s="314" customFormat="1" ht="144" customHeight="1" x14ac:dyDescent="0.25">
      <c r="A18" s="624"/>
      <c r="B18" s="362"/>
      <c r="C18" s="231" t="s">
        <v>1378</v>
      </c>
      <c r="D18" s="339" t="s">
        <v>1457</v>
      </c>
      <c r="E18" s="339" t="s">
        <v>1458</v>
      </c>
      <c r="F18" s="354" t="s">
        <v>1522</v>
      </c>
      <c r="G18" s="339" t="s">
        <v>1459</v>
      </c>
      <c r="H18" s="249"/>
      <c r="I18" s="250"/>
      <c r="J18" s="249">
        <v>1</v>
      </c>
      <c r="K18" s="250">
        <f>+J18*'5. ACTIVIDADES ESPECIALES'!D322</f>
        <v>2000</v>
      </c>
      <c r="L18" s="249"/>
      <c r="M18" s="250">
        <f>+L18*'5. ACTIVIDADES ESPECIALES'!D498</f>
        <v>0</v>
      </c>
      <c r="N18" s="249"/>
      <c r="O18" s="250"/>
      <c r="P18" s="257">
        <f>H18+J18+L18+N18</f>
        <v>1</v>
      </c>
      <c r="Q18" s="256">
        <f>'5. ACTIVIDADES ESPECIALES'!D322</f>
        <v>2000</v>
      </c>
      <c r="R18" s="341" t="s">
        <v>1460</v>
      </c>
      <c r="S18" s="341" t="s">
        <v>1461</v>
      </c>
      <c r="T18" s="341" t="s">
        <v>1462</v>
      </c>
      <c r="U18" s="341" t="s">
        <v>1454</v>
      </c>
    </row>
    <row r="19" spans="1:21" ht="298.5" customHeight="1" x14ac:dyDescent="0.25">
      <c r="A19" s="624"/>
      <c r="B19" s="623" t="s">
        <v>1356</v>
      </c>
      <c r="C19" s="363" t="s">
        <v>1373</v>
      </c>
      <c r="D19" s="360" t="s">
        <v>1400</v>
      </c>
      <c r="E19" s="360" t="s">
        <v>1399</v>
      </c>
      <c r="F19" s="354" t="s">
        <v>1467</v>
      </c>
      <c r="G19" s="231" t="s">
        <v>1401</v>
      </c>
      <c r="H19" s="249">
        <v>0.15</v>
      </c>
      <c r="I19" s="250">
        <f>SUM('5. ACTIVIDADES ESPECIALES'!D54+'2. CONTRATACION DE PERSONAL'!D70+'3. EQUIPO DE OFICINA'!D10)*0.15</f>
        <v>200430</v>
      </c>
      <c r="J19" s="249">
        <v>0.3</v>
      </c>
      <c r="K19" s="250">
        <f>SUM('5. ACTIVIDADES ESPECIALES'!D54+'2. CONTRATACION DE PERSONAL'!D70+'3. EQUIPO DE OFICINA'!D10)*0.3</f>
        <v>400860</v>
      </c>
      <c r="L19" s="249">
        <v>0.3</v>
      </c>
      <c r="M19" s="250">
        <f>+K19</f>
        <v>400860</v>
      </c>
      <c r="N19" s="249">
        <v>0.25</v>
      </c>
      <c r="O19" s="250">
        <f>+SUM('5. ACTIVIDADES ESPECIALES'!D54+'2. CONTRATACION DE PERSONAL'!D70+'3. EQUIPO DE OFICINA'!D10)*N19</f>
        <v>334050</v>
      </c>
      <c r="P19" s="257">
        <f t="shared" si="0"/>
        <v>1</v>
      </c>
      <c r="Q19" s="256">
        <f>'5. ACTIVIDADES ESPECIALES'!D54+'2. CONTRATACION DE PERSONAL'!D70+'3. EQUIPO DE OFICINA'!D10</f>
        <v>1336200</v>
      </c>
      <c r="R19" s="341" t="s">
        <v>1402</v>
      </c>
      <c r="S19" s="341" t="s">
        <v>1401</v>
      </c>
      <c r="T19" s="341" t="s">
        <v>1414</v>
      </c>
      <c r="U19" s="361" t="s">
        <v>1829</v>
      </c>
    </row>
    <row r="20" spans="1:21" ht="267.75" x14ac:dyDescent="0.25">
      <c r="A20" s="624"/>
      <c r="B20" s="624"/>
      <c r="C20" s="231" t="s">
        <v>1373</v>
      </c>
      <c r="D20" s="231" t="s">
        <v>1403</v>
      </c>
      <c r="E20" s="231" t="s">
        <v>1404</v>
      </c>
      <c r="F20" s="354" t="s">
        <v>1501</v>
      </c>
      <c r="G20" s="231" t="s">
        <v>1502</v>
      </c>
      <c r="H20" s="249">
        <v>0.1</v>
      </c>
      <c r="I20" s="250">
        <f>SUM('5. ACTIVIDADES ESPECIALES'!D98+'4. EQUIPO TECNOLÓGICOS'!D33)*'16. Desa. del Sistema Educ.Sup.'!H20</f>
        <v>82118.400000000009</v>
      </c>
      <c r="J20" s="249">
        <v>0.3</v>
      </c>
      <c r="K20" s="250">
        <f>SUM('5. ACTIVIDADES ESPECIALES'!D98+'4. EQUIPO TECNOLÓGICOS'!D33)*'16. Desa. del Sistema Educ.Sup.'!J20</f>
        <v>246355.19999999998</v>
      </c>
      <c r="L20" s="249">
        <v>0.3</v>
      </c>
      <c r="M20" s="250">
        <f>SUM('5. ACTIVIDADES ESPECIALES'!D98+'4. EQUIPO TECNOLÓGICOS'!D33)*'16. Desa. del Sistema Educ.Sup.'!L20</f>
        <v>246355.19999999998</v>
      </c>
      <c r="N20" s="249">
        <v>0.3</v>
      </c>
      <c r="O20" s="250">
        <f>SUM('5. ACTIVIDADES ESPECIALES'!D98+'4. EQUIPO TECNOLÓGICOS'!D33)*'16. Desa. del Sistema Educ.Sup.'!N20</f>
        <v>246355.19999999998</v>
      </c>
      <c r="P20" s="257">
        <f t="shared" ref="P20:P23" si="1">+N20+L20+J20+H20</f>
        <v>0.99999999999999989</v>
      </c>
      <c r="Q20" s="256">
        <f>'5. ACTIVIDADES ESPECIALES'!D98+'4. EQUIPO TECNOLÓGICOS'!D33</f>
        <v>821184</v>
      </c>
      <c r="R20" s="341" t="s">
        <v>1405</v>
      </c>
      <c r="S20" s="341" t="s">
        <v>1412</v>
      </c>
      <c r="T20" s="341" t="s">
        <v>1413</v>
      </c>
      <c r="U20" s="341" t="s">
        <v>1481</v>
      </c>
    </row>
    <row r="21" spans="1:21" ht="126" x14ac:dyDescent="0.25">
      <c r="A21" s="624"/>
      <c r="B21" s="624"/>
      <c r="C21" s="231" t="s">
        <v>1374</v>
      </c>
      <c r="D21" s="231" t="s">
        <v>1406</v>
      </c>
      <c r="E21" s="231" t="s">
        <v>1415</v>
      </c>
      <c r="F21" s="354" t="s">
        <v>1468</v>
      </c>
      <c r="G21" s="231" t="s">
        <v>1407</v>
      </c>
      <c r="H21" s="249">
        <v>0.1</v>
      </c>
      <c r="I21" s="250">
        <f>SUM('5. ACTIVIDADES ESPECIALES'!D142+'3. EQUIPO DE OFICINA'!D29)*H21</f>
        <v>16000</v>
      </c>
      <c r="J21" s="249">
        <v>0.3</v>
      </c>
      <c r="K21" s="250">
        <f>SUM('5. ACTIVIDADES ESPECIALES'!D142+'3. EQUIPO DE OFICINA'!D29)*J21</f>
        <v>48000</v>
      </c>
      <c r="L21" s="249">
        <v>0.3</v>
      </c>
      <c r="M21" s="250">
        <f>+K21</f>
        <v>48000</v>
      </c>
      <c r="N21" s="249">
        <v>0.3</v>
      </c>
      <c r="O21" s="250">
        <f>+M21</f>
        <v>48000</v>
      </c>
      <c r="P21" s="257">
        <f t="shared" si="1"/>
        <v>0.99999999999999989</v>
      </c>
      <c r="Q21" s="256">
        <f>'5. ACTIVIDADES ESPECIALES'!D142+'3. EQUIPO DE OFICINA'!D29</f>
        <v>160000</v>
      </c>
      <c r="R21" s="341" t="s">
        <v>1408</v>
      </c>
      <c r="S21" s="341" t="s">
        <v>1416</v>
      </c>
      <c r="T21" s="341" t="s">
        <v>1418</v>
      </c>
      <c r="U21" s="341" t="s">
        <v>1417</v>
      </c>
    </row>
    <row r="22" spans="1:21" ht="126" x14ac:dyDescent="0.25">
      <c r="A22" s="624"/>
      <c r="B22" s="624"/>
      <c r="C22" s="231" t="s">
        <v>1374</v>
      </c>
      <c r="D22" s="231" t="s">
        <v>1419</v>
      </c>
      <c r="E22" s="231" t="s">
        <v>1420</v>
      </c>
      <c r="F22" s="354" t="s">
        <v>1469</v>
      </c>
      <c r="G22" s="231" t="s">
        <v>1421</v>
      </c>
      <c r="H22" s="249">
        <v>0.1</v>
      </c>
      <c r="I22" s="250">
        <f>SUM('5. ACTIVIDADES ESPECIALES'!D186+'4. EQUIPO TECNOLÓGICOS'!D10)*'16. Desa. del Sistema Educ.Sup.'!H22</f>
        <v>17800</v>
      </c>
      <c r="J22" s="249">
        <v>0.3</v>
      </c>
      <c r="K22" s="250">
        <f>SUM('5. ACTIVIDADES ESPECIALES'!D186+'4. EQUIPO TECNOLÓGICOS'!D10)*J22</f>
        <v>53400</v>
      </c>
      <c r="L22" s="249">
        <v>0.3</v>
      </c>
      <c r="M22" s="250">
        <f>SUM('5. ACTIVIDADES ESPECIALES'!D186+'4. EQUIPO TECNOLÓGICOS'!D10)*L22</f>
        <v>53400</v>
      </c>
      <c r="N22" s="249">
        <v>0.3</v>
      </c>
      <c r="O22" s="250">
        <f>SUM('4. EQUIPO TECNOLÓGICOS'!D10+'5. ACTIVIDADES ESPECIALES'!D186)*'16. Desa. del Sistema Educ.Sup.'!N22</f>
        <v>53400</v>
      </c>
      <c r="P22" s="257">
        <f t="shared" si="1"/>
        <v>0.99999999999999989</v>
      </c>
      <c r="Q22" s="256">
        <f>'4. EQUIPO TECNOLÓGICOS'!D10+'5. ACTIVIDADES ESPECIALES'!D186</f>
        <v>178000</v>
      </c>
      <c r="R22" s="341" t="s">
        <v>1408</v>
      </c>
      <c r="S22" s="341" t="s">
        <v>1416</v>
      </c>
      <c r="T22" s="341" t="s">
        <v>1418</v>
      </c>
      <c r="U22" s="341" t="s">
        <v>1417</v>
      </c>
    </row>
    <row r="23" spans="1:21" ht="94.5" x14ac:dyDescent="0.25">
      <c r="A23" s="624"/>
      <c r="B23" s="624"/>
      <c r="C23" s="231" t="s">
        <v>1374</v>
      </c>
      <c r="D23" s="231" t="s">
        <v>1409</v>
      </c>
      <c r="E23" s="231" t="s">
        <v>1482</v>
      </c>
      <c r="F23" s="354" t="s">
        <v>1470</v>
      </c>
      <c r="G23" s="231" t="s">
        <v>1422</v>
      </c>
      <c r="H23" s="249">
        <v>0.1</v>
      </c>
      <c r="I23" s="250">
        <f>+H23*'5. ACTIVIDADES ESPECIALES'!D230</f>
        <v>9800</v>
      </c>
      <c r="J23" s="249">
        <v>0.3</v>
      </c>
      <c r="K23" s="250">
        <f>+J23*'5. ACTIVIDADES ESPECIALES'!D230</f>
        <v>29400</v>
      </c>
      <c r="L23" s="249">
        <v>0.3</v>
      </c>
      <c r="M23" s="250">
        <f>+L23*'5. ACTIVIDADES ESPECIALES'!D230</f>
        <v>29400</v>
      </c>
      <c r="N23" s="249">
        <v>0.3</v>
      </c>
      <c r="O23" s="250">
        <f>+N23*'5. ACTIVIDADES ESPECIALES'!D230</f>
        <v>29400</v>
      </c>
      <c r="P23" s="257">
        <f t="shared" si="1"/>
        <v>0.99999999999999989</v>
      </c>
      <c r="Q23" s="256">
        <f>'5. ACTIVIDADES ESPECIALES'!D230</f>
        <v>98000</v>
      </c>
      <c r="R23" s="341" t="s">
        <v>1423</v>
      </c>
      <c r="S23" s="341" t="s">
        <v>1424</v>
      </c>
      <c r="T23" s="341" t="s">
        <v>1426</v>
      </c>
      <c r="U23" s="341" t="s">
        <v>1425</v>
      </c>
    </row>
    <row r="24" spans="1:21" s="314" customFormat="1" ht="94.5" x14ac:dyDescent="0.25">
      <c r="A24" s="624"/>
      <c r="B24" s="624"/>
      <c r="C24" s="350" t="s">
        <v>1374</v>
      </c>
      <c r="D24" s="343" t="s">
        <v>1517</v>
      </c>
      <c r="E24" s="364" t="s">
        <v>1427</v>
      </c>
      <c r="F24" s="354" t="s">
        <v>1471</v>
      </c>
      <c r="G24" s="350" t="s">
        <v>1483</v>
      </c>
      <c r="H24" s="249">
        <v>0.25</v>
      </c>
      <c r="I24" s="250">
        <f>SUM('5. ACTIVIDADES ESPECIALES'!D454*H24)</f>
        <v>91539.904500000004</v>
      </c>
      <c r="J24" s="249">
        <v>0.25</v>
      </c>
      <c r="K24" s="250">
        <f>+I24</f>
        <v>91539.904500000004</v>
      </c>
      <c r="L24" s="249">
        <v>0.25</v>
      </c>
      <c r="M24" s="250">
        <f>+K24</f>
        <v>91539.904500000004</v>
      </c>
      <c r="N24" s="249">
        <v>0.25</v>
      </c>
      <c r="O24" s="250">
        <f>+M24</f>
        <v>91539.904500000004</v>
      </c>
      <c r="P24" s="257">
        <f t="shared" si="0"/>
        <v>1</v>
      </c>
      <c r="Q24" s="256">
        <f>'5. ACTIVIDADES ESPECIALES'!D454</f>
        <v>366159.61800000002</v>
      </c>
      <c r="R24" s="351" t="s">
        <v>1423</v>
      </c>
      <c r="S24" s="351" t="s">
        <v>1424</v>
      </c>
      <c r="T24" s="351" t="s">
        <v>1426</v>
      </c>
      <c r="U24" s="351" t="s">
        <v>1425</v>
      </c>
    </row>
    <row r="25" spans="1:21" s="314" customFormat="1" ht="94.5" x14ac:dyDescent="0.25">
      <c r="A25" s="624"/>
      <c r="B25" s="624"/>
      <c r="C25" s="350" t="s">
        <v>1374</v>
      </c>
      <c r="D25" s="343" t="s">
        <v>1518</v>
      </c>
      <c r="E25" s="364" t="s">
        <v>1506</v>
      </c>
      <c r="F25" s="354" t="s">
        <v>1472</v>
      </c>
      <c r="G25" s="343" t="s">
        <v>1505</v>
      </c>
      <c r="H25" s="249">
        <v>0.1</v>
      </c>
      <c r="I25" s="250">
        <f>+H25*'2. CONTRATACION DE PERSONAL'!D310</f>
        <v>0</v>
      </c>
      <c r="J25" s="249">
        <v>0.3</v>
      </c>
      <c r="K25" s="250">
        <f>+J25*'2. CONTRATACION DE PERSONAL'!D310</f>
        <v>0</v>
      </c>
      <c r="L25" s="249">
        <v>0.3</v>
      </c>
      <c r="M25" s="250">
        <f>+L25*'2. CONTRATACION DE PERSONAL'!D310</f>
        <v>0</v>
      </c>
      <c r="N25" s="249">
        <v>0.3</v>
      </c>
      <c r="O25" s="250">
        <f>+N25*'2. CONTRATACION DE PERSONAL'!D310</f>
        <v>0</v>
      </c>
      <c r="P25" s="257">
        <f t="shared" si="0"/>
        <v>1</v>
      </c>
      <c r="Q25" s="256">
        <f t="shared" ref="Q25" si="2">I25+K25+M25+O25</f>
        <v>0</v>
      </c>
      <c r="R25" s="351" t="s">
        <v>1423</v>
      </c>
      <c r="S25" s="351" t="s">
        <v>1424</v>
      </c>
      <c r="T25" s="351" t="s">
        <v>1426</v>
      </c>
      <c r="U25" s="351" t="s">
        <v>1425</v>
      </c>
    </row>
    <row r="26" spans="1:21" ht="117.75" customHeight="1" x14ac:dyDescent="0.25">
      <c r="A26" s="624"/>
      <c r="B26" s="625"/>
      <c r="C26" s="231" t="s">
        <v>1374</v>
      </c>
      <c r="D26" s="231" t="s">
        <v>1519</v>
      </c>
      <c r="E26" s="231" t="s">
        <v>1520</v>
      </c>
      <c r="F26" s="354" t="s">
        <v>1473</v>
      </c>
      <c r="G26" s="231" t="s">
        <v>1428</v>
      </c>
      <c r="H26" s="249">
        <v>0.25</v>
      </c>
      <c r="I26" s="250">
        <f>+H26*'5. ACTIVIDADES ESPECIALES'!D410</f>
        <v>2625</v>
      </c>
      <c r="J26" s="249">
        <v>0.25</v>
      </c>
      <c r="K26" s="250">
        <f>+I26</f>
        <v>2625</v>
      </c>
      <c r="L26" s="249">
        <v>0.25</v>
      </c>
      <c r="M26" s="250">
        <f>+K26</f>
        <v>2625</v>
      </c>
      <c r="N26" s="249">
        <v>0.25</v>
      </c>
      <c r="O26" s="250">
        <f>+M26</f>
        <v>2625</v>
      </c>
      <c r="P26" s="257">
        <f t="shared" si="0"/>
        <v>1</v>
      </c>
      <c r="Q26" s="256">
        <f>'5. ACTIVIDADES ESPECIALES'!D410</f>
        <v>10500</v>
      </c>
      <c r="R26" s="341" t="s">
        <v>1429</v>
      </c>
      <c r="S26" s="341" t="s">
        <v>1430</v>
      </c>
      <c r="T26" s="341" t="s">
        <v>1431</v>
      </c>
      <c r="U26" s="341" t="s">
        <v>1432</v>
      </c>
    </row>
    <row r="27" spans="1:21" ht="110.25" x14ac:dyDescent="0.25">
      <c r="A27" s="624"/>
      <c r="B27" s="623" t="s">
        <v>1357</v>
      </c>
      <c r="C27" s="231" t="s">
        <v>1378</v>
      </c>
      <c r="D27" s="339" t="s">
        <v>1439</v>
      </c>
      <c r="E27" s="339" t="s">
        <v>1442</v>
      </c>
      <c r="F27" s="354" t="s">
        <v>1523</v>
      </c>
      <c r="G27" s="231" t="s">
        <v>1440</v>
      </c>
      <c r="H27" s="249">
        <v>0.25</v>
      </c>
      <c r="I27" s="250">
        <f>+H27*'3. EQUIPO DE OFICINA'!D48</f>
        <v>6000</v>
      </c>
      <c r="J27" s="249">
        <v>0.25</v>
      </c>
      <c r="K27" s="250">
        <f>+I27</f>
        <v>6000</v>
      </c>
      <c r="L27" s="249">
        <v>0.25</v>
      </c>
      <c r="M27" s="250">
        <f>+K27</f>
        <v>6000</v>
      </c>
      <c r="N27" s="249">
        <v>0.25</v>
      </c>
      <c r="O27" s="250">
        <f>+M27</f>
        <v>6000</v>
      </c>
      <c r="P27" s="257">
        <f t="shared" ref="P27:P28" si="3">H27+J27+L27+N27</f>
        <v>1</v>
      </c>
      <c r="Q27" s="256">
        <f>'3. EQUIPO DE OFICINA'!D48</f>
        <v>24000</v>
      </c>
      <c r="R27" s="341" t="s">
        <v>1444</v>
      </c>
      <c r="S27" s="341" t="s">
        <v>1441</v>
      </c>
      <c r="T27" s="341" t="s">
        <v>1449</v>
      </c>
      <c r="U27" s="341" t="s">
        <v>1443</v>
      </c>
    </row>
    <row r="28" spans="1:21" ht="245.25" customHeight="1" x14ac:dyDescent="0.25">
      <c r="A28" s="624"/>
      <c r="B28" s="624"/>
      <c r="C28" s="231" t="s">
        <v>1376</v>
      </c>
      <c r="D28" s="231" t="s">
        <v>1451</v>
      </c>
      <c r="E28" s="231" t="s">
        <v>1452</v>
      </c>
      <c r="F28" s="354" t="s">
        <v>1524</v>
      </c>
      <c r="G28" s="339" t="s">
        <v>1453</v>
      </c>
      <c r="H28" s="249"/>
      <c r="I28" s="250"/>
      <c r="J28" s="249">
        <v>0.5</v>
      </c>
      <c r="K28" s="250">
        <f>+J28*'5. ACTIVIDADES ESPECIALES'!D366</f>
        <v>23000</v>
      </c>
      <c r="L28" s="249">
        <v>0.5</v>
      </c>
      <c r="M28" s="250">
        <f>+L28*'5. ACTIVIDADES ESPECIALES'!D366</f>
        <v>23000</v>
      </c>
      <c r="N28" s="249"/>
      <c r="O28" s="250"/>
      <c r="P28" s="257">
        <f t="shared" si="3"/>
        <v>1</v>
      </c>
      <c r="Q28" s="256">
        <f>'5. ACTIVIDADES ESPECIALES'!D366</f>
        <v>46000</v>
      </c>
      <c r="R28" s="341" t="s">
        <v>1456</v>
      </c>
      <c r="S28" s="341" t="s">
        <v>1455</v>
      </c>
      <c r="T28" s="341" t="s">
        <v>1462</v>
      </c>
      <c r="U28" s="341" t="s">
        <v>1454</v>
      </c>
    </row>
    <row r="29" spans="1:21" ht="15.75" x14ac:dyDescent="0.25">
      <c r="A29" s="624"/>
      <c r="B29" s="624"/>
      <c r="C29" s="231"/>
      <c r="D29" s="231"/>
      <c r="E29" s="231"/>
      <c r="F29" s="231"/>
      <c r="G29" s="231"/>
      <c r="H29" s="249"/>
      <c r="I29" s="250"/>
      <c r="J29" s="249"/>
      <c r="K29" s="250"/>
      <c r="L29" s="249"/>
      <c r="M29" s="250"/>
      <c r="N29" s="249"/>
      <c r="O29" s="250"/>
      <c r="P29" s="257">
        <f t="shared" ref="P29:Q36" si="4">H29+J29+L29+N29</f>
        <v>0</v>
      </c>
      <c r="Q29" s="256">
        <f t="shared" si="4"/>
        <v>0</v>
      </c>
      <c r="R29" s="341"/>
      <c r="S29" s="341"/>
      <c r="T29" s="341"/>
      <c r="U29" s="341"/>
    </row>
    <row r="30" spans="1:21" ht="15.75" x14ac:dyDescent="0.25">
      <c r="A30" s="624"/>
      <c r="B30" s="624"/>
      <c r="C30" s="231"/>
      <c r="D30" s="231"/>
      <c r="E30" s="231"/>
      <c r="F30" s="231"/>
      <c r="G30" s="231"/>
      <c r="H30" s="249"/>
      <c r="I30" s="250"/>
      <c r="J30" s="249"/>
      <c r="K30" s="250"/>
      <c r="L30" s="249"/>
      <c r="M30" s="250"/>
      <c r="N30" s="249"/>
      <c r="O30" s="250"/>
      <c r="P30" s="257">
        <f t="shared" si="4"/>
        <v>0</v>
      </c>
      <c r="Q30" s="256">
        <f t="shared" si="4"/>
        <v>0</v>
      </c>
      <c r="R30" s="341"/>
      <c r="S30" s="341"/>
      <c r="T30" s="341"/>
      <c r="U30" s="341"/>
    </row>
    <row r="31" spans="1:21" ht="15.75" x14ac:dyDescent="0.25">
      <c r="A31" s="624"/>
      <c r="B31" s="624"/>
      <c r="C31" s="231"/>
      <c r="D31" s="231"/>
      <c r="E31" s="231"/>
      <c r="F31" s="231"/>
      <c r="G31" s="231"/>
      <c r="H31" s="249"/>
      <c r="I31" s="250"/>
      <c r="J31" s="249"/>
      <c r="K31" s="250"/>
      <c r="L31" s="249"/>
      <c r="M31" s="250"/>
      <c r="N31" s="249"/>
      <c r="O31" s="250"/>
      <c r="P31" s="257">
        <f t="shared" si="4"/>
        <v>0</v>
      </c>
      <c r="Q31" s="256">
        <f t="shared" si="4"/>
        <v>0</v>
      </c>
      <c r="R31" s="341"/>
      <c r="S31" s="341"/>
      <c r="T31" s="341"/>
      <c r="U31" s="341"/>
    </row>
    <row r="32" spans="1:21" ht="15.75" x14ac:dyDescent="0.25">
      <c r="A32" s="624"/>
      <c r="B32" s="624"/>
      <c r="C32" s="231"/>
      <c r="D32" s="231"/>
      <c r="E32" s="231"/>
      <c r="F32" s="231"/>
      <c r="G32" s="231"/>
      <c r="H32" s="249"/>
      <c r="I32" s="250"/>
      <c r="J32" s="249"/>
      <c r="K32" s="250"/>
      <c r="L32" s="249"/>
      <c r="M32" s="250"/>
      <c r="N32" s="249"/>
      <c r="O32" s="250"/>
      <c r="P32" s="257">
        <f t="shared" si="4"/>
        <v>0</v>
      </c>
      <c r="Q32" s="256">
        <f t="shared" si="4"/>
        <v>0</v>
      </c>
      <c r="R32" s="341"/>
      <c r="S32" s="341"/>
      <c r="T32" s="341"/>
      <c r="U32" s="341"/>
    </row>
    <row r="33" spans="1:21" ht="15.75" x14ac:dyDescent="0.25">
      <c r="A33" s="624"/>
      <c r="B33" s="624"/>
      <c r="C33" s="231"/>
      <c r="D33" s="231"/>
      <c r="E33" s="231"/>
      <c r="F33" s="231"/>
      <c r="G33" s="231"/>
      <c r="H33" s="249"/>
      <c r="I33" s="250"/>
      <c r="J33" s="249"/>
      <c r="K33" s="250"/>
      <c r="L33" s="249"/>
      <c r="M33" s="250"/>
      <c r="N33" s="249"/>
      <c r="O33" s="250"/>
      <c r="P33" s="257">
        <f t="shared" si="4"/>
        <v>0</v>
      </c>
      <c r="Q33" s="256">
        <f t="shared" si="4"/>
        <v>0</v>
      </c>
      <c r="R33" s="341"/>
      <c r="S33" s="341"/>
      <c r="T33" s="341"/>
      <c r="U33" s="341"/>
    </row>
    <row r="34" spans="1:21" ht="15.75" x14ac:dyDescent="0.25">
      <c r="A34" s="624"/>
      <c r="B34" s="624"/>
      <c r="C34" s="231"/>
      <c r="D34" s="231"/>
      <c r="E34" s="231"/>
      <c r="F34" s="231"/>
      <c r="G34" s="231"/>
      <c r="H34" s="249"/>
      <c r="I34" s="250"/>
      <c r="J34" s="249"/>
      <c r="K34" s="250"/>
      <c r="L34" s="249"/>
      <c r="M34" s="250"/>
      <c r="N34" s="249"/>
      <c r="O34" s="250"/>
      <c r="P34" s="257">
        <f t="shared" si="4"/>
        <v>0</v>
      </c>
      <c r="Q34" s="256">
        <f t="shared" si="4"/>
        <v>0</v>
      </c>
      <c r="R34" s="341"/>
      <c r="S34" s="341"/>
      <c r="T34" s="341"/>
      <c r="U34" s="341"/>
    </row>
    <row r="35" spans="1:21" ht="15.75" x14ac:dyDescent="0.25">
      <c r="A35" s="624"/>
      <c r="B35" s="624"/>
      <c r="C35" s="231"/>
      <c r="D35" s="231"/>
      <c r="E35" s="231"/>
      <c r="F35" s="231"/>
      <c r="G35" s="231"/>
      <c r="H35" s="249"/>
      <c r="I35" s="250"/>
      <c r="J35" s="249"/>
      <c r="K35" s="250"/>
      <c r="L35" s="249"/>
      <c r="M35" s="250"/>
      <c r="N35" s="249"/>
      <c r="O35" s="250"/>
      <c r="P35" s="257">
        <f t="shared" si="4"/>
        <v>0</v>
      </c>
      <c r="Q35" s="256">
        <f t="shared" si="4"/>
        <v>0</v>
      </c>
      <c r="R35" s="341"/>
      <c r="S35" s="341"/>
      <c r="T35" s="341"/>
      <c r="U35" s="341"/>
    </row>
    <row r="36" spans="1:21" ht="15.75" x14ac:dyDescent="0.25">
      <c r="A36" s="625"/>
      <c r="B36" s="625"/>
      <c r="C36" s="231"/>
      <c r="D36" s="231"/>
      <c r="E36" s="231"/>
      <c r="F36" s="231"/>
      <c r="G36" s="231"/>
      <c r="H36" s="249"/>
      <c r="I36" s="250"/>
      <c r="J36" s="249"/>
      <c r="K36" s="250"/>
      <c r="L36" s="249"/>
      <c r="M36" s="250"/>
      <c r="N36" s="249"/>
      <c r="O36" s="250"/>
      <c r="P36" s="257">
        <f t="shared" si="4"/>
        <v>0</v>
      </c>
      <c r="Q36" s="256">
        <f t="shared" si="4"/>
        <v>0</v>
      </c>
      <c r="R36" s="341"/>
      <c r="S36" s="341"/>
      <c r="T36" s="341"/>
      <c r="U36" s="341"/>
    </row>
    <row r="37" spans="1:21" ht="15.75" x14ac:dyDescent="0.25">
      <c r="A37" s="221"/>
      <c r="B37" s="222"/>
      <c r="C37" s="222"/>
      <c r="D37" s="222"/>
      <c r="E37" s="221" t="s">
        <v>1347</v>
      </c>
      <c r="F37" s="222"/>
      <c r="G37" s="223"/>
      <c r="H37" s="68">
        <f t="shared" ref="H37:P37" si="5">SUM(H10:H36)</f>
        <v>1.75</v>
      </c>
      <c r="I37" s="216">
        <f t="shared" si="5"/>
        <v>554205.05450000009</v>
      </c>
      <c r="J37" s="68">
        <f t="shared" si="5"/>
        <v>6.6499999999999986</v>
      </c>
      <c r="K37" s="216">
        <f t="shared" si="5"/>
        <v>1332314.767</v>
      </c>
      <c r="L37" s="68">
        <f t="shared" si="5"/>
        <v>4.6499999999999986</v>
      </c>
      <c r="M37" s="216">
        <f t="shared" si="5"/>
        <v>1300314.7669999998</v>
      </c>
      <c r="N37" s="68">
        <f t="shared" si="5"/>
        <v>3.9499999999999993</v>
      </c>
      <c r="O37" s="216">
        <f t="shared" si="5"/>
        <v>1203093.7794999999</v>
      </c>
      <c r="P37" s="216">
        <f t="shared" si="5"/>
        <v>17</v>
      </c>
      <c r="Q37" s="216">
        <f>SUM(Q10:Q36)</f>
        <v>4389928.3679999998</v>
      </c>
      <c r="R37" s="347"/>
      <c r="S37" s="347"/>
      <c r="T37" s="347"/>
      <c r="U37" s="347"/>
    </row>
    <row r="44" spans="1:21" x14ac:dyDescent="0.25">
      <c r="C44" s="314"/>
    </row>
    <row r="45" spans="1:21" x14ac:dyDescent="0.25">
      <c r="C45" s="314"/>
    </row>
    <row r="46" spans="1:21" x14ac:dyDescent="0.25">
      <c r="C46" s="314"/>
    </row>
    <row r="47" spans="1:21" x14ac:dyDescent="0.25">
      <c r="C47" s="314"/>
    </row>
    <row r="48" spans="1:21" x14ac:dyDescent="0.25">
      <c r="C48" s="314"/>
    </row>
    <row r="49" spans="3:3" x14ac:dyDescent="0.25">
      <c r="C49" s="314"/>
    </row>
    <row r="50" spans="3:3" x14ac:dyDescent="0.25">
      <c r="C50" s="314"/>
    </row>
    <row r="51" spans="3:3" x14ac:dyDescent="0.25">
      <c r="C51" s="314"/>
    </row>
    <row r="52" spans="3:3" x14ac:dyDescent="0.25">
      <c r="C52" s="314"/>
    </row>
    <row r="53" spans="3:3" x14ac:dyDescent="0.25">
      <c r="C53" s="314"/>
    </row>
    <row r="54" spans="3:3" x14ac:dyDescent="0.25">
      <c r="C54" s="314"/>
    </row>
    <row r="55" spans="3:3" x14ac:dyDescent="0.25">
      <c r="C55" s="314"/>
    </row>
    <row r="56" spans="3:3" x14ac:dyDescent="0.25">
      <c r="C56" s="314"/>
    </row>
    <row r="57" spans="3:3" x14ac:dyDescent="0.25">
      <c r="C57" s="314"/>
    </row>
    <row r="58" spans="3:3" x14ac:dyDescent="0.25">
      <c r="C58" s="314"/>
    </row>
    <row r="59" spans="3:3" x14ac:dyDescent="0.25">
      <c r="C59" s="314"/>
    </row>
    <row r="60" spans="3:3" x14ac:dyDescent="0.25">
      <c r="C60" s="314"/>
    </row>
  </sheetData>
  <mergeCells count="44">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B27:B28"/>
    <mergeCell ref="A10:A28"/>
    <mergeCell ref="B29:B36"/>
    <mergeCell ref="A29:A36"/>
    <mergeCell ref="B10:B16"/>
    <mergeCell ref="B19:B26"/>
    <mergeCell ref="G10:G12"/>
    <mergeCell ref="H10:H12"/>
    <mergeCell ref="I10:I12"/>
    <mergeCell ref="J10:J12"/>
    <mergeCell ref="K10:K12"/>
    <mergeCell ref="L10:L12"/>
    <mergeCell ref="M10:M12"/>
    <mergeCell ref="O10:O12"/>
    <mergeCell ref="P10:P12"/>
    <mergeCell ref="N10:N12"/>
    <mergeCell ref="D10:D12"/>
    <mergeCell ref="E10:E12"/>
    <mergeCell ref="C10:C16"/>
    <mergeCell ref="D15:D16"/>
    <mergeCell ref="F10:F12"/>
    <mergeCell ref="R10:R12"/>
    <mergeCell ref="S10:S12"/>
    <mergeCell ref="T10:T12"/>
    <mergeCell ref="U10:U12"/>
    <mergeCell ref="Q10:Q12"/>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 C17:C36">
      <formula1>$O$1:$AE$1</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opLeftCell="G1" zoomScale="80" zoomScaleNormal="80" workbookViewId="0">
      <pane ySplit="9" topLeftCell="A59" activePane="bottomLeft" state="frozen"/>
      <selection activeCell="K7" sqref="K7"/>
      <selection pane="bottomLeft" activeCell="AK110" sqref="AK110:AL112"/>
    </sheetView>
  </sheetViews>
  <sheetFormatPr baseColWidth="10" defaultRowHeight="15" x14ac:dyDescent="0.25"/>
  <cols>
    <col min="1" max="1" width="35.7109375" style="314" customWidth="1"/>
    <col min="2" max="2" width="35.85546875" style="314" customWidth="1"/>
    <col min="3" max="7" width="27.42578125" style="314" customWidth="1"/>
    <col min="8" max="8" width="15.28515625" style="314" customWidth="1"/>
    <col min="9" max="9" width="11.42578125" style="215"/>
    <col min="10" max="10" width="15.28515625" style="314" customWidth="1"/>
    <col min="11" max="11" width="18.85546875" style="215" customWidth="1"/>
    <col min="12" max="12" width="11.42578125" style="314"/>
    <col min="13" max="13" width="11.42578125" style="215"/>
    <col min="14" max="14" width="11.42578125" style="314"/>
    <col min="15" max="15" width="11.42578125" style="215"/>
    <col min="16" max="16" width="15.28515625" style="314" customWidth="1"/>
    <col min="17" max="17" width="18.28515625" style="215" customWidth="1"/>
    <col min="18" max="20" width="14.140625" style="314" customWidth="1"/>
    <col min="21" max="21" width="17" style="314" customWidth="1"/>
    <col min="22" max="16384" width="11.42578125" style="314"/>
  </cols>
  <sheetData>
    <row r="1" spans="1:42" ht="21" x14ac:dyDescent="0.25">
      <c r="A1" s="260"/>
      <c r="B1" s="260"/>
      <c r="C1" s="260"/>
      <c r="D1" s="260"/>
      <c r="E1" s="260"/>
      <c r="F1" s="630" t="s">
        <v>1525</v>
      </c>
      <c r="G1" s="630"/>
      <c r="H1" s="630"/>
      <c r="I1" s="630"/>
      <c r="J1" s="630"/>
      <c r="K1" s="630"/>
      <c r="L1" s="630"/>
      <c r="M1" s="630"/>
      <c r="N1" s="366"/>
      <c r="O1" s="366"/>
      <c r="P1" s="367" t="s">
        <v>1526</v>
      </c>
      <c r="Q1" s="367" t="s">
        <v>1527</v>
      </c>
      <c r="R1" s="367" t="s">
        <v>1528</v>
      </c>
      <c r="S1" s="367" t="s">
        <v>1529</v>
      </c>
      <c r="T1" s="367" t="s">
        <v>1530</v>
      </c>
      <c r="U1" s="367" t="s">
        <v>1531</v>
      </c>
      <c r="V1" s="367" t="s">
        <v>1532</v>
      </c>
      <c r="W1" s="367" t="s">
        <v>1533</v>
      </c>
      <c r="X1" s="367" t="s">
        <v>1534</v>
      </c>
      <c r="Y1" s="367" t="s">
        <v>1535</v>
      </c>
      <c r="Z1" s="367" t="s">
        <v>1536</v>
      </c>
      <c r="AA1" s="367" t="s">
        <v>1537</v>
      </c>
      <c r="AB1" s="367" t="s">
        <v>1538</v>
      </c>
      <c r="AC1" s="367" t="s">
        <v>1539</v>
      </c>
      <c r="AD1" s="367" t="s">
        <v>1540</v>
      </c>
      <c r="AE1" s="368"/>
      <c r="AF1" s="368"/>
      <c r="AG1" s="368"/>
      <c r="AH1" s="368"/>
      <c r="AI1" s="368"/>
      <c r="AJ1" s="368"/>
      <c r="AK1" s="368"/>
      <c r="AL1" s="260"/>
      <c r="AM1" s="260"/>
      <c r="AN1" s="260"/>
      <c r="AO1" s="260"/>
      <c r="AP1" s="260"/>
    </row>
    <row r="2" spans="1:42" ht="18.75" x14ac:dyDescent="0.25">
      <c r="A2" s="259" t="s">
        <v>1326</v>
      </c>
      <c r="B2" s="260"/>
      <c r="C2" s="260"/>
      <c r="D2" s="260"/>
      <c r="E2" s="260"/>
      <c r="F2" s="260"/>
      <c r="G2" s="260"/>
      <c r="H2" s="366"/>
      <c r="I2" s="262"/>
      <c r="J2" s="366"/>
      <c r="K2" s="366"/>
      <c r="L2" s="366"/>
      <c r="M2" s="366"/>
      <c r="N2" s="366"/>
      <c r="O2" s="366"/>
      <c r="P2" s="366"/>
      <c r="Q2" s="366"/>
      <c r="R2" s="366"/>
      <c r="S2" s="366"/>
      <c r="T2" s="366"/>
      <c r="U2" s="366"/>
      <c r="V2" s="366"/>
      <c r="W2" s="366"/>
      <c r="X2" s="366"/>
      <c r="Y2" s="366"/>
      <c r="Z2" s="366"/>
      <c r="AA2" s="366"/>
      <c r="AB2" s="260"/>
      <c r="AC2" s="260"/>
      <c r="AD2" s="260"/>
      <c r="AE2" s="260"/>
      <c r="AF2" s="260"/>
      <c r="AG2" s="260"/>
      <c r="AH2" s="260"/>
      <c r="AI2" s="260"/>
      <c r="AJ2" s="260"/>
      <c r="AK2" s="260"/>
      <c r="AL2" s="260"/>
      <c r="AM2" s="260"/>
      <c r="AN2" s="260"/>
      <c r="AO2" s="260"/>
      <c r="AP2" s="260"/>
    </row>
    <row r="3" spans="1:42" ht="18.75" x14ac:dyDescent="0.25">
      <c r="A3" s="259" t="s">
        <v>1541</v>
      </c>
      <c r="B3" s="260"/>
      <c r="C3" s="260"/>
      <c r="D3" s="260"/>
      <c r="E3" s="260"/>
      <c r="F3" s="260"/>
      <c r="G3" s="260"/>
      <c r="H3" s="366"/>
      <c r="I3" s="262"/>
      <c r="J3" s="366"/>
      <c r="K3" s="366"/>
      <c r="L3" s="366"/>
      <c r="M3" s="366"/>
      <c r="N3" s="366"/>
      <c r="O3" s="366"/>
      <c r="P3" s="366"/>
      <c r="Q3" s="366"/>
      <c r="R3" s="366"/>
      <c r="S3" s="366"/>
      <c r="T3" s="366"/>
      <c r="U3" s="366"/>
      <c r="V3" s="366"/>
      <c r="W3" s="366"/>
      <c r="X3" s="366"/>
      <c r="Y3" s="366"/>
      <c r="Z3" s="366"/>
      <c r="AA3" s="366"/>
      <c r="AB3" s="260"/>
      <c r="AC3" s="260"/>
      <c r="AD3" s="260"/>
      <c r="AE3" s="260"/>
      <c r="AF3" s="260"/>
      <c r="AG3" s="260"/>
      <c r="AH3" s="260"/>
      <c r="AI3" s="260"/>
      <c r="AJ3" s="260"/>
      <c r="AK3" s="260"/>
      <c r="AL3" s="260"/>
      <c r="AM3" s="260"/>
      <c r="AN3" s="260"/>
      <c r="AO3" s="260"/>
      <c r="AP3" s="260"/>
    </row>
    <row r="4" spans="1:42" s="260" customFormat="1" ht="18.75" x14ac:dyDescent="0.25">
      <c r="A4" s="259" t="s">
        <v>1542</v>
      </c>
      <c r="H4" s="366"/>
      <c r="I4" s="262"/>
      <c r="J4" s="366"/>
      <c r="K4" s="366"/>
      <c r="L4" s="366"/>
      <c r="M4" s="366"/>
      <c r="N4" s="366"/>
      <c r="O4" s="366"/>
      <c r="P4" s="366"/>
      <c r="Q4" s="366"/>
      <c r="R4" s="366"/>
      <c r="S4" s="366"/>
      <c r="T4" s="366"/>
      <c r="U4" s="366"/>
      <c r="V4" s="366"/>
      <c r="W4" s="366"/>
      <c r="X4" s="366"/>
      <c r="Y4" s="366"/>
      <c r="Z4" s="366"/>
      <c r="AA4" s="366"/>
    </row>
    <row r="5" spans="1:42" s="260" customFormat="1" ht="18.75" x14ac:dyDescent="0.25">
      <c r="A5" s="259" t="s">
        <v>1543</v>
      </c>
      <c r="H5" s="366"/>
      <c r="I5" s="262"/>
      <c r="J5" s="366"/>
      <c r="K5" s="366"/>
      <c r="L5" s="366"/>
      <c r="M5" s="366"/>
      <c r="N5" s="366"/>
      <c r="O5" s="366"/>
      <c r="P5" s="366"/>
      <c r="Q5" s="366"/>
      <c r="R5" s="366"/>
      <c r="S5" s="366"/>
      <c r="T5" s="366"/>
      <c r="U5" s="366"/>
      <c r="V5" s="366"/>
      <c r="W5" s="366"/>
      <c r="X5" s="366"/>
      <c r="Y5" s="366"/>
      <c r="Z5" s="366"/>
      <c r="AA5" s="366"/>
    </row>
    <row r="6" spans="1:42" s="260" customFormat="1" x14ac:dyDescent="0.25">
      <c r="A6" s="369" t="s">
        <v>1544</v>
      </c>
      <c r="B6" s="369"/>
      <c r="C6" s="369"/>
      <c r="D6" s="369"/>
      <c r="E6" s="369"/>
      <c r="F6" s="369"/>
      <c r="G6" s="369"/>
      <c r="H6" s="369"/>
      <c r="I6" s="369"/>
      <c r="J6" s="369"/>
      <c r="K6" s="369"/>
      <c r="L6" s="369"/>
      <c r="M6" s="369"/>
      <c r="N6" s="369"/>
      <c r="O6" s="369"/>
      <c r="P6" s="369"/>
      <c r="Q6" s="369"/>
      <c r="R6" s="369"/>
      <c r="S6" s="369"/>
      <c r="T6" s="369"/>
      <c r="U6" s="369"/>
    </row>
    <row r="7" spans="1:42" ht="15" customHeight="1" x14ac:dyDescent="0.25">
      <c r="A7" s="574" t="s">
        <v>95</v>
      </c>
      <c r="B7" s="573" t="s">
        <v>107</v>
      </c>
      <c r="C7" s="565" t="s">
        <v>1370</v>
      </c>
      <c r="D7" s="565" t="s">
        <v>1371</v>
      </c>
      <c r="E7" s="565" t="s">
        <v>86</v>
      </c>
      <c r="F7" s="565" t="s">
        <v>381</v>
      </c>
      <c r="G7" s="565" t="s">
        <v>87</v>
      </c>
      <c r="H7" s="557" t="s">
        <v>97</v>
      </c>
      <c r="I7" s="568"/>
      <c r="J7" s="568"/>
      <c r="K7" s="568"/>
      <c r="L7" s="568"/>
      <c r="M7" s="568"/>
      <c r="N7" s="568"/>
      <c r="O7" s="558"/>
      <c r="P7" s="569" t="s">
        <v>98</v>
      </c>
      <c r="Q7" s="570"/>
      <c r="R7" s="573" t="s">
        <v>99</v>
      </c>
      <c r="S7" s="573" t="s">
        <v>106</v>
      </c>
      <c r="T7" s="573" t="s">
        <v>105</v>
      </c>
      <c r="U7" s="554" t="s">
        <v>88</v>
      </c>
    </row>
    <row r="8" spans="1:42" ht="15" customHeight="1" x14ac:dyDescent="0.25">
      <c r="A8" s="574"/>
      <c r="B8" s="574"/>
      <c r="C8" s="566"/>
      <c r="D8" s="566"/>
      <c r="E8" s="566"/>
      <c r="F8" s="566"/>
      <c r="G8" s="566"/>
      <c r="H8" s="557" t="s">
        <v>100</v>
      </c>
      <c r="I8" s="558"/>
      <c r="J8" s="557" t="s">
        <v>101</v>
      </c>
      <c r="K8" s="558"/>
      <c r="L8" s="557" t="s">
        <v>102</v>
      </c>
      <c r="M8" s="558"/>
      <c r="N8" s="557" t="s">
        <v>103</v>
      </c>
      <c r="O8" s="558"/>
      <c r="P8" s="571"/>
      <c r="Q8" s="572"/>
      <c r="R8" s="574"/>
      <c r="S8" s="574"/>
      <c r="T8" s="574"/>
      <c r="U8" s="555"/>
    </row>
    <row r="9" spans="1:42" ht="25.5" x14ac:dyDescent="0.25">
      <c r="A9" s="575"/>
      <c r="B9" s="575"/>
      <c r="C9" s="567"/>
      <c r="D9" s="567"/>
      <c r="E9" s="567"/>
      <c r="F9" s="567"/>
      <c r="G9" s="567"/>
      <c r="H9" s="290" t="s">
        <v>104</v>
      </c>
      <c r="I9" s="290" t="s">
        <v>12</v>
      </c>
      <c r="J9" s="290" t="s">
        <v>104</v>
      </c>
      <c r="K9" s="290" t="s">
        <v>12</v>
      </c>
      <c r="L9" s="290" t="s">
        <v>104</v>
      </c>
      <c r="M9" s="290" t="s">
        <v>12</v>
      </c>
      <c r="N9" s="290" t="s">
        <v>104</v>
      </c>
      <c r="O9" s="290" t="s">
        <v>12</v>
      </c>
      <c r="P9" s="290" t="s">
        <v>104</v>
      </c>
      <c r="Q9" s="290" t="s">
        <v>12</v>
      </c>
      <c r="R9" s="575"/>
      <c r="S9" s="575"/>
      <c r="T9" s="575"/>
      <c r="U9" s="556"/>
    </row>
    <row r="10" spans="1:42" ht="15.75" x14ac:dyDescent="0.25">
      <c r="A10" s="370"/>
      <c r="B10" s="371"/>
      <c r="C10" s="293"/>
      <c r="D10" s="293"/>
      <c r="E10" s="293"/>
      <c r="F10" s="294"/>
      <c r="G10" s="293"/>
      <c r="H10" s="295"/>
      <c r="I10" s="295"/>
      <c r="J10" s="295"/>
      <c r="K10" s="295"/>
      <c r="L10" s="295"/>
      <c r="M10" s="295"/>
      <c r="N10" s="295"/>
      <c r="O10" s="295"/>
      <c r="P10" s="295"/>
      <c r="Q10" s="295"/>
      <c r="R10" s="296"/>
      <c r="S10" s="296"/>
      <c r="T10" s="296"/>
      <c r="U10" s="297"/>
    </row>
    <row r="11" spans="1:42" s="377" customFormat="1" ht="15.75" x14ac:dyDescent="0.25">
      <c r="A11" s="560" t="s">
        <v>1541</v>
      </c>
      <c r="B11" s="627" t="s">
        <v>1545</v>
      </c>
      <c r="C11" s="372"/>
      <c r="D11" s="372"/>
      <c r="E11" s="372"/>
      <c r="F11" s="373"/>
      <c r="G11" s="372"/>
      <c r="H11" s="374"/>
      <c r="I11" s="374"/>
      <c r="J11" s="374"/>
      <c r="K11" s="374"/>
      <c r="L11" s="374"/>
      <c r="M11" s="374"/>
      <c r="N11" s="374"/>
      <c r="O11" s="374"/>
      <c r="P11" s="374"/>
      <c r="Q11" s="374"/>
      <c r="R11" s="375"/>
      <c r="S11" s="375"/>
      <c r="T11" s="375"/>
      <c r="U11" s="376"/>
    </row>
    <row r="12" spans="1:42" s="377" customFormat="1" ht="15.75" x14ac:dyDescent="0.25">
      <c r="A12" s="560"/>
      <c r="B12" s="628"/>
      <c r="C12" s="372"/>
      <c r="D12" s="372"/>
      <c r="E12" s="372"/>
      <c r="F12" s="373"/>
      <c r="G12" s="372"/>
      <c r="H12" s="374"/>
      <c r="I12" s="374"/>
      <c r="J12" s="374"/>
      <c r="K12" s="374"/>
      <c r="L12" s="374"/>
      <c r="M12" s="374"/>
      <c r="N12" s="374"/>
      <c r="O12" s="374"/>
      <c r="P12" s="374"/>
      <c r="Q12" s="374"/>
      <c r="R12" s="375"/>
      <c r="S12" s="375"/>
      <c r="T12" s="375"/>
      <c r="U12" s="376"/>
    </row>
    <row r="13" spans="1:42" s="377" customFormat="1" ht="15.75" x14ac:dyDescent="0.25">
      <c r="A13" s="560"/>
      <c r="B13" s="628"/>
      <c r="C13" s="372"/>
      <c r="D13" s="372"/>
      <c r="E13" s="372"/>
      <c r="F13" s="373"/>
      <c r="G13" s="372"/>
      <c r="H13" s="374"/>
      <c r="I13" s="374"/>
      <c r="J13" s="374"/>
      <c r="K13" s="374"/>
      <c r="L13" s="374"/>
      <c r="M13" s="374"/>
      <c r="N13" s="374"/>
      <c r="O13" s="374"/>
      <c r="P13" s="374"/>
      <c r="Q13" s="374"/>
      <c r="R13" s="375"/>
      <c r="S13" s="375"/>
      <c r="T13" s="375"/>
      <c r="U13" s="376"/>
    </row>
    <row r="14" spans="1:42" s="377" customFormat="1" ht="15.75" x14ac:dyDescent="0.25">
      <c r="A14" s="560"/>
      <c r="B14" s="628"/>
      <c r="C14" s="372"/>
      <c r="D14" s="372"/>
      <c r="E14" s="372"/>
      <c r="F14" s="373"/>
      <c r="G14" s="372"/>
      <c r="H14" s="374"/>
      <c r="I14" s="374"/>
      <c r="J14" s="374"/>
      <c r="K14" s="374"/>
      <c r="L14" s="374"/>
      <c r="M14" s="374"/>
      <c r="N14" s="374"/>
      <c r="O14" s="374"/>
      <c r="P14" s="374"/>
      <c r="Q14" s="374"/>
      <c r="R14" s="375"/>
      <c r="S14" s="375"/>
      <c r="T14" s="375"/>
      <c r="U14" s="376"/>
    </row>
    <row r="15" spans="1:42" s="377" customFormat="1" ht="15.75" x14ac:dyDescent="0.25">
      <c r="A15" s="560"/>
      <c r="B15" s="628"/>
      <c r="C15" s="372"/>
      <c r="D15" s="372"/>
      <c r="E15" s="372"/>
      <c r="F15" s="373"/>
      <c r="G15" s="372"/>
      <c r="H15" s="374"/>
      <c r="I15" s="374"/>
      <c r="J15" s="374"/>
      <c r="K15" s="374"/>
      <c r="L15" s="374"/>
      <c r="M15" s="374"/>
      <c r="N15" s="374"/>
      <c r="O15" s="374"/>
      <c r="P15" s="374"/>
      <c r="Q15" s="374"/>
      <c r="R15" s="375"/>
      <c r="S15" s="375"/>
      <c r="T15" s="375"/>
      <c r="U15" s="376"/>
    </row>
    <row r="16" spans="1:42" s="377" customFormat="1" ht="15.75" x14ac:dyDescent="0.25">
      <c r="A16" s="560"/>
      <c r="B16" s="628"/>
      <c r="C16" s="372"/>
      <c r="D16" s="372"/>
      <c r="E16" s="372"/>
      <c r="F16" s="373"/>
      <c r="G16" s="372"/>
      <c r="H16" s="374"/>
      <c r="I16" s="374"/>
      <c r="J16" s="374"/>
      <c r="K16" s="374"/>
      <c r="L16" s="374"/>
      <c r="M16" s="374"/>
      <c r="N16" s="374"/>
      <c r="O16" s="374"/>
      <c r="P16" s="374"/>
      <c r="Q16" s="374"/>
      <c r="R16" s="375"/>
      <c r="S16" s="375"/>
      <c r="T16" s="375"/>
      <c r="U16" s="376"/>
    </row>
    <row r="17" spans="1:21" s="377" customFormat="1" ht="15.75" hidden="1" x14ac:dyDescent="0.25">
      <c r="A17" s="560"/>
      <c r="B17" s="629"/>
      <c r="C17" s="372"/>
      <c r="D17" s="372"/>
      <c r="E17" s="372"/>
      <c r="F17" s="373"/>
      <c r="G17" s="372"/>
      <c r="H17" s="374"/>
      <c r="I17" s="374"/>
      <c r="J17" s="374"/>
      <c r="K17" s="374"/>
      <c r="L17" s="374"/>
      <c r="M17" s="374"/>
      <c r="N17" s="374"/>
      <c r="O17" s="374"/>
      <c r="P17" s="374"/>
      <c r="Q17" s="374"/>
      <c r="R17" s="375"/>
      <c r="S17" s="375"/>
      <c r="T17" s="375"/>
      <c r="U17" s="376"/>
    </row>
    <row r="18" spans="1:21" ht="15.75" customHeight="1" x14ac:dyDescent="0.25">
      <c r="A18" s="560"/>
      <c r="B18" s="551" t="s">
        <v>1546</v>
      </c>
      <c r="C18" s="378"/>
      <c r="D18" s="378"/>
      <c r="E18" s="378"/>
      <c r="F18" s="378"/>
      <c r="G18" s="379"/>
      <c r="H18" s="380"/>
      <c r="I18" s="381"/>
      <c r="J18" s="380"/>
      <c r="K18" s="381"/>
      <c r="L18" s="380"/>
      <c r="M18" s="381"/>
      <c r="N18" s="380"/>
      <c r="O18" s="381"/>
      <c r="P18" s="382">
        <f t="shared" ref="P18:Q33" si="0">H18+J18+L18+N18</f>
        <v>0</v>
      </c>
      <c r="Q18" s="256">
        <f t="shared" si="0"/>
        <v>0</v>
      </c>
      <c r="R18" s="379"/>
      <c r="S18" s="379"/>
      <c r="T18" s="379"/>
      <c r="U18" s="379"/>
    </row>
    <row r="19" spans="1:21" ht="15.75" x14ac:dyDescent="0.25">
      <c r="A19" s="560"/>
      <c r="B19" s="552"/>
      <c r="C19" s="378"/>
      <c r="D19" s="378"/>
      <c r="E19" s="378"/>
      <c r="F19" s="378"/>
      <c r="G19" s="379"/>
      <c r="H19" s="380"/>
      <c r="I19" s="381"/>
      <c r="J19" s="380"/>
      <c r="K19" s="381"/>
      <c r="L19" s="380"/>
      <c r="M19" s="381"/>
      <c r="N19" s="380"/>
      <c r="O19" s="381"/>
      <c r="P19" s="382">
        <f t="shared" si="0"/>
        <v>0</v>
      </c>
      <c r="Q19" s="256">
        <f t="shared" si="0"/>
        <v>0</v>
      </c>
      <c r="R19" s="379"/>
      <c r="S19" s="379"/>
      <c r="T19" s="379"/>
      <c r="U19" s="379"/>
    </row>
    <row r="20" spans="1:21" ht="15.75" x14ac:dyDescent="0.25">
      <c r="A20" s="560"/>
      <c r="B20" s="552"/>
      <c r="C20" s="378"/>
      <c r="D20" s="378"/>
      <c r="E20" s="378"/>
      <c r="F20" s="378"/>
      <c r="G20" s="379"/>
      <c r="H20" s="380"/>
      <c r="I20" s="381"/>
      <c r="J20" s="380"/>
      <c r="K20" s="381"/>
      <c r="L20" s="380"/>
      <c r="M20" s="381"/>
      <c r="N20" s="380"/>
      <c r="O20" s="381"/>
      <c r="P20" s="382">
        <f t="shared" si="0"/>
        <v>0</v>
      </c>
      <c r="Q20" s="256">
        <f t="shared" si="0"/>
        <v>0</v>
      </c>
      <c r="R20" s="379"/>
      <c r="S20" s="379"/>
      <c r="T20" s="379"/>
      <c r="U20" s="379"/>
    </row>
    <row r="21" spans="1:21" ht="15.75" x14ac:dyDescent="0.25">
      <c r="A21" s="560"/>
      <c r="B21" s="552"/>
      <c r="C21" s="378"/>
      <c r="D21" s="378"/>
      <c r="E21" s="378"/>
      <c r="F21" s="378"/>
      <c r="G21" s="379"/>
      <c r="H21" s="380"/>
      <c r="I21" s="381"/>
      <c r="J21" s="380"/>
      <c r="K21" s="381"/>
      <c r="L21" s="380"/>
      <c r="M21" s="381"/>
      <c r="N21" s="380"/>
      <c r="O21" s="381"/>
      <c r="P21" s="382">
        <f t="shared" si="0"/>
        <v>0</v>
      </c>
      <c r="Q21" s="256">
        <f t="shared" si="0"/>
        <v>0</v>
      </c>
      <c r="R21" s="379"/>
      <c r="S21" s="379"/>
      <c r="T21" s="379"/>
      <c r="U21" s="379"/>
    </row>
    <row r="22" spans="1:21" ht="15.75" x14ac:dyDescent="0.25">
      <c r="A22" s="560"/>
      <c r="B22" s="551" t="s">
        <v>1547</v>
      </c>
      <c r="C22" s="378"/>
      <c r="D22" s="378"/>
      <c r="E22" s="378"/>
      <c r="F22" s="378"/>
      <c r="G22" s="379"/>
      <c r="H22" s="380"/>
      <c r="I22" s="381"/>
      <c r="J22" s="380"/>
      <c r="K22" s="381"/>
      <c r="L22" s="380"/>
      <c r="M22" s="381"/>
      <c r="N22" s="380"/>
      <c r="O22" s="381"/>
      <c r="P22" s="382">
        <f t="shared" si="0"/>
        <v>0</v>
      </c>
      <c r="Q22" s="256">
        <f t="shared" si="0"/>
        <v>0</v>
      </c>
      <c r="R22" s="379"/>
      <c r="S22" s="379"/>
      <c r="T22" s="379"/>
      <c r="U22" s="379"/>
    </row>
    <row r="23" spans="1:21" ht="15.75" x14ac:dyDescent="0.25">
      <c r="A23" s="560"/>
      <c r="B23" s="552"/>
      <c r="C23" s="378"/>
      <c r="D23" s="378"/>
      <c r="E23" s="378"/>
      <c r="F23" s="378"/>
      <c r="G23" s="379"/>
      <c r="H23" s="380"/>
      <c r="I23" s="381"/>
      <c r="J23" s="380"/>
      <c r="K23" s="381"/>
      <c r="L23" s="380"/>
      <c r="M23" s="381"/>
      <c r="N23" s="380"/>
      <c r="O23" s="381"/>
      <c r="P23" s="382">
        <f t="shared" si="0"/>
        <v>0</v>
      </c>
      <c r="Q23" s="256">
        <f t="shared" si="0"/>
        <v>0</v>
      </c>
      <c r="R23" s="379"/>
      <c r="S23" s="379"/>
      <c r="T23" s="379"/>
      <c r="U23" s="379"/>
    </row>
    <row r="24" spans="1:21" ht="15.75" x14ac:dyDescent="0.25">
      <c r="A24" s="560"/>
      <c r="B24" s="552"/>
      <c r="C24" s="378"/>
      <c r="D24" s="378"/>
      <c r="E24" s="378"/>
      <c r="F24" s="378"/>
      <c r="G24" s="379"/>
      <c r="H24" s="380"/>
      <c r="I24" s="381"/>
      <c r="J24" s="380"/>
      <c r="K24" s="381"/>
      <c r="L24" s="380"/>
      <c r="M24" s="381"/>
      <c r="N24" s="380"/>
      <c r="O24" s="381"/>
      <c r="P24" s="382">
        <f t="shared" si="0"/>
        <v>0</v>
      </c>
      <c r="Q24" s="256">
        <f t="shared" si="0"/>
        <v>0</v>
      </c>
      <c r="R24" s="379"/>
      <c r="S24" s="379"/>
      <c r="T24" s="379"/>
      <c r="U24" s="379"/>
    </row>
    <row r="25" spans="1:21" ht="15.75" x14ac:dyDescent="0.25">
      <c r="A25" s="560"/>
      <c r="B25" s="553"/>
      <c r="C25" s="378"/>
      <c r="D25" s="378"/>
      <c r="E25" s="378"/>
      <c r="F25" s="378"/>
      <c r="G25" s="379"/>
      <c r="H25" s="380"/>
      <c r="I25" s="381"/>
      <c r="J25" s="380"/>
      <c r="K25" s="381"/>
      <c r="L25" s="380"/>
      <c r="M25" s="381"/>
      <c r="N25" s="380"/>
      <c r="O25" s="381"/>
      <c r="P25" s="382">
        <f t="shared" si="0"/>
        <v>0</v>
      </c>
      <c r="Q25" s="256">
        <f t="shared" si="0"/>
        <v>0</v>
      </c>
      <c r="R25" s="379"/>
      <c r="S25" s="379"/>
      <c r="T25" s="379"/>
      <c r="U25" s="379"/>
    </row>
    <row r="26" spans="1:21" ht="15.75" x14ac:dyDescent="0.25">
      <c r="A26" s="560"/>
      <c r="B26" s="551" t="s">
        <v>1548</v>
      </c>
      <c r="C26" s="378"/>
      <c r="D26" s="378"/>
      <c r="E26" s="378"/>
      <c r="F26" s="378"/>
      <c r="G26" s="379"/>
      <c r="H26" s="380"/>
      <c r="I26" s="381"/>
      <c r="J26" s="380"/>
      <c r="K26" s="381"/>
      <c r="L26" s="380"/>
      <c r="M26" s="381"/>
      <c r="N26" s="380"/>
      <c r="O26" s="381"/>
      <c r="P26" s="382">
        <f t="shared" si="0"/>
        <v>0</v>
      </c>
      <c r="Q26" s="256">
        <f t="shared" si="0"/>
        <v>0</v>
      </c>
      <c r="R26" s="379"/>
      <c r="S26" s="379"/>
      <c r="T26" s="379"/>
      <c r="U26" s="379"/>
    </row>
    <row r="27" spans="1:21" ht="15.75" x14ac:dyDescent="0.25">
      <c r="A27" s="560"/>
      <c r="B27" s="552"/>
      <c r="C27" s="378"/>
      <c r="D27" s="378"/>
      <c r="E27" s="378"/>
      <c r="F27" s="378"/>
      <c r="G27" s="379"/>
      <c r="H27" s="380"/>
      <c r="I27" s="381"/>
      <c r="J27" s="380"/>
      <c r="K27" s="381"/>
      <c r="L27" s="380"/>
      <c r="M27" s="381"/>
      <c r="N27" s="380"/>
      <c r="O27" s="381"/>
      <c r="P27" s="382">
        <f t="shared" si="0"/>
        <v>0</v>
      </c>
      <c r="Q27" s="256">
        <f t="shared" si="0"/>
        <v>0</v>
      </c>
      <c r="R27" s="379"/>
      <c r="S27" s="379"/>
      <c r="T27" s="379"/>
      <c r="U27" s="379"/>
    </row>
    <row r="28" spans="1:21" ht="15.75" x14ac:dyDescent="0.25">
      <c r="A28" s="560"/>
      <c r="B28" s="552"/>
      <c r="C28" s="378"/>
      <c r="D28" s="378"/>
      <c r="E28" s="378"/>
      <c r="F28" s="378"/>
      <c r="G28" s="379"/>
      <c r="H28" s="380"/>
      <c r="I28" s="381"/>
      <c r="J28" s="380"/>
      <c r="K28" s="381"/>
      <c r="L28" s="380"/>
      <c r="M28" s="381"/>
      <c r="N28" s="380"/>
      <c r="O28" s="381"/>
      <c r="P28" s="382">
        <f t="shared" si="0"/>
        <v>0</v>
      </c>
      <c r="Q28" s="256">
        <f t="shared" si="0"/>
        <v>0</v>
      </c>
      <c r="R28" s="379"/>
      <c r="S28" s="379"/>
      <c r="T28" s="379"/>
      <c r="U28" s="379"/>
    </row>
    <row r="29" spans="1:21" ht="15.75" x14ac:dyDescent="0.25">
      <c r="A29" s="560"/>
      <c r="B29" s="553"/>
      <c r="C29" s="378"/>
      <c r="D29" s="378"/>
      <c r="E29" s="378"/>
      <c r="F29" s="378"/>
      <c r="G29" s="379"/>
      <c r="H29" s="380"/>
      <c r="I29" s="381"/>
      <c r="J29" s="380"/>
      <c r="K29" s="381"/>
      <c r="L29" s="380"/>
      <c r="M29" s="381"/>
      <c r="N29" s="380"/>
      <c r="O29" s="381"/>
      <c r="P29" s="382">
        <f t="shared" si="0"/>
        <v>0</v>
      </c>
      <c r="Q29" s="256">
        <f t="shared" si="0"/>
        <v>0</v>
      </c>
      <c r="R29" s="379"/>
      <c r="S29" s="379"/>
      <c r="T29" s="379"/>
      <c r="U29" s="379"/>
    </row>
    <row r="30" spans="1:21" ht="15.75" x14ac:dyDescent="0.25">
      <c r="A30" s="560"/>
      <c r="B30" s="576" t="s">
        <v>1549</v>
      </c>
      <c r="C30" s="378"/>
      <c r="D30" s="378"/>
      <c r="E30" s="378"/>
      <c r="F30" s="378"/>
      <c r="G30" s="379"/>
      <c r="H30" s="380"/>
      <c r="I30" s="381"/>
      <c r="J30" s="380"/>
      <c r="K30" s="381"/>
      <c r="L30" s="380"/>
      <c r="M30" s="381"/>
      <c r="N30" s="380"/>
      <c r="O30" s="381"/>
      <c r="P30" s="382">
        <f t="shared" si="0"/>
        <v>0</v>
      </c>
      <c r="Q30" s="256">
        <f t="shared" si="0"/>
        <v>0</v>
      </c>
      <c r="R30" s="379"/>
      <c r="S30" s="379"/>
      <c r="T30" s="379"/>
      <c r="U30" s="379"/>
    </row>
    <row r="31" spans="1:21" ht="15.75" x14ac:dyDescent="0.25">
      <c r="A31" s="560"/>
      <c r="B31" s="576"/>
      <c r="C31" s="378"/>
      <c r="D31" s="378"/>
      <c r="E31" s="378"/>
      <c r="F31" s="378"/>
      <c r="G31" s="379"/>
      <c r="H31" s="380"/>
      <c r="I31" s="381"/>
      <c r="J31" s="380"/>
      <c r="K31" s="381"/>
      <c r="L31" s="380"/>
      <c r="M31" s="381"/>
      <c r="N31" s="380"/>
      <c r="O31" s="381"/>
      <c r="P31" s="382">
        <f t="shared" si="0"/>
        <v>0</v>
      </c>
      <c r="Q31" s="256">
        <f t="shared" si="0"/>
        <v>0</v>
      </c>
      <c r="R31" s="379"/>
      <c r="S31" s="379"/>
      <c r="T31" s="379"/>
      <c r="U31" s="379"/>
    </row>
    <row r="32" spans="1:21" ht="15.75" x14ac:dyDescent="0.25">
      <c r="A32" s="560"/>
      <c r="B32" s="576"/>
      <c r="C32" s="378"/>
      <c r="D32" s="378"/>
      <c r="E32" s="378"/>
      <c r="F32" s="378"/>
      <c r="G32" s="379"/>
      <c r="H32" s="380"/>
      <c r="I32" s="381"/>
      <c r="J32" s="380"/>
      <c r="K32" s="381"/>
      <c r="L32" s="380"/>
      <c r="M32" s="381"/>
      <c r="N32" s="380"/>
      <c r="O32" s="381"/>
      <c r="P32" s="382">
        <f t="shared" si="0"/>
        <v>0</v>
      </c>
      <c r="Q32" s="256">
        <f t="shared" si="0"/>
        <v>0</v>
      </c>
      <c r="R32" s="379"/>
      <c r="S32" s="379"/>
      <c r="T32" s="379"/>
      <c r="U32" s="379"/>
    </row>
    <row r="33" spans="1:21" ht="15.75" x14ac:dyDescent="0.25">
      <c r="A33" s="560"/>
      <c r="B33" s="576"/>
      <c r="C33" s="378"/>
      <c r="D33" s="378"/>
      <c r="E33" s="378"/>
      <c r="F33" s="378"/>
      <c r="G33" s="379"/>
      <c r="H33" s="380"/>
      <c r="I33" s="381"/>
      <c r="J33" s="380"/>
      <c r="K33" s="381"/>
      <c r="L33" s="380"/>
      <c r="M33" s="381"/>
      <c r="N33" s="380"/>
      <c r="O33" s="381"/>
      <c r="P33" s="382">
        <f t="shared" si="0"/>
        <v>0</v>
      </c>
      <c r="Q33" s="256">
        <f t="shared" si="0"/>
        <v>0</v>
      </c>
      <c r="R33" s="379"/>
      <c r="S33" s="379"/>
      <c r="T33" s="379"/>
      <c r="U33" s="379"/>
    </row>
    <row r="34" spans="1:21" ht="15.75" x14ac:dyDescent="0.25">
      <c r="A34" s="560"/>
      <c r="B34" s="576" t="s">
        <v>1550</v>
      </c>
      <c r="C34" s="378"/>
      <c r="D34" s="378"/>
      <c r="E34" s="378"/>
      <c r="F34" s="378"/>
      <c r="G34" s="379"/>
      <c r="H34" s="380"/>
      <c r="I34" s="381"/>
      <c r="J34" s="380"/>
      <c r="K34" s="381"/>
      <c r="L34" s="380"/>
      <c r="M34" s="381"/>
      <c r="N34" s="380"/>
      <c r="O34" s="381"/>
      <c r="P34" s="382">
        <f t="shared" ref="P34:Q73" si="1">H34+J34+L34+N34</f>
        <v>0</v>
      </c>
      <c r="Q34" s="256">
        <f t="shared" si="1"/>
        <v>0</v>
      </c>
      <c r="R34" s="379"/>
      <c r="S34" s="379"/>
      <c r="T34" s="379"/>
      <c r="U34" s="379"/>
    </row>
    <row r="35" spans="1:21" ht="15.75" x14ac:dyDescent="0.25">
      <c r="A35" s="560"/>
      <c r="B35" s="576"/>
      <c r="C35" s="378"/>
      <c r="D35" s="378"/>
      <c r="E35" s="378"/>
      <c r="F35" s="378"/>
      <c r="G35" s="379"/>
      <c r="H35" s="380"/>
      <c r="I35" s="381"/>
      <c r="J35" s="380"/>
      <c r="K35" s="381"/>
      <c r="L35" s="380"/>
      <c r="M35" s="381"/>
      <c r="N35" s="380"/>
      <c r="O35" s="381"/>
      <c r="P35" s="382">
        <f t="shared" si="1"/>
        <v>0</v>
      </c>
      <c r="Q35" s="256">
        <f t="shared" si="1"/>
        <v>0</v>
      </c>
      <c r="R35" s="379"/>
      <c r="S35" s="379"/>
      <c r="T35" s="379"/>
      <c r="U35" s="379"/>
    </row>
    <row r="36" spans="1:21" ht="15.75" x14ac:dyDescent="0.25">
      <c r="A36" s="560"/>
      <c r="B36" s="576"/>
      <c r="C36" s="378"/>
      <c r="D36" s="378"/>
      <c r="E36" s="378"/>
      <c r="F36" s="378"/>
      <c r="G36" s="379"/>
      <c r="H36" s="380"/>
      <c r="I36" s="381"/>
      <c r="J36" s="380"/>
      <c r="K36" s="381"/>
      <c r="L36" s="380"/>
      <c r="M36" s="381"/>
      <c r="N36" s="380"/>
      <c r="O36" s="381"/>
      <c r="P36" s="382">
        <f t="shared" si="1"/>
        <v>0</v>
      </c>
      <c r="Q36" s="256">
        <f t="shared" si="1"/>
        <v>0</v>
      </c>
      <c r="R36" s="379"/>
      <c r="S36" s="379"/>
      <c r="T36" s="379"/>
      <c r="U36" s="379"/>
    </row>
    <row r="37" spans="1:21" ht="15.75" x14ac:dyDescent="0.25">
      <c r="A37" s="561"/>
      <c r="B37" s="576"/>
      <c r="C37" s="378"/>
      <c r="D37" s="378"/>
      <c r="E37" s="378"/>
      <c r="F37" s="378"/>
      <c r="G37" s="379"/>
      <c r="H37" s="380"/>
      <c r="I37" s="381"/>
      <c r="J37" s="380"/>
      <c r="K37" s="381"/>
      <c r="L37" s="380"/>
      <c r="M37" s="381"/>
      <c r="N37" s="380"/>
      <c r="O37" s="381"/>
      <c r="P37" s="382">
        <f t="shared" si="1"/>
        <v>0</v>
      </c>
      <c r="Q37" s="256">
        <f t="shared" si="1"/>
        <v>0</v>
      </c>
      <c r="R37" s="379"/>
      <c r="S37" s="379"/>
      <c r="T37" s="379"/>
      <c r="U37" s="379"/>
    </row>
    <row r="38" spans="1:21" ht="15.75" customHeight="1" x14ac:dyDescent="0.25">
      <c r="A38" s="576" t="s">
        <v>1542</v>
      </c>
      <c r="B38" s="551" t="s">
        <v>1551</v>
      </c>
      <c r="C38" s="378"/>
      <c r="D38" s="378"/>
      <c r="E38" s="378"/>
      <c r="F38" s="378"/>
      <c r="G38" s="379"/>
      <c r="H38" s="380"/>
      <c r="I38" s="381"/>
      <c r="J38" s="380"/>
      <c r="K38" s="381"/>
      <c r="L38" s="380"/>
      <c r="M38" s="381"/>
      <c r="N38" s="380"/>
      <c r="O38" s="381"/>
      <c r="P38" s="382">
        <f t="shared" si="1"/>
        <v>0</v>
      </c>
      <c r="Q38" s="256">
        <f t="shared" si="1"/>
        <v>0</v>
      </c>
      <c r="R38" s="379"/>
      <c r="S38" s="379"/>
      <c r="T38" s="379"/>
      <c r="U38" s="379"/>
    </row>
    <row r="39" spans="1:21" ht="15.75" x14ac:dyDescent="0.25">
      <c r="A39" s="576"/>
      <c r="B39" s="552"/>
      <c r="C39" s="378"/>
      <c r="D39" s="378"/>
      <c r="E39" s="378"/>
      <c r="F39" s="378"/>
      <c r="G39" s="379"/>
      <c r="H39" s="380"/>
      <c r="I39" s="381"/>
      <c r="J39" s="380"/>
      <c r="K39" s="381"/>
      <c r="L39" s="380"/>
      <c r="M39" s="381"/>
      <c r="N39" s="380"/>
      <c r="O39" s="381"/>
      <c r="P39" s="382">
        <f t="shared" si="1"/>
        <v>0</v>
      </c>
      <c r="Q39" s="256">
        <f t="shared" si="1"/>
        <v>0</v>
      </c>
      <c r="R39" s="379"/>
      <c r="S39" s="379"/>
      <c r="T39" s="379"/>
      <c r="U39" s="379"/>
    </row>
    <row r="40" spans="1:21" ht="15.75" x14ac:dyDescent="0.25">
      <c r="A40" s="576"/>
      <c r="B40" s="552"/>
      <c r="C40" s="378"/>
      <c r="D40" s="378"/>
      <c r="E40" s="378"/>
      <c r="F40" s="378"/>
      <c r="G40" s="379"/>
      <c r="H40" s="380"/>
      <c r="I40" s="381"/>
      <c r="J40" s="380"/>
      <c r="K40" s="381"/>
      <c r="L40" s="380"/>
      <c r="M40" s="381"/>
      <c r="N40" s="380"/>
      <c r="O40" s="381"/>
      <c r="P40" s="382">
        <f t="shared" si="1"/>
        <v>0</v>
      </c>
      <c r="Q40" s="256">
        <f t="shared" si="1"/>
        <v>0</v>
      </c>
      <c r="R40" s="379"/>
      <c r="S40" s="379"/>
      <c r="T40" s="379"/>
      <c r="U40" s="379"/>
    </row>
    <row r="41" spans="1:21" ht="15.75" x14ac:dyDescent="0.25">
      <c r="A41" s="576"/>
      <c r="B41" s="553"/>
      <c r="C41" s="378"/>
      <c r="D41" s="378"/>
      <c r="E41" s="378"/>
      <c r="F41" s="378"/>
      <c r="G41" s="379"/>
      <c r="H41" s="380"/>
      <c r="I41" s="381"/>
      <c r="J41" s="380"/>
      <c r="K41" s="381"/>
      <c r="L41" s="380"/>
      <c r="M41" s="381"/>
      <c r="N41" s="380"/>
      <c r="O41" s="381"/>
      <c r="P41" s="382">
        <f t="shared" si="1"/>
        <v>0</v>
      </c>
      <c r="Q41" s="256">
        <f t="shared" si="1"/>
        <v>0</v>
      </c>
      <c r="R41" s="379"/>
      <c r="S41" s="379"/>
      <c r="T41" s="379"/>
      <c r="U41" s="379"/>
    </row>
    <row r="42" spans="1:21" ht="15.75" x14ac:dyDescent="0.25">
      <c r="A42" s="576"/>
      <c r="B42" s="551" t="s">
        <v>1552</v>
      </c>
      <c r="C42" s="378"/>
      <c r="D42" s="378"/>
      <c r="E42" s="378"/>
      <c r="F42" s="378"/>
      <c r="G42" s="379"/>
      <c r="H42" s="380"/>
      <c r="I42" s="381"/>
      <c r="J42" s="380"/>
      <c r="K42" s="381"/>
      <c r="L42" s="380"/>
      <c r="M42" s="381"/>
      <c r="N42" s="380"/>
      <c r="O42" s="381"/>
      <c r="P42" s="382">
        <f t="shared" si="1"/>
        <v>0</v>
      </c>
      <c r="Q42" s="256">
        <f t="shared" si="1"/>
        <v>0</v>
      </c>
      <c r="R42" s="379"/>
      <c r="S42" s="379"/>
      <c r="T42" s="379"/>
      <c r="U42" s="379"/>
    </row>
    <row r="43" spans="1:21" ht="15.75" x14ac:dyDescent="0.25">
      <c r="A43" s="576"/>
      <c r="B43" s="552"/>
      <c r="C43" s="378"/>
      <c r="D43" s="378"/>
      <c r="E43" s="378"/>
      <c r="F43" s="378"/>
      <c r="G43" s="379"/>
      <c r="H43" s="380"/>
      <c r="I43" s="381"/>
      <c r="J43" s="380"/>
      <c r="K43" s="381"/>
      <c r="L43" s="380"/>
      <c r="M43" s="381"/>
      <c r="N43" s="380"/>
      <c r="O43" s="381"/>
      <c r="P43" s="382">
        <f t="shared" si="1"/>
        <v>0</v>
      </c>
      <c r="Q43" s="256">
        <f t="shared" si="1"/>
        <v>0</v>
      </c>
      <c r="R43" s="379"/>
      <c r="S43" s="379"/>
      <c r="T43" s="379"/>
      <c r="U43" s="379"/>
    </row>
    <row r="44" spans="1:21" ht="15.75" x14ac:dyDescent="0.25">
      <c r="A44" s="576"/>
      <c r="B44" s="552"/>
      <c r="C44" s="378"/>
      <c r="D44" s="378"/>
      <c r="E44" s="378"/>
      <c r="F44" s="378"/>
      <c r="G44" s="379"/>
      <c r="H44" s="380"/>
      <c r="I44" s="381"/>
      <c r="J44" s="380"/>
      <c r="K44" s="381"/>
      <c r="L44" s="380"/>
      <c r="M44" s="381"/>
      <c r="N44" s="380"/>
      <c r="O44" s="381"/>
      <c r="P44" s="382">
        <f t="shared" si="1"/>
        <v>0</v>
      </c>
      <c r="Q44" s="256">
        <f t="shared" si="1"/>
        <v>0</v>
      </c>
      <c r="R44" s="379"/>
      <c r="S44" s="379"/>
      <c r="T44" s="379"/>
      <c r="U44" s="379"/>
    </row>
    <row r="45" spans="1:21" ht="15.75" x14ac:dyDescent="0.25">
      <c r="A45" s="576"/>
      <c r="B45" s="553"/>
      <c r="C45" s="378"/>
      <c r="D45" s="378"/>
      <c r="E45" s="378"/>
      <c r="F45" s="378"/>
      <c r="G45" s="379"/>
      <c r="H45" s="380"/>
      <c r="I45" s="381"/>
      <c r="J45" s="380"/>
      <c r="K45" s="381"/>
      <c r="L45" s="380"/>
      <c r="M45" s="381"/>
      <c r="N45" s="380"/>
      <c r="O45" s="381"/>
      <c r="P45" s="382">
        <f t="shared" si="1"/>
        <v>0</v>
      </c>
      <c r="Q45" s="256">
        <f t="shared" si="1"/>
        <v>0</v>
      </c>
      <c r="R45" s="379"/>
      <c r="S45" s="379"/>
      <c r="T45" s="379"/>
      <c r="U45" s="379"/>
    </row>
    <row r="46" spans="1:21" ht="15.75" x14ac:dyDescent="0.25">
      <c r="A46" s="551" t="s">
        <v>1543</v>
      </c>
      <c r="B46" s="576" t="s">
        <v>1553</v>
      </c>
      <c r="C46" s="378"/>
      <c r="D46" s="378"/>
      <c r="E46" s="378"/>
      <c r="F46" s="378"/>
      <c r="G46" s="379"/>
      <c r="H46" s="380"/>
      <c r="I46" s="381"/>
      <c r="J46" s="380"/>
      <c r="K46" s="381"/>
      <c r="L46" s="380"/>
      <c r="M46" s="381"/>
      <c r="N46" s="380"/>
      <c r="O46" s="381"/>
      <c r="P46" s="382">
        <f t="shared" si="1"/>
        <v>0</v>
      </c>
      <c r="Q46" s="256">
        <f t="shared" si="1"/>
        <v>0</v>
      </c>
      <c r="R46" s="379"/>
      <c r="S46" s="379"/>
      <c r="T46" s="379"/>
      <c r="U46" s="379"/>
    </row>
    <row r="47" spans="1:21" ht="15.75" x14ac:dyDescent="0.25">
      <c r="A47" s="552"/>
      <c r="B47" s="576"/>
      <c r="C47" s="378"/>
      <c r="D47" s="378"/>
      <c r="E47" s="378"/>
      <c r="F47" s="378"/>
      <c r="G47" s="379"/>
      <c r="H47" s="380"/>
      <c r="I47" s="381"/>
      <c r="J47" s="380"/>
      <c r="K47" s="381"/>
      <c r="L47" s="380"/>
      <c r="M47" s="381"/>
      <c r="N47" s="380"/>
      <c r="O47" s="381"/>
      <c r="P47" s="382">
        <f t="shared" si="1"/>
        <v>0</v>
      </c>
      <c r="Q47" s="256">
        <f t="shared" si="1"/>
        <v>0</v>
      </c>
      <c r="R47" s="379"/>
      <c r="S47" s="379"/>
      <c r="T47" s="379"/>
      <c r="U47" s="379"/>
    </row>
    <row r="48" spans="1:21" ht="15.75" x14ac:dyDescent="0.25">
      <c r="A48" s="552"/>
      <c r="B48" s="576"/>
      <c r="C48" s="378"/>
      <c r="D48" s="378"/>
      <c r="E48" s="378"/>
      <c r="F48" s="378"/>
      <c r="G48" s="379"/>
      <c r="H48" s="380"/>
      <c r="I48" s="381"/>
      <c r="J48" s="380"/>
      <c r="K48" s="381"/>
      <c r="L48" s="380"/>
      <c r="M48" s="381"/>
      <c r="N48" s="380"/>
      <c r="O48" s="381"/>
      <c r="P48" s="382">
        <f t="shared" si="1"/>
        <v>0</v>
      </c>
      <c r="Q48" s="256">
        <f t="shared" si="1"/>
        <v>0</v>
      </c>
      <c r="R48" s="379"/>
      <c r="S48" s="379"/>
      <c r="T48" s="379"/>
      <c r="U48" s="379"/>
    </row>
    <row r="49" spans="1:21" ht="15.75" x14ac:dyDescent="0.25">
      <c r="A49" s="552"/>
      <c r="B49" s="576"/>
      <c r="C49" s="378"/>
      <c r="D49" s="378"/>
      <c r="E49" s="378"/>
      <c r="F49" s="378"/>
      <c r="G49" s="379"/>
      <c r="H49" s="380"/>
      <c r="I49" s="381"/>
      <c r="J49" s="380"/>
      <c r="K49" s="381"/>
      <c r="L49" s="380"/>
      <c r="M49" s="381"/>
      <c r="N49" s="380"/>
      <c r="O49" s="381"/>
      <c r="P49" s="382">
        <f t="shared" si="1"/>
        <v>0</v>
      </c>
      <c r="Q49" s="256">
        <f t="shared" si="1"/>
        <v>0</v>
      </c>
      <c r="R49" s="379"/>
      <c r="S49" s="379"/>
      <c r="T49" s="379"/>
      <c r="U49" s="379"/>
    </row>
    <row r="50" spans="1:21" ht="15.75" x14ac:dyDescent="0.25">
      <c r="A50" s="552"/>
      <c r="B50" s="576" t="s">
        <v>1554</v>
      </c>
      <c r="C50" s="378"/>
      <c r="D50" s="378"/>
      <c r="E50" s="378"/>
      <c r="F50" s="378"/>
      <c r="G50" s="379"/>
      <c r="H50" s="380"/>
      <c r="I50" s="381"/>
      <c r="J50" s="380"/>
      <c r="K50" s="381"/>
      <c r="L50" s="380"/>
      <c r="M50" s="381"/>
      <c r="N50" s="380"/>
      <c r="O50" s="381"/>
      <c r="P50" s="382">
        <f t="shared" si="1"/>
        <v>0</v>
      </c>
      <c r="Q50" s="256">
        <f t="shared" si="1"/>
        <v>0</v>
      </c>
      <c r="R50" s="379"/>
      <c r="S50" s="379"/>
      <c r="T50" s="379"/>
      <c r="U50" s="379"/>
    </row>
    <row r="51" spans="1:21" ht="15.75" x14ac:dyDescent="0.25">
      <c r="A51" s="552"/>
      <c r="B51" s="576"/>
      <c r="C51" s="378"/>
      <c r="D51" s="378"/>
      <c r="E51" s="378"/>
      <c r="F51" s="378"/>
      <c r="G51" s="379"/>
      <c r="H51" s="380"/>
      <c r="I51" s="381"/>
      <c r="J51" s="380"/>
      <c r="K51" s="381"/>
      <c r="L51" s="380"/>
      <c r="M51" s="381"/>
      <c r="N51" s="380"/>
      <c r="O51" s="381"/>
      <c r="P51" s="382">
        <f t="shared" si="1"/>
        <v>0</v>
      </c>
      <c r="Q51" s="256">
        <f t="shared" si="1"/>
        <v>0</v>
      </c>
      <c r="R51" s="379"/>
      <c r="S51" s="379"/>
      <c r="T51" s="379"/>
      <c r="U51" s="379"/>
    </row>
    <row r="52" spans="1:21" ht="15.75" x14ac:dyDescent="0.25">
      <c r="A52" s="552"/>
      <c r="B52" s="576"/>
      <c r="C52" s="378"/>
      <c r="D52" s="378"/>
      <c r="E52" s="378"/>
      <c r="F52" s="378"/>
      <c r="G52" s="379"/>
      <c r="H52" s="380"/>
      <c r="I52" s="381"/>
      <c r="J52" s="380"/>
      <c r="K52" s="381"/>
      <c r="L52" s="380"/>
      <c r="M52" s="381"/>
      <c r="N52" s="380"/>
      <c r="O52" s="381"/>
      <c r="P52" s="382">
        <f t="shared" si="1"/>
        <v>0</v>
      </c>
      <c r="Q52" s="256">
        <f t="shared" si="1"/>
        <v>0</v>
      </c>
      <c r="R52" s="379"/>
      <c r="S52" s="379"/>
      <c r="T52" s="379"/>
      <c r="U52" s="379"/>
    </row>
    <row r="53" spans="1:21" ht="15.75" x14ac:dyDescent="0.25">
      <c r="A53" s="552"/>
      <c r="B53" s="576"/>
      <c r="C53" s="378"/>
      <c r="D53" s="378"/>
      <c r="E53" s="378"/>
      <c r="F53" s="378"/>
      <c r="G53" s="379"/>
      <c r="H53" s="380"/>
      <c r="I53" s="381"/>
      <c r="J53" s="380"/>
      <c r="K53" s="381"/>
      <c r="L53" s="380"/>
      <c r="M53" s="381"/>
      <c r="N53" s="380"/>
      <c r="O53" s="381"/>
      <c r="P53" s="382">
        <f t="shared" si="1"/>
        <v>0</v>
      </c>
      <c r="Q53" s="256">
        <f t="shared" si="1"/>
        <v>0</v>
      </c>
      <c r="R53" s="379"/>
      <c r="S53" s="379"/>
      <c r="T53" s="379"/>
      <c r="U53" s="379"/>
    </row>
    <row r="54" spans="1:21" ht="15.75" x14ac:dyDescent="0.25">
      <c r="A54" s="552"/>
      <c r="B54" s="551" t="s">
        <v>1555</v>
      </c>
      <c r="C54" s="378"/>
      <c r="D54" s="378"/>
      <c r="E54" s="378"/>
      <c r="F54" s="378"/>
      <c r="G54" s="379"/>
      <c r="H54" s="380"/>
      <c r="I54" s="381"/>
      <c r="J54" s="380"/>
      <c r="K54" s="381"/>
      <c r="L54" s="380"/>
      <c r="M54" s="381"/>
      <c r="N54" s="380"/>
      <c r="O54" s="381"/>
      <c r="P54" s="382">
        <f t="shared" si="1"/>
        <v>0</v>
      </c>
      <c r="Q54" s="256">
        <f t="shared" si="1"/>
        <v>0</v>
      </c>
      <c r="R54" s="379"/>
      <c r="S54" s="379"/>
      <c r="T54" s="379"/>
      <c r="U54" s="379"/>
    </row>
    <row r="55" spans="1:21" ht="15.75" x14ac:dyDescent="0.25">
      <c r="A55" s="552"/>
      <c r="B55" s="552"/>
      <c r="C55" s="378"/>
      <c r="D55" s="378"/>
      <c r="E55" s="378"/>
      <c r="F55" s="378"/>
      <c r="G55" s="379"/>
      <c r="H55" s="380"/>
      <c r="I55" s="381"/>
      <c r="J55" s="380"/>
      <c r="K55" s="381"/>
      <c r="L55" s="380"/>
      <c r="M55" s="381"/>
      <c r="N55" s="380"/>
      <c r="O55" s="381"/>
      <c r="P55" s="382">
        <f t="shared" si="1"/>
        <v>0</v>
      </c>
      <c r="Q55" s="256">
        <f t="shared" si="1"/>
        <v>0</v>
      </c>
      <c r="R55" s="379"/>
      <c r="S55" s="379"/>
      <c r="T55" s="379"/>
      <c r="U55" s="379"/>
    </row>
    <row r="56" spans="1:21" ht="15.75" x14ac:dyDescent="0.25">
      <c r="A56" s="552"/>
      <c r="B56" s="552"/>
      <c r="C56" s="378"/>
      <c r="D56" s="378"/>
      <c r="E56" s="378"/>
      <c r="F56" s="378"/>
      <c r="G56" s="379"/>
      <c r="H56" s="380"/>
      <c r="I56" s="381"/>
      <c r="J56" s="380"/>
      <c r="K56" s="381"/>
      <c r="L56" s="380"/>
      <c r="M56" s="381"/>
      <c r="N56" s="380"/>
      <c r="O56" s="381"/>
      <c r="P56" s="382">
        <f t="shared" si="1"/>
        <v>0</v>
      </c>
      <c r="Q56" s="256">
        <f t="shared" si="1"/>
        <v>0</v>
      </c>
      <c r="R56" s="379"/>
      <c r="S56" s="379"/>
      <c r="T56" s="379"/>
      <c r="U56" s="379"/>
    </row>
    <row r="57" spans="1:21" ht="15.75" x14ac:dyDescent="0.25">
      <c r="A57" s="553"/>
      <c r="B57" s="553"/>
      <c r="C57" s="378"/>
      <c r="D57" s="378"/>
      <c r="E57" s="378"/>
      <c r="F57" s="378"/>
      <c r="G57" s="379"/>
      <c r="H57" s="380"/>
      <c r="I57" s="381"/>
      <c r="J57" s="380"/>
      <c r="K57" s="381"/>
      <c r="L57" s="380"/>
      <c r="M57" s="381"/>
      <c r="N57" s="380"/>
      <c r="O57" s="381"/>
      <c r="P57" s="382">
        <f t="shared" si="1"/>
        <v>0</v>
      </c>
      <c r="Q57" s="256">
        <f t="shared" si="1"/>
        <v>0</v>
      </c>
      <c r="R57" s="379"/>
      <c r="S57" s="379"/>
      <c r="T57" s="379"/>
      <c r="U57" s="379"/>
    </row>
    <row r="58" spans="1:21" ht="15.75" x14ac:dyDescent="0.25">
      <c r="A58" s="551" t="s">
        <v>1544</v>
      </c>
      <c r="B58" s="551" t="s">
        <v>1556</v>
      </c>
      <c r="C58" s="378"/>
      <c r="D58" s="378"/>
      <c r="E58" s="378"/>
      <c r="F58" s="378"/>
      <c r="G58" s="379"/>
      <c r="H58" s="380"/>
      <c r="I58" s="381"/>
      <c r="J58" s="380"/>
      <c r="K58" s="381"/>
      <c r="L58" s="380"/>
      <c r="M58" s="381"/>
      <c r="N58" s="380"/>
      <c r="O58" s="381"/>
      <c r="P58" s="382">
        <f t="shared" si="1"/>
        <v>0</v>
      </c>
      <c r="Q58" s="256">
        <f t="shared" si="1"/>
        <v>0</v>
      </c>
      <c r="R58" s="379"/>
      <c r="S58" s="379"/>
      <c r="T58" s="379"/>
      <c r="U58" s="379"/>
    </row>
    <row r="59" spans="1:21" ht="15.75" x14ac:dyDescent="0.25">
      <c r="A59" s="552"/>
      <c r="B59" s="552"/>
      <c r="C59" s="378"/>
      <c r="D59" s="378"/>
      <c r="E59" s="378"/>
      <c r="F59" s="378"/>
      <c r="G59" s="379"/>
      <c r="H59" s="380"/>
      <c r="I59" s="381"/>
      <c r="J59" s="380"/>
      <c r="K59" s="381"/>
      <c r="L59" s="380"/>
      <c r="M59" s="381"/>
      <c r="N59" s="380"/>
      <c r="O59" s="381"/>
      <c r="P59" s="382">
        <f t="shared" si="1"/>
        <v>0</v>
      </c>
      <c r="Q59" s="256">
        <f t="shared" si="1"/>
        <v>0</v>
      </c>
      <c r="R59" s="379"/>
      <c r="S59" s="379"/>
      <c r="T59" s="379"/>
      <c r="U59" s="379"/>
    </row>
    <row r="60" spans="1:21" ht="15.75" x14ac:dyDescent="0.25">
      <c r="A60" s="552"/>
      <c r="B60" s="552"/>
      <c r="C60" s="378"/>
      <c r="D60" s="378"/>
      <c r="E60" s="378"/>
      <c r="F60" s="378"/>
      <c r="G60" s="379"/>
      <c r="H60" s="380"/>
      <c r="I60" s="381"/>
      <c r="J60" s="380"/>
      <c r="K60" s="381"/>
      <c r="L60" s="380"/>
      <c r="M60" s="381"/>
      <c r="N60" s="380"/>
      <c r="O60" s="381"/>
      <c r="P60" s="382">
        <f t="shared" si="1"/>
        <v>0</v>
      </c>
      <c r="Q60" s="256">
        <f t="shared" si="1"/>
        <v>0</v>
      </c>
      <c r="R60" s="379"/>
      <c r="S60" s="379"/>
      <c r="T60" s="379"/>
      <c r="U60" s="379"/>
    </row>
    <row r="61" spans="1:21" ht="15.75" x14ac:dyDescent="0.25">
      <c r="A61" s="552"/>
      <c r="B61" s="553"/>
      <c r="C61" s="378"/>
      <c r="D61" s="378"/>
      <c r="E61" s="378"/>
      <c r="F61" s="378"/>
      <c r="G61" s="379"/>
      <c r="H61" s="380"/>
      <c r="I61" s="381"/>
      <c r="J61" s="380"/>
      <c r="K61" s="381"/>
      <c r="L61" s="380"/>
      <c r="M61" s="381"/>
      <c r="N61" s="380"/>
      <c r="O61" s="381"/>
      <c r="P61" s="382">
        <f t="shared" si="1"/>
        <v>0</v>
      </c>
      <c r="Q61" s="256">
        <f t="shared" si="1"/>
        <v>0</v>
      </c>
      <c r="R61" s="379"/>
      <c r="S61" s="379"/>
      <c r="T61" s="379"/>
      <c r="U61" s="379"/>
    </row>
    <row r="62" spans="1:21" ht="15.75" x14ac:dyDescent="0.25">
      <c r="A62" s="552"/>
      <c r="B62" s="551" t="s">
        <v>1557</v>
      </c>
      <c r="C62" s="378"/>
      <c r="D62" s="378"/>
      <c r="E62" s="378"/>
      <c r="F62" s="378"/>
      <c r="G62" s="379"/>
      <c r="H62" s="380"/>
      <c r="I62" s="381"/>
      <c r="J62" s="380"/>
      <c r="K62" s="381"/>
      <c r="L62" s="380"/>
      <c r="M62" s="381"/>
      <c r="N62" s="380"/>
      <c r="O62" s="381"/>
      <c r="P62" s="382">
        <f t="shared" si="1"/>
        <v>0</v>
      </c>
      <c r="Q62" s="256">
        <f t="shared" si="1"/>
        <v>0</v>
      </c>
      <c r="R62" s="379"/>
      <c r="S62" s="379"/>
      <c r="T62" s="379"/>
      <c r="U62" s="379"/>
    </row>
    <row r="63" spans="1:21" ht="15.75" x14ac:dyDescent="0.25">
      <c r="A63" s="552"/>
      <c r="B63" s="552"/>
      <c r="C63" s="378"/>
      <c r="D63" s="378"/>
      <c r="E63" s="378"/>
      <c r="F63" s="378"/>
      <c r="G63" s="379"/>
      <c r="H63" s="380"/>
      <c r="I63" s="381"/>
      <c r="J63" s="380"/>
      <c r="K63" s="381"/>
      <c r="L63" s="380"/>
      <c r="M63" s="381"/>
      <c r="N63" s="380"/>
      <c r="O63" s="381"/>
      <c r="P63" s="382">
        <f t="shared" si="1"/>
        <v>0</v>
      </c>
      <c r="Q63" s="256">
        <f t="shared" si="1"/>
        <v>0</v>
      </c>
      <c r="R63" s="379"/>
      <c r="S63" s="379"/>
      <c r="T63" s="379"/>
      <c r="U63" s="379"/>
    </row>
    <row r="64" spans="1:21" ht="15.75" x14ac:dyDescent="0.25">
      <c r="A64" s="552"/>
      <c r="B64" s="552"/>
      <c r="C64" s="378"/>
      <c r="D64" s="378"/>
      <c r="E64" s="378"/>
      <c r="F64" s="378"/>
      <c r="G64" s="379"/>
      <c r="H64" s="380"/>
      <c r="I64" s="381"/>
      <c r="J64" s="380"/>
      <c r="K64" s="381"/>
      <c r="L64" s="380"/>
      <c r="M64" s="381"/>
      <c r="N64" s="380"/>
      <c r="O64" s="381"/>
      <c r="P64" s="382">
        <f t="shared" si="1"/>
        <v>0</v>
      </c>
      <c r="Q64" s="256">
        <f t="shared" si="1"/>
        <v>0</v>
      </c>
      <c r="R64" s="379"/>
      <c r="S64" s="379"/>
      <c r="T64" s="379"/>
      <c r="U64" s="379"/>
    </row>
    <row r="65" spans="1:21" ht="15.75" x14ac:dyDescent="0.25">
      <c r="A65" s="552"/>
      <c r="B65" s="553"/>
      <c r="C65" s="378"/>
      <c r="D65" s="378"/>
      <c r="E65" s="378"/>
      <c r="F65" s="378"/>
      <c r="G65" s="379"/>
      <c r="H65" s="380"/>
      <c r="I65" s="381"/>
      <c r="J65" s="380"/>
      <c r="K65" s="381"/>
      <c r="L65" s="380"/>
      <c r="M65" s="381"/>
      <c r="N65" s="380"/>
      <c r="O65" s="381"/>
      <c r="P65" s="382">
        <f t="shared" si="1"/>
        <v>0</v>
      </c>
      <c r="Q65" s="256">
        <f t="shared" si="1"/>
        <v>0</v>
      </c>
      <c r="R65" s="379"/>
      <c r="S65" s="379"/>
      <c r="T65" s="379"/>
      <c r="U65" s="379"/>
    </row>
    <row r="66" spans="1:21" ht="15.75" x14ac:dyDescent="0.25">
      <c r="A66" s="552"/>
      <c r="B66" s="551" t="s">
        <v>1558</v>
      </c>
      <c r="C66" s="378"/>
      <c r="D66" s="378"/>
      <c r="E66" s="378"/>
      <c r="F66" s="378"/>
      <c r="G66" s="379"/>
      <c r="H66" s="380"/>
      <c r="I66" s="381"/>
      <c r="J66" s="380"/>
      <c r="K66" s="381"/>
      <c r="L66" s="380"/>
      <c r="M66" s="381"/>
      <c r="N66" s="380"/>
      <c r="O66" s="381"/>
      <c r="P66" s="382">
        <f t="shared" si="1"/>
        <v>0</v>
      </c>
      <c r="Q66" s="256">
        <f t="shared" si="1"/>
        <v>0</v>
      </c>
      <c r="R66" s="379"/>
      <c r="S66" s="379"/>
      <c r="T66" s="379"/>
      <c r="U66" s="379"/>
    </row>
    <row r="67" spans="1:21" ht="15.75" x14ac:dyDescent="0.25">
      <c r="A67" s="552"/>
      <c r="B67" s="552"/>
      <c r="C67" s="378"/>
      <c r="D67" s="378"/>
      <c r="E67" s="378"/>
      <c r="F67" s="378"/>
      <c r="G67" s="379"/>
      <c r="H67" s="380"/>
      <c r="I67" s="381"/>
      <c r="J67" s="380"/>
      <c r="K67" s="381"/>
      <c r="L67" s="380"/>
      <c r="M67" s="381"/>
      <c r="N67" s="380"/>
      <c r="O67" s="381"/>
      <c r="P67" s="382">
        <f t="shared" si="1"/>
        <v>0</v>
      </c>
      <c r="Q67" s="256">
        <f t="shared" si="1"/>
        <v>0</v>
      </c>
      <c r="R67" s="379"/>
      <c r="S67" s="379"/>
      <c r="T67" s="379"/>
      <c r="U67" s="379"/>
    </row>
    <row r="68" spans="1:21" ht="15.75" x14ac:dyDescent="0.25">
      <c r="A68" s="552"/>
      <c r="B68" s="552"/>
      <c r="C68" s="378"/>
      <c r="D68" s="378"/>
      <c r="E68" s="378"/>
      <c r="F68" s="378"/>
      <c r="G68" s="379"/>
      <c r="H68" s="380"/>
      <c r="I68" s="381"/>
      <c r="J68" s="380"/>
      <c r="K68" s="381"/>
      <c r="L68" s="380"/>
      <c r="M68" s="381"/>
      <c r="N68" s="380"/>
      <c r="O68" s="381"/>
      <c r="P68" s="382">
        <f t="shared" si="1"/>
        <v>0</v>
      </c>
      <c r="Q68" s="256">
        <f t="shared" si="1"/>
        <v>0</v>
      </c>
      <c r="R68" s="379"/>
      <c r="S68" s="379"/>
      <c r="T68" s="379"/>
      <c r="U68" s="379"/>
    </row>
    <row r="69" spans="1:21" ht="15.75" x14ac:dyDescent="0.25">
      <c r="A69" s="552"/>
      <c r="B69" s="553"/>
      <c r="C69" s="378"/>
      <c r="D69" s="378"/>
      <c r="E69" s="378"/>
      <c r="F69" s="378"/>
      <c r="G69" s="379"/>
      <c r="H69" s="380"/>
      <c r="I69" s="381"/>
      <c r="J69" s="380"/>
      <c r="K69" s="381"/>
      <c r="L69" s="380"/>
      <c r="M69" s="381"/>
      <c r="N69" s="380"/>
      <c r="O69" s="381"/>
      <c r="P69" s="382">
        <f t="shared" si="1"/>
        <v>0</v>
      </c>
      <c r="Q69" s="256">
        <f t="shared" si="1"/>
        <v>0</v>
      </c>
      <c r="R69" s="379"/>
      <c r="S69" s="379"/>
      <c r="T69" s="379"/>
      <c r="U69" s="379"/>
    </row>
    <row r="70" spans="1:21" ht="15.75" x14ac:dyDescent="0.25">
      <c r="A70" s="552"/>
      <c r="B70" s="551" t="s">
        <v>1559</v>
      </c>
      <c r="C70" s="378"/>
      <c r="D70" s="378"/>
      <c r="E70" s="378"/>
      <c r="F70" s="378"/>
      <c r="G70" s="379"/>
      <c r="H70" s="380"/>
      <c r="I70" s="381"/>
      <c r="J70" s="380"/>
      <c r="K70" s="381"/>
      <c r="L70" s="380"/>
      <c r="M70" s="381"/>
      <c r="N70" s="380"/>
      <c r="O70" s="381"/>
      <c r="P70" s="382">
        <f t="shared" si="1"/>
        <v>0</v>
      </c>
      <c r="Q70" s="256">
        <f t="shared" si="1"/>
        <v>0</v>
      </c>
      <c r="R70" s="379"/>
      <c r="S70" s="379"/>
      <c r="T70" s="379"/>
      <c r="U70" s="379"/>
    </row>
    <row r="71" spans="1:21" ht="15.75" x14ac:dyDescent="0.25">
      <c r="A71" s="552"/>
      <c r="B71" s="552"/>
      <c r="C71" s="378"/>
      <c r="D71" s="378"/>
      <c r="E71" s="378"/>
      <c r="F71" s="378"/>
      <c r="G71" s="379"/>
      <c r="H71" s="380"/>
      <c r="I71" s="381"/>
      <c r="J71" s="380"/>
      <c r="K71" s="381"/>
      <c r="L71" s="380"/>
      <c r="M71" s="381"/>
      <c r="N71" s="380"/>
      <c r="O71" s="381"/>
      <c r="P71" s="382">
        <f t="shared" si="1"/>
        <v>0</v>
      </c>
      <c r="Q71" s="256">
        <f t="shared" si="1"/>
        <v>0</v>
      </c>
      <c r="R71" s="379"/>
      <c r="S71" s="379"/>
      <c r="T71" s="379"/>
      <c r="U71" s="379"/>
    </row>
    <row r="72" spans="1:21" ht="15.75" x14ac:dyDescent="0.25">
      <c r="A72" s="552"/>
      <c r="B72" s="552"/>
      <c r="C72" s="378"/>
      <c r="D72" s="378"/>
      <c r="E72" s="378"/>
      <c r="F72" s="378"/>
      <c r="G72" s="379"/>
      <c r="H72" s="380"/>
      <c r="I72" s="381"/>
      <c r="J72" s="380"/>
      <c r="K72" s="381"/>
      <c r="L72" s="380"/>
      <c r="M72" s="381"/>
      <c r="N72" s="380"/>
      <c r="O72" s="381"/>
      <c r="P72" s="382">
        <f t="shared" si="1"/>
        <v>0</v>
      </c>
      <c r="Q72" s="256">
        <f t="shared" si="1"/>
        <v>0</v>
      </c>
      <c r="R72" s="379"/>
      <c r="S72" s="379"/>
      <c r="T72" s="379"/>
      <c r="U72" s="379"/>
    </row>
    <row r="73" spans="1:21" ht="15.75" x14ac:dyDescent="0.25">
      <c r="A73" s="553"/>
      <c r="B73" s="553"/>
      <c r="C73" s="378"/>
      <c r="D73" s="378"/>
      <c r="E73" s="378"/>
      <c r="F73" s="378"/>
      <c r="G73" s="379"/>
      <c r="H73" s="379"/>
      <c r="I73" s="381"/>
      <c r="J73" s="379"/>
      <c r="K73" s="381"/>
      <c r="L73" s="379"/>
      <c r="M73" s="381"/>
      <c r="N73" s="379"/>
      <c r="O73" s="381"/>
      <c r="P73" s="382">
        <f t="shared" si="1"/>
        <v>0</v>
      </c>
      <c r="Q73" s="256">
        <f t="shared" si="1"/>
        <v>0</v>
      </c>
      <c r="R73" s="383"/>
      <c r="S73" s="379"/>
      <c r="T73" s="379"/>
      <c r="U73" s="379"/>
    </row>
    <row r="74" spans="1:21" ht="15.75" x14ac:dyDescent="0.25">
      <c r="A74" s="384"/>
      <c r="B74" s="385"/>
      <c r="C74" s="385"/>
      <c r="D74" s="385"/>
      <c r="E74" s="384" t="s">
        <v>1560</v>
      </c>
      <c r="F74" s="385"/>
      <c r="G74" s="386"/>
      <c r="H74" s="387">
        <f t="shared" ref="H74:Q74" si="2">SUM(H18:H73)</f>
        <v>0</v>
      </c>
      <c r="I74" s="216">
        <f t="shared" si="2"/>
        <v>0</v>
      </c>
      <c r="J74" s="387">
        <f t="shared" si="2"/>
        <v>0</v>
      </c>
      <c r="K74" s="216">
        <f t="shared" si="2"/>
        <v>0</v>
      </c>
      <c r="L74" s="387">
        <f t="shared" si="2"/>
        <v>0</v>
      </c>
      <c r="M74" s="216">
        <f t="shared" si="2"/>
        <v>0</v>
      </c>
      <c r="N74" s="387">
        <f t="shared" si="2"/>
        <v>0</v>
      </c>
      <c r="O74" s="216">
        <f t="shared" si="2"/>
        <v>0</v>
      </c>
      <c r="P74" s="216">
        <f t="shared" si="2"/>
        <v>0</v>
      </c>
      <c r="Q74" s="216">
        <f t="shared" si="2"/>
        <v>0</v>
      </c>
      <c r="R74" s="388"/>
      <c r="S74" s="388"/>
      <c r="T74" s="388"/>
      <c r="U74" s="388"/>
    </row>
  </sheetData>
  <mergeCells count="37">
    <mergeCell ref="A7:A9"/>
    <mergeCell ref="B7:B9"/>
    <mergeCell ref="C7:C9"/>
    <mergeCell ref="D7:D9"/>
    <mergeCell ref="E7:E9"/>
    <mergeCell ref="H8:I8"/>
    <mergeCell ref="J8:K8"/>
    <mergeCell ref="L8:M8"/>
    <mergeCell ref="N8:O8"/>
    <mergeCell ref="F1:M1"/>
    <mergeCell ref="F7:F9"/>
    <mergeCell ref="G7:G9"/>
    <mergeCell ref="H7:O7"/>
    <mergeCell ref="P7:Q8"/>
    <mergeCell ref="R7:R9"/>
    <mergeCell ref="S7:S9"/>
    <mergeCell ref="T7:T9"/>
    <mergeCell ref="U7:U9"/>
    <mergeCell ref="A11:A37"/>
    <mergeCell ref="B11:B17"/>
    <mergeCell ref="B18:B21"/>
    <mergeCell ref="B22:B25"/>
    <mergeCell ref="B26:B29"/>
    <mergeCell ref="B30:B33"/>
    <mergeCell ref="B34:B37"/>
    <mergeCell ref="A38:A45"/>
    <mergeCell ref="B38:B41"/>
    <mergeCell ref="B42:B45"/>
    <mergeCell ref="A46:A57"/>
    <mergeCell ref="B46:B49"/>
    <mergeCell ref="B50:B53"/>
    <mergeCell ref="B54:B57"/>
    <mergeCell ref="A58:A73"/>
    <mergeCell ref="B58:B61"/>
    <mergeCell ref="B62:B65"/>
    <mergeCell ref="B66:B69"/>
    <mergeCell ref="B70:B73"/>
  </mergeCells>
  <dataValidations count="9">
    <dataValidation type="list" allowBlank="1" showInputMessage="1" showErrorMessage="1" sqref="C11:C73">
      <formula1>$P$1:$AD$1</formula1>
    </dataValidation>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POBLACIÓN OBJETIVO" prompt="Grupo  de personas al cual se pretende beneficiar con dicho actividad." sqref="T7:T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10 D10:D17"/>
    <dataValidation allowBlank="1" showInputMessage="1" showErrorMessage="1" promptTitle="INDICADORES DE RESULTADOS" prompt="Medidas o variables para verificar el cumplimiento de cada paso._x000a_" sqref="E7:E17"/>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53" zoomScaleNormal="53" workbookViewId="0">
      <pane ySplit="11" topLeftCell="A190" activePane="bottomLeft" state="frozen"/>
      <selection activeCell="A11" sqref="A11"/>
      <selection pane="bottomLeft" activeCell="B201" sqref="B201"/>
    </sheetView>
  </sheetViews>
  <sheetFormatPr baseColWidth="10" defaultColWidth="11.5703125" defaultRowHeight="15" x14ac:dyDescent="0.25"/>
  <cols>
    <col min="1" max="1" width="4.5703125" style="78" customWidth="1"/>
    <col min="2" max="2" width="15.85546875" style="70" customWidth="1"/>
    <col min="3" max="3" width="89.42578125" style="78" bestFit="1" customWidth="1"/>
    <col min="4" max="24" width="32" style="167" customWidth="1"/>
    <col min="25" max="27" width="34.28515625" style="167" customWidth="1"/>
    <col min="28" max="44" width="24.28515625" style="167" customWidth="1"/>
    <col min="45" max="16384" width="11.5703125" style="78"/>
  </cols>
  <sheetData>
    <row r="1" spans="1:571" ht="26.25" hidden="1" x14ac:dyDescent="0.25">
      <c r="A1" s="179"/>
      <c r="B1" s="182"/>
      <c r="C1" s="179" t="s">
        <v>240</v>
      </c>
      <c r="D1" s="182" t="s">
        <v>241</v>
      </c>
      <c r="E1" s="173" t="s">
        <v>242</v>
      </c>
      <c r="F1" s="173" t="s">
        <v>482</v>
      </c>
      <c r="G1" s="173" t="s">
        <v>484</v>
      </c>
      <c r="H1" s="173" t="s">
        <v>486</v>
      </c>
      <c r="I1" s="173" t="s">
        <v>488</v>
      </c>
      <c r="J1" s="173" t="s">
        <v>490</v>
      </c>
      <c r="K1" s="173" t="s">
        <v>492</v>
      </c>
      <c r="L1" s="173" t="s">
        <v>243</v>
      </c>
      <c r="M1" s="173" t="s">
        <v>495</v>
      </c>
      <c r="N1" s="173" t="s">
        <v>244</v>
      </c>
      <c r="O1" s="173" t="s">
        <v>497</v>
      </c>
      <c r="P1" s="173" t="s">
        <v>499</v>
      </c>
      <c r="Q1" s="173" t="s">
        <v>501</v>
      </c>
      <c r="R1" s="173" t="s">
        <v>499</v>
      </c>
      <c r="S1" s="173" t="s">
        <v>501</v>
      </c>
      <c r="T1" s="173" t="s">
        <v>501</v>
      </c>
      <c r="U1" s="173" t="s">
        <v>245</v>
      </c>
      <c r="V1" s="173" t="s">
        <v>502</v>
      </c>
      <c r="W1" s="173" t="s">
        <v>505</v>
      </c>
      <c r="X1" s="173" t="s">
        <v>505</v>
      </c>
      <c r="Y1" s="173" t="s">
        <v>246</v>
      </c>
      <c r="Z1" s="319"/>
      <c r="AA1" s="173" t="s">
        <v>246</v>
      </c>
      <c r="AB1" s="173" t="s">
        <v>507</v>
      </c>
      <c r="AC1" s="173" t="s">
        <v>247</v>
      </c>
      <c r="AD1" s="173" t="s">
        <v>508</v>
      </c>
      <c r="AE1" s="173" t="s">
        <v>509</v>
      </c>
      <c r="AF1" s="173" t="s">
        <v>513</v>
      </c>
      <c r="AG1" s="173" t="s">
        <v>263</v>
      </c>
      <c r="AH1" s="173" t="s">
        <v>514</v>
      </c>
      <c r="AI1" s="173" t="s">
        <v>516</v>
      </c>
      <c r="AJ1" s="173" t="s">
        <v>518</v>
      </c>
      <c r="AK1" s="173" t="s">
        <v>264</v>
      </c>
      <c r="AL1" s="173" t="s">
        <v>520</v>
      </c>
      <c r="AM1" s="173" t="s">
        <v>522</v>
      </c>
      <c r="AN1" s="173" t="s">
        <v>524</v>
      </c>
      <c r="AO1" s="173" t="s">
        <v>526</v>
      </c>
      <c r="AP1" s="173" t="s">
        <v>239</v>
      </c>
      <c r="AQ1" s="173" t="s">
        <v>528</v>
      </c>
      <c r="AR1" s="182" t="s">
        <v>248</v>
      </c>
      <c r="AS1" s="173" t="s">
        <v>530</v>
      </c>
      <c r="AT1" s="173" t="s">
        <v>249</v>
      </c>
      <c r="AU1" s="173" t="s">
        <v>532</v>
      </c>
      <c r="AV1" s="173" t="s">
        <v>534</v>
      </c>
      <c r="AW1" s="173" t="s">
        <v>250</v>
      </c>
      <c r="AX1" s="173" t="s">
        <v>536</v>
      </c>
      <c r="AY1" s="173" t="s">
        <v>538</v>
      </c>
      <c r="AZ1" s="173" t="s">
        <v>251</v>
      </c>
      <c r="BA1" s="173" t="s">
        <v>539</v>
      </c>
      <c r="BB1" s="173" t="s">
        <v>541</v>
      </c>
      <c r="BC1" s="173" t="s">
        <v>542</v>
      </c>
      <c r="BD1" s="173" t="s">
        <v>543</v>
      </c>
      <c r="BE1" s="173" t="s">
        <v>545</v>
      </c>
      <c r="BF1" s="173" t="s">
        <v>547</v>
      </c>
      <c r="BG1" s="173" t="s">
        <v>548</v>
      </c>
      <c r="BH1" s="173" t="s">
        <v>252</v>
      </c>
      <c r="BI1" s="173" t="s">
        <v>550</v>
      </c>
      <c r="BJ1" s="173" t="s">
        <v>552</v>
      </c>
      <c r="BK1" s="173" t="s">
        <v>554</v>
      </c>
      <c r="BL1" s="173" t="s">
        <v>556</v>
      </c>
      <c r="BM1" s="173" t="s">
        <v>558</v>
      </c>
      <c r="BN1" s="173" t="s">
        <v>560</v>
      </c>
      <c r="BO1" s="173" t="s">
        <v>562</v>
      </c>
      <c r="BP1" s="173" t="s">
        <v>564</v>
      </c>
      <c r="BQ1" s="173" t="s">
        <v>265</v>
      </c>
      <c r="BR1" s="173" t="s">
        <v>566</v>
      </c>
      <c r="BS1" s="173" t="s">
        <v>568</v>
      </c>
      <c r="BT1" s="173" t="s">
        <v>570</v>
      </c>
      <c r="BU1" s="173" t="s">
        <v>572</v>
      </c>
      <c r="BV1" s="173" t="s">
        <v>574</v>
      </c>
      <c r="BW1" s="173" t="s">
        <v>576</v>
      </c>
      <c r="BX1" s="173" t="s">
        <v>578</v>
      </c>
      <c r="BY1" s="173" t="s">
        <v>580</v>
      </c>
      <c r="BZ1" s="173" t="s">
        <v>582</v>
      </c>
      <c r="CA1" s="173" t="s">
        <v>584</v>
      </c>
      <c r="CB1" s="182" t="s">
        <v>253</v>
      </c>
      <c r="CC1" s="173" t="s">
        <v>254</v>
      </c>
      <c r="CD1" s="173" t="s">
        <v>586</v>
      </c>
      <c r="CE1" s="173" t="s">
        <v>255</v>
      </c>
      <c r="CF1" s="173" t="s">
        <v>588</v>
      </c>
      <c r="CG1" s="173" t="s">
        <v>590</v>
      </c>
      <c r="CH1" s="182" t="s">
        <v>256</v>
      </c>
      <c r="CI1" s="173" t="s">
        <v>257</v>
      </c>
      <c r="CJ1" s="173" t="s">
        <v>592</v>
      </c>
      <c r="CK1" s="173" t="s">
        <v>258</v>
      </c>
      <c r="CL1" s="173" t="s">
        <v>594</v>
      </c>
      <c r="CM1" s="173" t="s">
        <v>596</v>
      </c>
      <c r="CN1" s="173" t="s">
        <v>598</v>
      </c>
      <c r="CO1" s="182" t="s">
        <v>259</v>
      </c>
      <c r="CP1" s="173" t="s">
        <v>604</v>
      </c>
      <c r="CQ1" s="173" t="s">
        <v>606</v>
      </c>
      <c r="CR1" s="173" t="s">
        <v>260</v>
      </c>
      <c r="CS1" s="173" t="s">
        <v>600</v>
      </c>
      <c r="CT1" s="173" t="s">
        <v>602</v>
      </c>
      <c r="CU1" s="173" t="s">
        <v>261</v>
      </c>
      <c r="CV1" s="173" t="s">
        <v>608</v>
      </c>
      <c r="CW1" s="173" t="s">
        <v>262</v>
      </c>
      <c r="CX1" s="173" t="s">
        <v>609</v>
      </c>
      <c r="CY1" s="170" t="s">
        <v>266</v>
      </c>
      <c r="CZ1" s="182" t="s">
        <v>267</v>
      </c>
      <c r="DA1" s="173" t="s">
        <v>610</v>
      </c>
      <c r="DB1" s="173" t="s">
        <v>611</v>
      </c>
      <c r="DC1" s="173" t="s">
        <v>613</v>
      </c>
      <c r="DD1" s="173" t="s">
        <v>268</v>
      </c>
      <c r="DE1" s="173" t="s">
        <v>615</v>
      </c>
      <c r="DF1" s="173" t="s">
        <v>617</v>
      </c>
      <c r="DG1" s="173" t="s">
        <v>619</v>
      </c>
      <c r="DH1" s="173" t="s">
        <v>621</v>
      </c>
      <c r="DI1" s="173" t="s">
        <v>623</v>
      </c>
      <c r="DJ1" s="173" t="s">
        <v>625</v>
      </c>
      <c r="DK1" s="182" t="s">
        <v>269</v>
      </c>
      <c r="DL1" s="173" t="s">
        <v>270</v>
      </c>
      <c r="DM1" s="173" t="s">
        <v>627</v>
      </c>
      <c r="DN1" s="173" t="s">
        <v>271</v>
      </c>
      <c r="DO1" s="173" t="s">
        <v>629</v>
      </c>
      <c r="DP1" s="173" t="s">
        <v>631</v>
      </c>
      <c r="DQ1" s="173" t="s">
        <v>633</v>
      </c>
      <c r="DR1" s="173" t="s">
        <v>635</v>
      </c>
      <c r="DS1" s="173" t="s">
        <v>637</v>
      </c>
      <c r="DT1" s="173" t="s">
        <v>639</v>
      </c>
      <c r="DU1" s="173" t="s">
        <v>641</v>
      </c>
      <c r="DV1" s="173" t="s">
        <v>272</v>
      </c>
      <c r="DW1" s="173" t="s">
        <v>643</v>
      </c>
      <c r="DX1" s="173" t="s">
        <v>645</v>
      </c>
      <c r="DY1" s="173" t="s">
        <v>647</v>
      </c>
      <c r="DZ1" s="182" t="s">
        <v>273</v>
      </c>
      <c r="EA1" s="173" t="s">
        <v>649</v>
      </c>
      <c r="EB1" s="173" t="s">
        <v>274</v>
      </c>
      <c r="EC1" s="173" t="s">
        <v>651</v>
      </c>
      <c r="ED1" s="173" t="s">
        <v>275</v>
      </c>
      <c r="EE1" s="173" t="s">
        <v>653</v>
      </c>
      <c r="EF1" s="173" t="s">
        <v>655</v>
      </c>
      <c r="EG1" s="173" t="s">
        <v>657</v>
      </c>
      <c r="EH1" s="173" t="s">
        <v>659</v>
      </c>
      <c r="EI1" s="173" t="s">
        <v>661</v>
      </c>
      <c r="EJ1" s="173" t="s">
        <v>663</v>
      </c>
      <c r="EK1" s="173" t="s">
        <v>665</v>
      </c>
      <c r="EL1" s="173" t="s">
        <v>667</v>
      </c>
      <c r="EM1" s="173" t="s">
        <v>669</v>
      </c>
      <c r="EN1" s="173" t="s">
        <v>671</v>
      </c>
      <c r="EO1" s="173" t="s">
        <v>673</v>
      </c>
      <c r="EP1" s="182" t="s">
        <v>276</v>
      </c>
      <c r="EQ1" s="173" t="s">
        <v>675</v>
      </c>
      <c r="ER1" s="173" t="s">
        <v>277</v>
      </c>
      <c r="ES1" s="173" t="s">
        <v>677</v>
      </c>
      <c r="ET1" s="173" t="s">
        <v>679</v>
      </c>
      <c r="EU1" s="173" t="s">
        <v>278</v>
      </c>
      <c r="EV1" s="173" t="s">
        <v>681</v>
      </c>
      <c r="EW1" s="173" t="s">
        <v>683</v>
      </c>
      <c r="EX1" s="173" t="s">
        <v>279</v>
      </c>
      <c r="EY1" s="173" t="s">
        <v>685</v>
      </c>
      <c r="EZ1" s="173" t="s">
        <v>687</v>
      </c>
      <c r="FA1" s="173" t="s">
        <v>689</v>
      </c>
      <c r="FB1" s="173" t="s">
        <v>280</v>
      </c>
      <c r="FC1" s="173" t="s">
        <v>691</v>
      </c>
      <c r="FD1" s="173" t="s">
        <v>693</v>
      </c>
      <c r="FE1" s="182" t="s">
        <v>281</v>
      </c>
      <c r="FF1" s="173" t="s">
        <v>282</v>
      </c>
      <c r="FG1" s="173" t="s">
        <v>695</v>
      </c>
      <c r="FH1" s="173" t="s">
        <v>697</v>
      </c>
      <c r="FI1" s="173" t="s">
        <v>699</v>
      </c>
      <c r="FJ1" s="173" t="s">
        <v>701</v>
      </c>
      <c r="FK1" s="173" t="s">
        <v>283</v>
      </c>
      <c r="FL1" s="173" t="s">
        <v>703</v>
      </c>
      <c r="FM1" s="173" t="s">
        <v>705</v>
      </c>
      <c r="FN1" s="173" t="s">
        <v>707</v>
      </c>
      <c r="FO1" s="173" t="s">
        <v>709</v>
      </c>
      <c r="FP1" s="173" t="s">
        <v>711</v>
      </c>
      <c r="FQ1" s="173" t="s">
        <v>284</v>
      </c>
      <c r="FR1" s="173" t="s">
        <v>714</v>
      </c>
      <c r="FS1" s="173" t="s">
        <v>285</v>
      </c>
      <c r="FT1" s="173" t="s">
        <v>717</v>
      </c>
      <c r="FU1" s="173" t="s">
        <v>718</v>
      </c>
      <c r="FV1" s="173" t="s">
        <v>720</v>
      </c>
      <c r="FW1" s="173" t="s">
        <v>286</v>
      </c>
      <c r="FX1" s="173" t="s">
        <v>723</v>
      </c>
      <c r="FY1" s="173" t="s">
        <v>724</v>
      </c>
      <c r="FZ1" s="173" t="s">
        <v>726</v>
      </c>
      <c r="GA1" s="173" t="s">
        <v>287</v>
      </c>
      <c r="GB1" s="173" t="s">
        <v>729</v>
      </c>
      <c r="GC1" s="173" t="s">
        <v>731</v>
      </c>
      <c r="GD1" s="173" t="s">
        <v>733</v>
      </c>
      <c r="GE1" s="182" t="s">
        <v>288</v>
      </c>
      <c r="GF1" s="182" t="s">
        <v>289</v>
      </c>
      <c r="GG1" s="173" t="s">
        <v>295</v>
      </c>
      <c r="GH1" s="173" t="s">
        <v>735</v>
      </c>
      <c r="GI1" s="173" t="s">
        <v>737</v>
      </c>
      <c r="GJ1" s="173" t="s">
        <v>739</v>
      </c>
      <c r="GK1" s="173" t="s">
        <v>741</v>
      </c>
      <c r="GL1" s="173" t="s">
        <v>743</v>
      </c>
      <c r="GM1" s="173" t="s">
        <v>745</v>
      </c>
      <c r="GN1" s="182" t="s">
        <v>290</v>
      </c>
      <c r="GO1" s="173" t="s">
        <v>296</v>
      </c>
      <c r="GP1" s="173" t="s">
        <v>747</v>
      </c>
      <c r="GQ1" s="173" t="s">
        <v>749</v>
      </c>
      <c r="GR1" s="173" t="s">
        <v>750</v>
      </c>
      <c r="GS1" s="173" t="s">
        <v>297</v>
      </c>
      <c r="GT1" s="173" t="s">
        <v>753</v>
      </c>
      <c r="GU1" s="173" t="s">
        <v>754</v>
      </c>
      <c r="GV1" s="182" t="s">
        <v>291</v>
      </c>
      <c r="GW1" s="173" t="s">
        <v>292</v>
      </c>
      <c r="GX1" s="173" t="s">
        <v>756</v>
      </c>
      <c r="GY1" s="173" t="s">
        <v>758</v>
      </c>
      <c r="GZ1" s="173" t="s">
        <v>760</v>
      </c>
      <c r="HA1" s="173" t="s">
        <v>762</v>
      </c>
      <c r="HB1" s="173" t="s">
        <v>764</v>
      </c>
      <c r="HC1" s="182" t="s">
        <v>293</v>
      </c>
      <c r="HD1" s="173" t="s">
        <v>294</v>
      </c>
      <c r="HE1" s="173" t="s">
        <v>766</v>
      </c>
      <c r="HF1" s="173" t="s">
        <v>768</v>
      </c>
      <c r="HG1" s="173" t="s">
        <v>770</v>
      </c>
      <c r="HH1" s="173" t="s">
        <v>772</v>
      </c>
      <c r="HI1" s="173" t="s">
        <v>774</v>
      </c>
      <c r="HJ1" s="173" t="s">
        <v>776</v>
      </c>
      <c r="HK1" s="170" t="s">
        <v>298</v>
      </c>
      <c r="HL1" s="182" t="s">
        <v>299</v>
      </c>
      <c r="HM1" s="173" t="s">
        <v>300</v>
      </c>
      <c r="HN1" s="173" t="s">
        <v>778</v>
      </c>
      <c r="HO1" s="173" t="s">
        <v>780</v>
      </c>
      <c r="HP1" s="173" t="s">
        <v>782</v>
      </c>
      <c r="HQ1" s="173" t="s">
        <v>784</v>
      </c>
      <c r="HR1" s="173" t="s">
        <v>301</v>
      </c>
      <c r="HS1" s="173" t="s">
        <v>787</v>
      </c>
      <c r="HT1" s="173" t="s">
        <v>318</v>
      </c>
      <c r="HU1" s="173" t="s">
        <v>825</v>
      </c>
      <c r="HV1" s="173" t="s">
        <v>827</v>
      </c>
      <c r="HW1" s="173" t="s">
        <v>829</v>
      </c>
      <c r="HX1" s="182" t="s">
        <v>302</v>
      </c>
      <c r="HY1" s="173" t="s">
        <v>789</v>
      </c>
      <c r="HZ1" s="173" t="s">
        <v>791</v>
      </c>
      <c r="IA1" s="173" t="s">
        <v>303</v>
      </c>
      <c r="IB1" s="173" t="s">
        <v>794</v>
      </c>
      <c r="IC1" s="173" t="s">
        <v>796</v>
      </c>
      <c r="ID1" s="173" t="s">
        <v>797</v>
      </c>
      <c r="IE1" s="173" t="s">
        <v>799</v>
      </c>
      <c r="IF1" s="182" t="s">
        <v>304</v>
      </c>
      <c r="IG1" s="173" t="s">
        <v>801</v>
      </c>
      <c r="IH1" s="173" t="s">
        <v>803</v>
      </c>
      <c r="II1" s="173" t="s">
        <v>805</v>
      </c>
      <c r="IJ1" s="173" t="s">
        <v>305</v>
      </c>
      <c r="IK1" s="173" t="s">
        <v>807</v>
      </c>
      <c r="IL1" s="173" t="s">
        <v>809</v>
      </c>
      <c r="IM1" s="173" t="s">
        <v>306</v>
      </c>
      <c r="IN1" s="173" t="s">
        <v>811</v>
      </c>
      <c r="IO1" s="173" t="s">
        <v>813</v>
      </c>
      <c r="IP1" s="173" t="s">
        <v>307</v>
      </c>
      <c r="IQ1" s="173" t="s">
        <v>815</v>
      </c>
      <c r="IR1" s="173" t="s">
        <v>817</v>
      </c>
      <c r="IS1" s="173" t="s">
        <v>819</v>
      </c>
      <c r="IT1" s="173" t="s">
        <v>821</v>
      </c>
      <c r="IU1" s="173" t="s">
        <v>308</v>
      </c>
      <c r="IV1" s="173" t="s">
        <v>823</v>
      </c>
      <c r="IW1" s="182" t="s">
        <v>309</v>
      </c>
      <c r="IX1" s="173" t="s">
        <v>831</v>
      </c>
      <c r="IY1" s="173" t="s">
        <v>833</v>
      </c>
      <c r="IZ1" s="173" t="s">
        <v>310</v>
      </c>
      <c r="JA1" s="173" t="s">
        <v>835</v>
      </c>
      <c r="JB1" s="173" t="s">
        <v>837</v>
      </c>
      <c r="JC1" s="173" t="s">
        <v>839</v>
      </c>
      <c r="JD1" s="182" t="s">
        <v>311</v>
      </c>
      <c r="JE1" s="173" t="s">
        <v>841</v>
      </c>
      <c r="JF1" s="173" t="s">
        <v>312</v>
      </c>
      <c r="JG1" s="173" t="s">
        <v>844</v>
      </c>
      <c r="JH1" s="173" t="s">
        <v>846</v>
      </c>
      <c r="JI1" s="173" t="s">
        <v>848</v>
      </c>
      <c r="JJ1" s="173" t="s">
        <v>850</v>
      </c>
      <c r="JK1" s="173" t="s">
        <v>852</v>
      </c>
      <c r="JL1" s="173" t="s">
        <v>854</v>
      </c>
      <c r="JM1" s="173" t="s">
        <v>313</v>
      </c>
      <c r="JN1" s="173" t="s">
        <v>857</v>
      </c>
      <c r="JO1" s="173" t="s">
        <v>859</v>
      </c>
      <c r="JP1" s="173" t="s">
        <v>861</v>
      </c>
      <c r="JQ1" s="173" t="s">
        <v>863</v>
      </c>
      <c r="JR1" s="173" t="s">
        <v>865</v>
      </c>
      <c r="JS1" s="173" t="s">
        <v>867</v>
      </c>
      <c r="JT1" s="173" t="s">
        <v>869</v>
      </c>
      <c r="JU1" s="173" t="s">
        <v>871</v>
      </c>
      <c r="JV1" s="173" t="s">
        <v>314</v>
      </c>
      <c r="JW1" s="173" t="s">
        <v>874</v>
      </c>
      <c r="JX1" s="173" t="s">
        <v>876</v>
      </c>
      <c r="JY1" s="173" t="s">
        <v>878</v>
      </c>
      <c r="JZ1" s="173" t="s">
        <v>880</v>
      </c>
      <c r="KA1" s="173" t="s">
        <v>881</v>
      </c>
      <c r="KB1" s="173" t="s">
        <v>883</v>
      </c>
      <c r="KC1" s="173" t="s">
        <v>885</v>
      </c>
      <c r="KD1" s="173" t="s">
        <v>887</v>
      </c>
      <c r="KE1" s="173" t="s">
        <v>889</v>
      </c>
      <c r="KF1" s="173" t="s">
        <v>891</v>
      </c>
      <c r="KG1" s="173" t="s">
        <v>893</v>
      </c>
      <c r="KH1" s="173" t="s">
        <v>895</v>
      </c>
      <c r="KI1" s="173" t="s">
        <v>897</v>
      </c>
      <c r="KJ1" s="173" t="s">
        <v>899</v>
      </c>
      <c r="KK1" s="173" t="s">
        <v>901</v>
      </c>
      <c r="KL1" s="173" t="s">
        <v>903</v>
      </c>
      <c r="KM1" s="173" t="s">
        <v>905</v>
      </c>
      <c r="KN1" s="173" t="s">
        <v>907</v>
      </c>
      <c r="KO1" s="173" t="s">
        <v>909</v>
      </c>
      <c r="KP1" s="173" t="s">
        <v>911</v>
      </c>
      <c r="KQ1" s="173" t="s">
        <v>913</v>
      </c>
      <c r="KR1" s="173" t="s">
        <v>915</v>
      </c>
      <c r="KS1" s="173" t="s">
        <v>917</v>
      </c>
      <c r="KT1" s="173" t="s">
        <v>919</v>
      </c>
      <c r="KU1" s="173" t="s">
        <v>921</v>
      </c>
      <c r="KV1" s="173" t="s">
        <v>923</v>
      </c>
      <c r="KW1" s="182" t="s">
        <v>315</v>
      </c>
      <c r="KX1" s="173" t="s">
        <v>925</v>
      </c>
      <c r="KY1" s="173" t="s">
        <v>316</v>
      </c>
      <c r="KZ1" s="173" t="s">
        <v>928</v>
      </c>
      <c r="LA1" s="173" t="s">
        <v>930</v>
      </c>
      <c r="LB1" s="173" t="s">
        <v>932</v>
      </c>
      <c r="LC1" s="173" t="s">
        <v>934</v>
      </c>
      <c r="LD1" s="173" t="s">
        <v>317</v>
      </c>
      <c r="LE1" s="173" t="s">
        <v>937</v>
      </c>
      <c r="LF1" s="173" t="s">
        <v>939</v>
      </c>
      <c r="LG1" s="173" t="s">
        <v>941</v>
      </c>
      <c r="LH1" s="173" t="s">
        <v>943</v>
      </c>
      <c r="LI1" s="173" t="s">
        <v>945</v>
      </c>
      <c r="LJ1" s="173" t="s">
        <v>947</v>
      </c>
      <c r="LK1" s="173" t="s">
        <v>949</v>
      </c>
      <c r="LL1" s="170" t="s">
        <v>319</v>
      </c>
      <c r="LM1" s="182" t="s">
        <v>320</v>
      </c>
      <c r="LN1" s="173" t="s">
        <v>321</v>
      </c>
      <c r="LO1" s="173" t="s">
        <v>322</v>
      </c>
      <c r="LP1" s="182" t="s">
        <v>323</v>
      </c>
      <c r="LQ1" s="173" t="s">
        <v>324</v>
      </c>
      <c r="LR1" s="173" t="s">
        <v>969</v>
      </c>
      <c r="LS1" s="173" t="s">
        <v>971</v>
      </c>
      <c r="LT1" s="173" t="s">
        <v>972</v>
      </c>
      <c r="LU1" s="173" t="s">
        <v>974</v>
      </c>
      <c r="LV1" s="173" t="s">
        <v>975</v>
      </c>
      <c r="LW1" s="173" t="s">
        <v>977</v>
      </c>
      <c r="LX1" s="173" t="s">
        <v>979</v>
      </c>
      <c r="LY1" s="173" t="s">
        <v>981</v>
      </c>
      <c r="LZ1" s="173" t="s">
        <v>983</v>
      </c>
      <c r="MA1" s="173" t="s">
        <v>325</v>
      </c>
      <c r="MB1" s="173" t="s">
        <v>986</v>
      </c>
      <c r="MC1" s="173" t="s">
        <v>987</v>
      </c>
      <c r="MD1" s="173" t="s">
        <v>989</v>
      </c>
      <c r="ME1" s="173" t="s">
        <v>326</v>
      </c>
      <c r="MF1" s="173" t="s">
        <v>992</v>
      </c>
      <c r="MG1" s="173" t="s">
        <v>993</v>
      </c>
      <c r="MH1" s="173" t="s">
        <v>995</v>
      </c>
      <c r="MI1" s="173" t="s">
        <v>997</v>
      </c>
      <c r="MJ1" s="173" t="s">
        <v>327</v>
      </c>
      <c r="MK1" s="173" t="s">
        <v>1000</v>
      </c>
      <c r="ML1" s="173" t="s">
        <v>1002</v>
      </c>
      <c r="MM1" s="173" t="s">
        <v>1004</v>
      </c>
      <c r="MN1" s="173" t="s">
        <v>1006</v>
      </c>
      <c r="MO1" s="173" t="s">
        <v>328</v>
      </c>
      <c r="MP1" s="173" t="s">
        <v>1009</v>
      </c>
      <c r="MQ1" s="173" t="s">
        <v>1011</v>
      </c>
      <c r="MR1" s="173" t="s">
        <v>1013</v>
      </c>
      <c r="MS1" s="173" t="s">
        <v>1015</v>
      </c>
      <c r="MT1" s="173" t="s">
        <v>1017</v>
      </c>
      <c r="MU1" s="173" t="s">
        <v>1019</v>
      </c>
      <c r="MV1" s="173" t="s">
        <v>1021</v>
      </c>
      <c r="MW1" s="173" t="s">
        <v>1023</v>
      </c>
      <c r="MX1" s="173" t="s">
        <v>1025</v>
      </c>
      <c r="MY1" s="173" t="s">
        <v>1027</v>
      </c>
      <c r="MZ1" s="173" t="s">
        <v>1029</v>
      </c>
      <c r="NA1" s="173" t="s">
        <v>1030</v>
      </c>
      <c r="NB1" s="182" t="s">
        <v>329</v>
      </c>
      <c r="NC1" s="173" t="s">
        <v>330</v>
      </c>
      <c r="ND1" s="173" t="s">
        <v>1032</v>
      </c>
      <c r="NE1" s="173" t="s">
        <v>1034</v>
      </c>
      <c r="NF1" s="173" t="s">
        <v>1036</v>
      </c>
      <c r="NG1" s="173" t="s">
        <v>1038</v>
      </c>
      <c r="NH1" s="182" t="s">
        <v>331</v>
      </c>
      <c r="NI1" s="173" t="s">
        <v>332</v>
      </c>
      <c r="NJ1" s="173" t="s">
        <v>1039</v>
      </c>
      <c r="NK1" s="173" t="s">
        <v>333</v>
      </c>
      <c r="NL1" s="173" t="s">
        <v>1041</v>
      </c>
      <c r="NM1" s="173" t="s">
        <v>1043</v>
      </c>
      <c r="NN1" s="173" t="s">
        <v>334</v>
      </c>
      <c r="NO1" s="173" t="s">
        <v>1045</v>
      </c>
      <c r="NP1" s="173" t="s">
        <v>1047</v>
      </c>
      <c r="NQ1" s="170" t="s">
        <v>320</v>
      </c>
      <c r="NR1" s="182" t="s">
        <v>321</v>
      </c>
      <c r="NS1" s="173" t="s">
        <v>335</v>
      </c>
      <c r="NT1" s="173" t="s">
        <v>951</v>
      </c>
      <c r="NU1" s="173" t="s">
        <v>953</v>
      </c>
      <c r="NV1" s="173" t="s">
        <v>955</v>
      </c>
      <c r="NW1" s="173" t="s">
        <v>957</v>
      </c>
      <c r="NX1" s="173" t="s">
        <v>336</v>
      </c>
      <c r="NY1" s="173" t="s">
        <v>959</v>
      </c>
      <c r="NZ1" s="173" t="s">
        <v>337</v>
      </c>
      <c r="OA1" s="173" t="s">
        <v>961</v>
      </c>
      <c r="OB1" s="182" t="s">
        <v>322</v>
      </c>
      <c r="OC1" s="173" t="s">
        <v>963</v>
      </c>
      <c r="OD1" s="173" t="s">
        <v>338</v>
      </c>
      <c r="OE1" s="170" t="s">
        <v>322</v>
      </c>
      <c r="OF1" s="182" t="s">
        <v>338</v>
      </c>
      <c r="OG1" s="173" t="s">
        <v>965</v>
      </c>
      <c r="OH1" s="173" t="s">
        <v>967</v>
      </c>
      <c r="OI1" s="173" t="s">
        <v>339</v>
      </c>
      <c r="OJ1" s="170" t="s">
        <v>340</v>
      </c>
      <c r="OK1" s="182" t="s">
        <v>341</v>
      </c>
      <c r="OL1" s="173" t="s">
        <v>342</v>
      </c>
      <c r="OM1" s="173" t="s">
        <v>1048</v>
      </c>
      <c r="ON1" s="173" t="s">
        <v>1050</v>
      </c>
      <c r="OO1" s="173" t="s">
        <v>343</v>
      </c>
      <c r="OP1" s="173" t="s">
        <v>353</v>
      </c>
      <c r="OQ1" s="173" t="s">
        <v>1052</v>
      </c>
      <c r="OR1" s="173" t="s">
        <v>1054</v>
      </c>
      <c r="OS1" s="173" t="s">
        <v>1056</v>
      </c>
      <c r="OT1" s="173" t="s">
        <v>1058</v>
      </c>
      <c r="OU1" s="173" t="s">
        <v>1060</v>
      </c>
      <c r="OV1" s="173" t="s">
        <v>1062</v>
      </c>
      <c r="OW1" s="173" t="s">
        <v>1064</v>
      </c>
      <c r="OX1" s="173" t="s">
        <v>1066</v>
      </c>
      <c r="OY1" s="173" t="s">
        <v>1068</v>
      </c>
      <c r="OZ1" s="173" t="s">
        <v>1070</v>
      </c>
      <c r="PA1" s="173" t="s">
        <v>1072</v>
      </c>
      <c r="PB1" s="173" t="s">
        <v>1074</v>
      </c>
      <c r="PC1" s="173" t="s">
        <v>1076</v>
      </c>
      <c r="PD1" s="173" t="s">
        <v>1078</v>
      </c>
      <c r="PE1" s="173" t="s">
        <v>1080</v>
      </c>
      <c r="PF1" s="173" t="s">
        <v>1082</v>
      </c>
      <c r="PG1" s="173" t="s">
        <v>1084</v>
      </c>
      <c r="PH1" s="173" t="s">
        <v>1086</v>
      </c>
      <c r="PI1" s="173" t="s">
        <v>1088</v>
      </c>
      <c r="PJ1" s="173" t="s">
        <v>1090</v>
      </c>
      <c r="PK1" s="173" t="s">
        <v>1092</v>
      </c>
      <c r="PL1" s="173" t="s">
        <v>1094</v>
      </c>
      <c r="PM1" s="173" t="s">
        <v>354</v>
      </c>
      <c r="PN1" s="173" t="s">
        <v>1097</v>
      </c>
      <c r="PO1" s="173" t="s">
        <v>1099</v>
      </c>
      <c r="PP1" s="173" t="s">
        <v>1100</v>
      </c>
      <c r="PQ1" s="173" t="s">
        <v>1102</v>
      </c>
      <c r="PR1" s="173" t="s">
        <v>1104</v>
      </c>
      <c r="PS1" s="173" t="s">
        <v>1106</v>
      </c>
      <c r="PT1" s="173" t="s">
        <v>1108</v>
      </c>
      <c r="PU1" s="173" t="s">
        <v>1110</v>
      </c>
      <c r="PV1" s="173" t="s">
        <v>1112</v>
      </c>
      <c r="PW1" s="173" t="s">
        <v>1114</v>
      </c>
      <c r="PX1" s="173" t="s">
        <v>1116</v>
      </c>
      <c r="PY1" s="173" t="s">
        <v>1118</v>
      </c>
      <c r="PZ1" s="173" t="s">
        <v>1120</v>
      </c>
      <c r="QA1" s="173" t="s">
        <v>1122</v>
      </c>
      <c r="QB1" s="173" t="s">
        <v>1124</v>
      </c>
      <c r="QC1" s="173" t="s">
        <v>1126</v>
      </c>
      <c r="QD1" s="173" t="s">
        <v>1128</v>
      </c>
      <c r="QE1" s="173" t="s">
        <v>1130</v>
      </c>
      <c r="QF1" s="173" t="s">
        <v>1132</v>
      </c>
      <c r="QG1" s="173" t="s">
        <v>1134</v>
      </c>
      <c r="QH1" s="173" t="s">
        <v>1136</v>
      </c>
      <c r="QI1" s="173" t="s">
        <v>1138</v>
      </c>
      <c r="QJ1" s="173" t="s">
        <v>1140</v>
      </c>
      <c r="QK1" s="173" t="s">
        <v>1142</v>
      </c>
      <c r="QL1" s="173" t="s">
        <v>1144</v>
      </c>
      <c r="QM1" s="173" t="s">
        <v>1146</v>
      </c>
      <c r="QN1" s="173" t="s">
        <v>344</v>
      </c>
      <c r="QO1" s="173" t="s">
        <v>1148</v>
      </c>
      <c r="QP1" s="173" t="s">
        <v>1150</v>
      </c>
      <c r="QQ1" s="173" t="s">
        <v>1152</v>
      </c>
      <c r="QR1" s="173" t="s">
        <v>1154</v>
      </c>
      <c r="QS1" s="173" t="s">
        <v>1156</v>
      </c>
      <c r="QT1" s="182" t="s">
        <v>345</v>
      </c>
      <c r="QU1" s="173" t="s">
        <v>346</v>
      </c>
      <c r="QV1" s="173" t="s">
        <v>1158</v>
      </c>
      <c r="QW1" s="173" t="s">
        <v>1160</v>
      </c>
      <c r="QX1" s="173" t="s">
        <v>1162</v>
      </c>
      <c r="QY1" s="173" t="s">
        <v>1164</v>
      </c>
      <c r="QZ1" s="173" t="s">
        <v>1166</v>
      </c>
      <c r="RA1" s="173" t="s">
        <v>1168</v>
      </c>
      <c r="RB1" s="182" t="s">
        <v>347</v>
      </c>
      <c r="RC1" s="173" t="s">
        <v>1170</v>
      </c>
      <c r="RD1" s="173" t="s">
        <v>348</v>
      </c>
      <c r="RE1" s="182" t="s">
        <v>349</v>
      </c>
      <c r="RF1" s="173" t="s">
        <v>350</v>
      </c>
      <c r="RG1" s="173" t="s">
        <v>1200</v>
      </c>
      <c r="RH1" s="173" t="s">
        <v>1202</v>
      </c>
      <c r="RI1" s="182" t="s">
        <v>351</v>
      </c>
      <c r="RJ1" s="173" t="s">
        <v>352</v>
      </c>
      <c r="RK1" s="173" t="s">
        <v>1204</v>
      </c>
      <c r="RL1" s="173" t="s">
        <v>1205</v>
      </c>
      <c r="RM1" s="173" t="s">
        <v>1206</v>
      </c>
      <c r="RN1" s="173" t="s">
        <v>1207</v>
      </c>
      <c r="RO1" s="173" t="s">
        <v>1209</v>
      </c>
      <c r="RP1" s="173" t="s">
        <v>1210</v>
      </c>
      <c r="RQ1" s="173" t="s">
        <v>1212</v>
      </c>
      <c r="RR1" s="173" t="s">
        <v>1213</v>
      </c>
      <c r="RS1" s="170" t="s">
        <v>347</v>
      </c>
      <c r="RT1" s="182" t="s">
        <v>348</v>
      </c>
      <c r="RU1" s="173" t="s">
        <v>355</v>
      </c>
      <c r="RV1" s="173" t="s">
        <v>1172</v>
      </c>
      <c r="RW1" s="173" t="s">
        <v>1174</v>
      </c>
      <c r="RX1" s="173" t="s">
        <v>1176</v>
      </c>
      <c r="RY1" s="173" t="s">
        <v>1178</v>
      </c>
      <c r="RZ1" s="173" t="s">
        <v>1180</v>
      </c>
      <c r="SA1" s="173" t="s">
        <v>1182</v>
      </c>
      <c r="SB1" s="173" t="s">
        <v>1184</v>
      </c>
      <c r="SC1" s="173" t="s">
        <v>1186</v>
      </c>
      <c r="SD1" s="173" t="s">
        <v>1188</v>
      </c>
      <c r="SE1" s="173" t="s">
        <v>1190</v>
      </c>
      <c r="SF1" s="173" t="s">
        <v>1192</v>
      </c>
      <c r="SG1" s="173" t="s">
        <v>1194</v>
      </c>
      <c r="SH1" s="173" t="s">
        <v>1196</v>
      </c>
      <c r="SI1" s="173" t="s">
        <v>1198</v>
      </c>
      <c r="SJ1" s="170" t="s">
        <v>356</v>
      </c>
      <c r="SK1" s="182" t="s">
        <v>357</v>
      </c>
      <c r="SL1" s="173" t="s">
        <v>358</v>
      </c>
      <c r="SM1" s="173" t="s">
        <v>1215</v>
      </c>
      <c r="SN1" s="173" t="s">
        <v>1217</v>
      </c>
      <c r="SO1" s="173" t="s">
        <v>359</v>
      </c>
      <c r="SP1" s="173" t="s">
        <v>1219</v>
      </c>
      <c r="SQ1" s="173" t="s">
        <v>1221</v>
      </c>
      <c r="SR1" s="173" t="s">
        <v>1223</v>
      </c>
      <c r="SS1" s="173" t="s">
        <v>1225</v>
      </c>
      <c r="ST1" s="182" t="s">
        <v>360</v>
      </c>
      <c r="SU1" s="173" t="s">
        <v>361</v>
      </c>
      <c r="SV1" s="173" t="s">
        <v>1227</v>
      </c>
      <c r="SW1" s="173" t="s">
        <v>1229</v>
      </c>
      <c r="SX1" s="173" t="s">
        <v>1231</v>
      </c>
      <c r="SY1" s="173" t="s">
        <v>1233</v>
      </c>
      <c r="SZ1" s="173" t="s">
        <v>1235</v>
      </c>
      <c r="TA1" s="173" t="s">
        <v>1237</v>
      </c>
      <c r="TB1" s="173" t="s">
        <v>1239</v>
      </c>
      <c r="TC1" s="173" t="s">
        <v>1241</v>
      </c>
      <c r="TD1" s="173" t="s">
        <v>1243</v>
      </c>
      <c r="TE1" s="173" t="s">
        <v>1245</v>
      </c>
      <c r="TF1" s="173" t="s">
        <v>1247</v>
      </c>
      <c r="TG1" s="173" t="s">
        <v>1249</v>
      </c>
      <c r="TH1" s="173" t="s">
        <v>1251</v>
      </c>
      <c r="TI1" s="173" t="s">
        <v>1253</v>
      </c>
      <c r="TJ1" s="173" t="s">
        <v>1255</v>
      </c>
      <c r="TK1" s="170" t="s">
        <v>362</v>
      </c>
      <c r="TL1" s="182" t="s">
        <v>363</v>
      </c>
      <c r="TM1" s="173" t="s">
        <v>364</v>
      </c>
      <c r="TN1" s="173" t="s">
        <v>1257</v>
      </c>
      <c r="TO1" s="173" t="s">
        <v>1259</v>
      </c>
      <c r="TP1" s="173" t="s">
        <v>1261</v>
      </c>
      <c r="TQ1" s="173" t="s">
        <v>1263</v>
      </c>
      <c r="TR1" s="173" t="s">
        <v>1265</v>
      </c>
      <c r="TS1" s="173" t="s">
        <v>365</v>
      </c>
      <c r="TT1" s="173" t="s">
        <v>1267</v>
      </c>
      <c r="TU1" s="173" t="s">
        <v>1269</v>
      </c>
      <c r="TV1" s="173" t="s">
        <v>1271</v>
      </c>
      <c r="TW1" s="173" t="s">
        <v>1273</v>
      </c>
      <c r="TX1" s="173" t="s">
        <v>1275</v>
      </c>
      <c r="TY1" s="173" t="s">
        <v>1277</v>
      </c>
      <c r="TZ1" s="182" t="s">
        <v>366</v>
      </c>
      <c r="UA1" s="173" t="s">
        <v>367</v>
      </c>
      <c r="UB1" s="173" t="s">
        <v>368</v>
      </c>
      <c r="UC1" s="173" t="s">
        <v>1279</v>
      </c>
      <c r="UD1" s="173" t="s">
        <v>1281</v>
      </c>
      <c r="UE1" s="173" t="s">
        <v>1282</v>
      </c>
      <c r="UF1" s="173" t="s">
        <v>1284</v>
      </c>
      <c r="UG1" s="173" t="s">
        <v>1286</v>
      </c>
      <c r="UH1" s="173" t="s">
        <v>1288</v>
      </c>
      <c r="UI1" s="173" t="s">
        <v>1290</v>
      </c>
      <c r="UJ1" s="173" t="s">
        <v>1292</v>
      </c>
      <c r="UK1" s="173" t="s">
        <v>1294</v>
      </c>
      <c r="UL1" s="173" t="s">
        <v>1296</v>
      </c>
      <c r="UM1" s="173" t="s">
        <v>1298</v>
      </c>
      <c r="UN1" s="173" t="s">
        <v>1300</v>
      </c>
      <c r="UO1" s="173" t="s">
        <v>1302</v>
      </c>
      <c r="UP1" s="173" t="s">
        <v>1304</v>
      </c>
      <c r="UQ1" s="173" t="s">
        <v>1306</v>
      </c>
      <c r="UR1" s="173" t="s">
        <v>1308</v>
      </c>
      <c r="US1" s="170" t="s">
        <v>1310</v>
      </c>
      <c r="UT1" s="173" t="s">
        <v>1312</v>
      </c>
      <c r="UU1" s="173" t="s">
        <v>1314</v>
      </c>
      <c r="UV1" s="173" t="s">
        <v>1316</v>
      </c>
      <c r="UW1" s="173" t="s">
        <v>1318</v>
      </c>
      <c r="UX1" s="173" t="s">
        <v>1320</v>
      </c>
      <c r="UY1" s="176"/>
    </row>
    <row r="2" spans="1:571" s="114" customFormat="1" hidden="1" x14ac:dyDescent="0.25">
      <c r="K2" s="152"/>
      <c r="Z2" s="316"/>
      <c r="AB2" s="114" t="s">
        <v>118</v>
      </c>
      <c r="AC2" s="114" t="s">
        <v>119</v>
      </c>
    </row>
    <row r="3" spans="1:571" hidden="1" x14ac:dyDescent="0.25">
      <c r="B3" s="80"/>
      <c r="C3" s="81"/>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1"/>
    </row>
    <row r="4" spans="1:571" hidden="1" x14ac:dyDescent="0.25">
      <c r="B4" s="80"/>
      <c r="C4" s="8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1"/>
    </row>
    <row r="5" spans="1:571" x14ac:dyDescent="0.25">
      <c r="B5" s="80"/>
      <c r="C5" s="81"/>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1"/>
    </row>
    <row r="6" spans="1:571" x14ac:dyDescent="0.25">
      <c r="B6" s="80"/>
      <c r="C6" s="81" t="s">
        <v>236</v>
      </c>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1"/>
    </row>
    <row r="7" spans="1:571" x14ac:dyDescent="0.25">
      <c r="B7" s="78"/>
      <c r="C7" s="81" t="s">
        <v>84</v>
      </c>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1"/>
    </row>
    <row r="8" spans="1:571" x14ac:dyDescent="0.25">
      <c r="B8" s="83"/>
      <c r="C8" s="81" t="s">
        <v>1390</v>
      </c>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1"/>
    </row>
    <row r="9" spans="1:571" x14ac:dyDescent="0.25">
      <c r="B9" s="78"/>
      <c r="C9" s="81" t="s">
        <v>85</v>
      </c>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1"/>
    </row>
    <row r="10" spans="1:571" ht="15.75" customHeight="1" thickBot="1" x14ac:dyDescent="0.3">
      <c r="K10" s="548" t="s">
        <v>382</v>
      </c>
      <c r="L10" s="548"/>
      <c r="M10" s="548"/>
      <c r="N10" s="548"/>
      <c r="O10" s="548"/>
      <c r="P10" s="548"/>
      <c r="Q10" s="548"/>
      <c r="R10" s="548"/>
      <c r="S10" s="548"/>
      <c r="T10" s="548"/>
      <c r="U10" s="548"/>
      <c r="V10" s="548"/>
      <c r="W10" s="548"/>
      <c r="X10" s="548"/>
      <c r="Y10" s="548"/>
      <c r="Z10" s="548"/>
      <c r="AA10" s="548"/>
    </row>
    <row r="11" spans="1:571" ht="79.5" thickBot="1" x14ac:dyDescent="0.3">
      <c r="A11" s="255"/>
      <c r="B11" s="230" t="s">
        <v>122</v>
      </c>
      <c r="C11" s="185" t="s">
        <v>121</v>
      </c>
      <c r="D11" s="186" t="s">
        <v>118</v>
      </c>
      <c r="E11" s="196" t="s">
        <v>1389</v>
      </c>
      <c r="F11" s="186" t="s">
        <v>237</v>
      </c>
      <c r="G11" s="186" t="s">
        <v>449</v>
      </c>
      <c r="H11" s="186" t="s">
        <v>451</v>
      </c>
      <c r="I11" s="196" t="s">
        <v>452</v>
      </c>
      <c r="J11" s="186" t="s">
        <v>450</v>
      </c>
      <c r="K11" s="246" t="s">
        <v>1327</v>
      </c>
      <c r="L11" s="246" t="s">
        <v>1329</v>
      </c>
      <c r="M11" s="246" t="s">
        <v>460</v>
      </c>
      <c r="N11" s="246" t="s">
        <v>1328</v>
      </c>
      <c r="O11" s="246" t="s">
        <v>1330</v>
      </c>
      <c r="P11" s="246" t="s">
        <v>461</v>
      </c>
      <c r="Q11" s="246" t="s">
        <v>1331</v>
      </c>
      <c r="R11" s="246" t="s">
        <v>1332</v>
      </c>
      <c r="S11" s="246" t="s">
        <v>1333</v>
      </c>
      <c r="T11" s="246" t="s">
        <v>1343</v>
      </c>
      <c r="U11" s="246" t="s">
        <v>1334</v>
      </c>
      <c r="V11" s="246" t="s">
        <v>1335</v>
      </c>
      <c r="W11" s="246" t="s">
        <v>1336</v>
      </c>
      <c r="X11" s="246" t="s">
        <v>1337</v>
      </c>
      <c r="Y11" s="246" t="s">
        <v>1338</v>
      </c>
      <c r="Z11" s="246" t="s">
        <v>1345</v>
      </c>
      <c r="AA11" s="246" t="s">
        <v>1368</v>
      </c>
      <c r="AB11" s="245" t="s">
        <v>383</v>
      </c>
      <c r="AC11" s="196" t="s">
        <v>401</v>
      </c>
      <c r="AD11" s="196" t="s">
        <v>384</v>
      </c>
      <c r="AE11" s="196" t="s">
        <v>398</v>
      </c>
      <c r="AF11" s="196" t="s">
        <v>385</v>
      </c>
      <c r="AG11" s="196" t="s">
        <v>386</v>
      </c>
      <c r="AH11" s="196" t="s">
        <v>387</v>
      </c>
      <c r="AI11" s="196" t="s">
        <v>397</v>
      </c>
      <c r="AJ11" s="196" t="s">
        <v>388</v>
      </c>
      <c r="AK11" s="196" t="s">
        <v>389</v>
      </c>
      <c r="AL11" s="196" t="s">
        <v>390</v>
      </c>
      <c r="AM11" s="196" t="s">
        <v>396</v>
      </c>
      <c r="AN11" s="196" t="s">
        <v>391</v>
      </c>
      <c r="AO11" s="196" t="s">
        <v>392</v>
      </c>
      <c r="AP11" s="196" t="s">
        <v>393</v>
      </c>
      <c r="AQ11" s="196" t="s">
        <v>395</v>
      </c>
      <c r="AR11" s="196" t="s">
        <v>394</v>
      </c>
    </row>
    <row r="12" spans="1:571" x14ac:dyDescent="0.25">
      <c r="A12" s="254"/>
      <c r="B12" s="179" t="s">
        <v>240</v>
      </c>
      <c r="C12" s="180" t="s">
        <v>123</v>
      </c>
      <c r="D12" s="181">
        <f>D13+D47+D83+D89+D96</f>
        <v>1350000</v>
      </c>
      <c r="E12" s="181">
        <f>E13+E47+E83+E89+E96</f>
        <v>0</v>
      </c>
      <c r="F12" s="181">
        <f t="shared" ref="F12:F50" si="0">D12+E12</f>
        <v>1350000</v>
      </c>
      <c r="G12" s="181">
        <f>G13+G47+G83+G89+G96</f>
        <v>0</v>
      </c>
      <c r="H12" s="181">
        <f t="shared" ref="H12:H50" si="1">F12-G12</f>
        <v>1350000</v>
      </c>
      <c r="I12" s="181">
        <f>I13+I47+I83+I89+I96</f>
        <v>0</v>
      </c>
      <c r="J12" s="181">
        <f t="shared" ref="J12:J46" si="2">F12-I12</f>
        <v>1350000</v>
      </c>
      <c r="K12" s="181">
        <f t="shared" ref="K12:AD12" si="3">K13+K47+K83+K89+K96</f>
        <v>0</v>
      </c>
      <c r="L12" s="181">
        <f t="shared" si="3"/>
        <v>0</v>
      </c>
      <c r="M12" s="181">
        <f t="shared" si="3"/>
        <v>0</v>
      </c>
      <c r="N12" s="181">
        <f t="shared" si="3"/>
        <v>0</v>
      </c>
      <c r="O12" s="181">
        <f t="shared" si="3"/>
        <v>0</v>
      </c>
      <c r="P12" s="181">
        <f t="shared" si="3"/>
        <v>0</v>
      </c>
      <c r="Q12" s="181">
        <f t="shared" si="3"/>
        <v>0</v>
      </c>
      <c r="R12" s="181">
        <f t="shared" si="3"/>
        <v>0</v>
      </c>
      <c r="S12" s="181">
        <f t="shared" si="3"/>
        <v>0</v>
      </c>
      <c r="T12" s="181">
        <f>T13+T47+T83+T89+T96</f>
        <v>0</v>
      </c>
      <c r="U12" s="181">
        <f t="shared" si="3"/>
        <v>0</v>
      </c>
      <c r="V12" s="181">
        <f t="shared" si="3"/>
        <v>0</v>
      </c>
      <c r="W12" s="181">
        <f t="shared" si="3"/>
        <v>0</v>
      </c>
      <c r="X12" s="181">
        <f t="shared" si="3"/>
        <v>0</v>
      </c>
      <c r="Y12" s="181">
        <f>Y13+Y47+Y83+Y89+Y96</f>
        <v>0</v>
      </c>
      <c r="Z12" s="181">
        <f>Z13+Z47+Z83+Z89+Z96</f>
        <v>1350000</v>
      </c>
      <c r="AA12" s="181">
        <f t="shared" si="3"/>
        <v>0</v>
      </c>
      <c r="AB12" s="181">
        <f t="shared" si="3"/>
        <v>1350000</v>
      </c>
      <c r="AC12" s="181">
        <f t="shared" si="3"/>
        <v>0</v>
      </c>
      <c r="AD12" s="181">
        <f t="shared" si="3"/>
        <v>0</v>
      </c>
      <c r="AE12" s="181">
        <f t="shared" ref="AE12:AE50" si="4">AB12+AC12+AD12</f>
        <v>1350000</v>
      </c>
      <c r="AF12" s="181">
        <f>AF13+AF47+AF83+AF89+AF96</f>
        <v>0</v>
      </c>
      <c r="AG12" s="181">
        <f>AG13+AG47+AG83+AG89+AG96</f>
        <v>0</v>
      </c>
      <c r="AH12" s="181">
        <f>AH13+AH47+AH83+AH89+AH96</f>
        <v>0</v>
      </c>
      <c r="AI12" s="181">
        <f t="shared" ref="AI12:AI50" si="5">AF12+AG12+AH12</f>
        <v>0</v>
      </c>
      <c r="AJ12" s="181">
        <f>AJ13+AJ47+AJ83+AJ89+AJ96</f>
        <v>0</v>
      </c>
      <c r="AK12" s="181">
        <f>AK13+AK47+AK83+AK89+AK96</f>
        <v>0</v>
      </c>
      <c r="AL12" s="181">
        <f>AL13+AL47+AL83+AL89+AL96</f>
        <v>0</v>
      </c>
      <c r="AM12" s="181">
        <f t="shared" ref="AM12:AM50" si="6">AJ12+AK12+AL12</f>
        <v>0</v>
      </c>
      <c r="AN12" s="181">
        <f>AN13+AN47+AN83+AN89+AN96</f>
        <v>0</v>
      </c>
      <c r="AO12" s="181">
        <f>AO13+AO47+AO83+AO89+AO96</f>
        <v>0</v>
      </c>
      <c r="AP12" s="181">
        <f>AP13+AP47+AP83+AP89+AP96</f>
        <v>0</v>
      </c>
      <c r="AQ12" s="181">
        <f t="shared" ref="AQ12:AQ50" si="7">AN12+AO12+AP12</f>
        <v>0</v>
      </c>
      <c r="AR12" s="181">
        <f t="shared" ref="AR12:AR50" si="8">AE12+AI12+AM12+AQ12</f>
        <v>1350000</v>
      </c>
    </row>
    <row r="13" spans="1:571" x14ac:dyDescent="0.25">
      <c r="B13" s="182" t="s">
        <v>241</v>
      </c>
      <c r="C13" s="183" t="s">
        <v>124</v>
      </c>
      <c r="D13" s="184">
        <f>SUM(D14:D46)</f>
        <v>1350000</v>
      </c>
      <c r="E13" s="184">
        <f>SUM(E14:E46)</f>
        <v>0</v>
      </c>
      <c r="F13" s="184">
        <f t="shared" si="0"/>
        <v>1350000</v>
      </c>
      <c r="G13" s="184">
        <f>SUM(G14:G46)</f>
        <v>0</v>
      </c>
      <c r="H13" s="184">
        <f t="shared" si="1"/>
        <v>1350000</v>
      </c>
      <c r="I13" s="184">
        <f>SUM(I14:I46)</f>
        <v>0</v>
      </c>
      <c r="J13" s="184">
        <f t="shared" si="2"/>
        <v>1350000</v>
      </c>
      <c r="K13" s="184">
        <f t="shared" ref="K13:AD13" si="9">SUM(K14:K46)</f>
        <v>0</v>
      </c>
      <c r="L13" s="184">
        <f t="shared" si="9"/>
        <v>0</v>
      </c>
      <c r="M13" s="184">
        <f t="shared" si="9"/>
        <v>0</v>
      </c>
      <c r="N13" s="184">
        <f t="shared" si="9"/>
        <v>0</v>
      </c>
      <c r="O13" s="184">
        <f t="shared" si="9"/>
        <v>0</v>
      </c>
      <c r="P13" s="184">
        <f t="shared" si="9"/>
        <v>0</v>
      </c>
      <c r="Q13" s="184">
        <f t="shared" si="9"/>
        <v>0</v>
      </c>
      <c r="R13" s="184">
        <f t="shared" si="9"/>
        <v>0</v>
      </c>
      <c r="S13" s="184">
        <f t="shared" si="9"/>
        <v>0</v>
      </c>
      <c r="T13" s="184">
        <f>SUM(T14:T46)</f>
        <v>0</v>
      </c>
      <c r="U13" s="184">
        <f t="shared" si="9"/>
        <v>0</v>
      </c>
      <c r="V13" s="184">
        <f t="shared" si="9"/>
        <v>0</v>
      </c>
      <c r="W13" s="184">
        <f t="shared" si="9"/>
        <v>0</v>
      </c>
      <c r="X13" s="184">
        <f t="shared" si="9"/>
        <v>0</v>
      </c>
      <c r="Y13" s="184">
        <f>SUM(Y14:Y46)</f>
        <v>0</v>
      </c>
      <c r="Z13" s="184">
        <f>SUM(Z14:Z46)</f>
        <v>1350000</v>
      </c>
      <c r="AA13" s="184">
        <f t="shared" si="9"/>
        <v>0</v>
      </c>
      <c r="AB13" s="184">
        <f t="shared" si="9"/>
        <v>1350000</v>
      </c>
      <c r="AC13" s="184">
        <f t="shared" si="9"/>
        <v>0</v>
      </c>
      <c r="AD13" s="184">
        <f t="shared" si="9"/>
        <v>0</v>
      </c>
      <c r="AE13" s="184">
        <f t="shared" si="4"/>
        <v>1350000</v>
      </c>
      <c r="AF13" s="184">
        <f>SUM(AF14:AF46)</f>
        <v>0</v>
      </c>
      <c r="AG13" s="184">
        <f>SUM(AG14:AG46)</f>
        <v>0</v>
      </c>
      <c r="AH13" s="184">
        <f>SUM(AH14:AH46)</f>
        <v>0</v>
      </c>
      <c r="AI13" s="184">
        <f t="shared" si="5"/>
        <v>0</v>
      </c>
      <c r="AJ13" s="184">
        <f>SUM(AJ14:AJ46)</f>
        <v>0</v>
      </c>
      <c r="AK13" s="184">
        <f>SUM(AK14:AK46)</f>
        <v>0</v>
      </c>
      <c r="AL13" s="184">
        <f>SUM(AL14:AL46)</f>
        <v>0</v>
      </c>
      <c r="AM13" s="184">
        <f t="shared" si="6"/>
        <v>0</v>
      </c>
      <c r="AN13" s="184">
        <f>SUM(AN14:AN46)</f>
        <v>0</v>
      </c>
      <c r="AO13" s="184">
        <f>SUM(AO14:AO46)</f>
        <v>0</v>
      </c>
      <c r="AP13" s="184">
        <f>SUM(AP14:AP46)</f>
        <v>0</v>
      </c>
      <c r="AQ13" s="184">
        <f t="shared" si="7"/>
        <v>0</v>
      </c>
      <c r="AR13" s="184">
        <f t="shared" si="8"/>
        <v>1350000</v>
      </c>
    </row>
    <row r="14" spans="1:571" x14ac:dyDescent="0.25">
      <c r="B14" s="173" t="s">
        <v>242</v>
      </c>
      <c r="C14" s="174" t="s">
        <v>125</v>
      </c>
      <c r="D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5">
        <f t="shared" si="0"/>
        <v>0</v>
      </c>
      <c r="G14" s="175"/>
      <c r="H14" s="175">
        <f t="shared" si="1"/>
        <v>0</v>
      </c>
      <c r="I14" s="175"/>
      <c r="J14" s="175">
        <f t="shared" si="2"/>
        <v>0</v>
      </c>
      <c r="K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5">
        <f t="shared" si="4"/>
        <v>0</v>
      </c>
      <c r="AF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5">
        <f t="shared" si="5"/>
        <v>0</v>
      </c>
      <c r="AJ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5">
        <f t="shared" si="6"/>
        <v>0</v>
      </c>
      <c r="AN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5">
        <f t="shared" si="7"/>
        <v>0</v>
      </c>
      <c r="AR14" s="175">
        <f t="shared" si="8"/>
        <v>0</v>
      </c>
    </row>
    <row r="15" spans="1:571" x14ac:dyDescent="0.25">
      <c r="B15" s="173" t="s">
        <v>482</v>
      </c>
      <c r="C15" s="174" t="s">
        <v>483</v>
      </c>
      <c r="D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1260000</v>
      </c>
      <c r="E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75">
        <f t="shared" si="0"/>
        <v>1260000</v>
      </c>
      <c r="G15" s="175"/>
      <c r="H15" s="175">
        <f t="shared" si="1"/>
        <v>1260000</v>
      </c>
      <c r="I15" s="175"/>
      <c r="J15" s="175">
        <f t="shared" si="2"/>
        <v>1260000</v>
      </c>
      <c r="K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1260000</v>
      </c>
      <c r="AA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1260000</v>
      </c>
      <c r="AC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75">
        <f t="shared" si="4"/>
        <v>1260000</v>
      </c>
      <c r="AF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5">
        <f t="shared" si="5"/>
        <v>0</v>
      </c>
      <c r="AJ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5">
        <f t="shared" si="6"/>
        <v>0</v>
      </c>
      <c r="AN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5">
        <f t="shared" si="7"/>
        <v>0</v>
      </c>
      <c r="AR15" s="175">
        <f t="shared" si="8"/>
        <v>1260000</v>
      </c>
    </row>
    <row r="16" spans="1:571" x14ac:dyDescent="0.25">
      <c r="B16" s="173" t="s">
        <v>484</v>
      </c>
      <c r="C16" s="174" t="s">
        <v>485</v>
      </c>
      <c r="D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5">
        <f t="shared" si="0"/>
        <v>0</v>
      </c>
      <c r="G16" s="175"/>
      <c r="H16" s="175">
        <f t="shared" si="1"/>
        <v>0</v>
      </c>
      <c r="I16" s="175"/>
      <c r="J16" s="175">
        <f t="shared" si="2"/>
        <v>0</v>
      </c>
      <c r="K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5">
        <f t="shared" si="4"/>
        <v>0</v>
      </c>
      <c r="AF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5">
        <f t="shared" si="5"/>
        <v>0</v>
      </c>
      <c r="AJ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5">
        <f t="shared" si="6"/>
        <v>0</v>
      </c>
      <c r="AN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5">
        <f t="shared" si="7"/>
        <v>0</v>
      </c>
      <c r="AR16" s="175">
        <f t="shared" si="8"/>
        <v>0</v>
      </c>
    </row>
    <row r="17" spans="2:44" x14ac:dyDescent="0.25">
      <c r="B17" s="173" t="s">
        <v>486</v>
      </c>
      <c r="C17" s="174" t="s">
        <v>487</v>
      </c>
      <c r="D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5">
        <f t="shared" si="0"/>
        <v>0</v>
      </c>
      <c r="G17" s="175"/>
      <c r="H17" s="175">
        <f t="shared" si="1"/>
        <v>0</v>
      </c>
      <c r="I17" s="175"/>
      <c r="J17" s="175">
        <f t="shared" si="2"/>
        <v>0</v>
      </c>
      <c r="K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5">
        <f t="shared" si="4"/>
        <v>0</v>
      </c>
      <c r="AF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5">
        <f t="shared" si="5"/>
        <v>0</v>
      </c>
      <c r="AJ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5">
        <f t="shared" si="6"/>
        <v>0</v>
      </c>
      <c r="AN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5">
        <f t="shared" si="7"/>
        <v>0</v>
      </c>
      <c r="AR17" s="175">
        <f t="shared" si="8"/>
        <v>0</v>
      </c>
    </row>
    <row r="18" spans="2:44" x14ac:dyDescent="0.25">
      <c r="B18" s="173" t="s">
        <v>488</v>
      </c>
      <c r="C18" s="174" t="s">
        <v>489</v>
      </c>
      <c r="D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5">
        <f t="shared" si="0"/>
        <v>0</v>
      </c>
      <c r="G18" s="175"/>
      <c r="H18" s="175">
        <f t="shared" si="1"/>
        <v>0</v>
      </c>
      <c r="I18" s="175"/>
      <c r="J18" s="175">
        <f t="shared" si="2"/>
        <v>0</v>
      </c>
      <c r="K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5">
        <f t="shared" si="4"/>
        <v>0</v>
      </c>
      <c r="AF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5">
        <f t="shared" si="5"/>
        <v>0</v>
      </c>
      <c r="AJ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5">
        <f t="shared" si="6"/>
        <v>0</v>
      </c>
      <c r="AN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5">
        <f t="shared" si="7"/>
        <v>0</v>
      </c>
      <c r="AR18" s="175">
        <f t="shared" si="8"/>
        <v>0</v>
      </c>
    </row>
    <row r="19" spans="2:44" x14ac:dyDescent="0.25">
      <c r="B19" s="173" t="s">
        <v>490</v>
      </c>
      <c r="C19" s="174" t="s">
        <v>491</v>
      </c>
      <c r="D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5">
        <f t="shared" si="0"/>
        <v>0</v>
      </c>
      <c r="G19" s="175"/>
      <c r="H19" s="175">
        <f t="shared" si="1"/>
        <v>0</v>
      </c>
      <c r="I19" s="175"/>
      <c r="J19" s="175">
        <f t="shared" si="2"/>
        <v>0</v>
      </c>
      <c r="K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5">
        <f t="shared" si="4"/>
        <v>0</v>
      </c>
      <c r="AF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5">
        <f t="shared" si="5"/>
        <v>0</v>
      </c>
      <c r="AJ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5">
        <f t="shared" si="6"/>
        <v>0</v>
      </c>
      <c r="AN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5">
        <f t="shared" si="7"/>
        <v>0</v>
      </c>
      <c r="AR19" s="175">
        <f t="shared" si="8"/>
        <v>0</v>
      </c>
    </row>
    <row r="20" spans="2:44" x14ac:dyDescent="0.25">
      <c r="B20" s="173" t="s">
        <v>492</v>
      </c>
      <c r="C20" s="174" t="s">
        <v>493</v>
      </c>
      <c r="D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5">
        <f t="shared" si="0"/>
        <v>0</v>
      </c>
      <c r="G20" s="175"/>
      <c r="H20" s="175">
        <f t="shared" si="1"/>
        <v>0</v>
      </c>
      <c r="I20" s="175"/>
      <c r="J20" s="175">
        <f t="shared" si="2"/>
        <v>0</v>
      </c>
      <c r="K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5">
        <f t="shared" si="4"/>
        <v>0</v>
      </c>
      <c r="AF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5">
        <f t="shared" si="5"/>
        <v>0</v>
      </c>
      <c r="AJ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5">
        <f t="shared" si="6"/>
        <v>0</v>
      </c>
      <c r="AN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5">
        <f t="shared" si="7"/>
        <v>0</v>
      </c>
      <c r="AR20" s="175">
        <f t="shared" si="8"/>
        <v>0</v>
      </c>
    </row>
    <row r="21" spans="2:44" x14ac:dyDescent="0.25">
      <c r="B21" s="173" t="s">
        <v>243</v>
      </c>
      <c r="C21" s="174" t="s">
        <v>126</v>
      </c>
      <c r="D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5">
        <f t="shared" si="0"/>
        <v>0</v>
      </c>
      <c r="G21" s="175"/>
      <c r="H21" s="175">
        <f t="shared" si="1"/>
        <v>0</v>
      </c>
      <c r="I21" s="175"/>
      <c r="J21" s="175">
        <f t="shared" si="2"/>
        <v>0</v>
      </c>
      <c r="K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5">
        <f t="shared" si="4"/>
        <v>0</v>
      </c>
      <c r="AF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5">
        <f t="shared" si="5"/>
        <v>0</v>
      </c>
      <c r="AJ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5">
        <f t="shared" si="6"/>
        <v>0</v>
      </c>
      <c r="AN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5">
        <f t="shared" si="7"/>
        <v>0</v>
      </c>
      <c r="AR21" s="175">
        <f t="shared" si="8"/>
        <v>0</v>
      </c>
    </row>
    <row r="22" spans="2:44" x14ac:dyDescent="0.25">
      <c r="B22" s="173" t="s">
        <v>495</v>
      </c>
      <c r="C22" s="174" t="s">
        <v>494</v>
      </c>
      <c r="D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5">
        <f t="shared" si="0"/>
        <v>0</v>
      </c>
      <c r="G22" s="175"/>
      <c r="H22" s="175">
        <f t="shared" si="1"/>
        <v>0</v>
      </c>
      <c r="I22" s="175"/>
      <c r="J22" s="175">
        <f t="shared" si="2"/>
        <v>0</v>
      </c>
      <c r="K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5">
        <f t="shared" si="4"/>
        <v>0</v>
      </c>
      <c r="AF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5">
        <f t="shared" si="5"/>
        <v>0</v>
      </c>
      <c r="AJ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5">
        <f t="shared" si="6"/>
        <v>0</v>
      </c>
      <c r="AN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5">
        <f t="shared" si="7"/>
        <v>0</v>
      </c>
      <c r="AR22" s="175">
        <f t="shared" si="8"/>
        <v>0</v>
      </c>
    </row>
    <row r="23" spans="2:44" x14ac:dyDescent="0.25">
      <c r="B23" s="173" t="s">
        <v>244</v>
      </c>
      <c r="C23" s="174" t="s">
        <v>127</v>
      </c>
      <c r="D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5">
        <f t="shared" si="0"/>
        <v>0</v>
      </c>
      <c r="G23" s="175"/>
      <c r="H23" s="175">
        <f t="shared" si="1"/>
        <v>0</v>
      </c>
      <c r="I23" s="175"/>
      <c r="J23" s="175">
        <f t="shared" si="2"/>
        <v>0</v>
      </c>
      <c r="K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5">
        <f t="shared" si="4"/>
        <v>0</v>
      </c>
      <c r="AF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5">
        <f t="shared" si="5"/>
        <v>0</v>
      </c>
      <c r="AJ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5">
        <f t="shared" si="6"/>
        <v>0</v>
      </c>
      <c r="AN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5">
        <f t="shared" si="7"/>
        <v>0</v>
      </c>
      <c r="AR23" s="175">
        <f t="shared" si="8"/>
        <v>0</v>
      </c>
    </row>
    <row r="24" spans="2:44" x14ac:dyDescent="0.25">
      <c r="B24" s="173" t="s">
        <v>497</v>
      </c>
      <c r="C24" s="174" t="s">
        <v>496</v>
      </c>
      <c r="D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5">
        <f t="shared" si="0"/>
        <v>0</v>
      </c>
      <c r="G24" s="175"/>
      <c r="H24" s="175">
        <f t="shared" si="1"/>
        <v>0</v>
      </c>
      <c r="I24" s="175"/>
      <c r="J24" s="175">
        <f t="shared" si="2"/>
        <v>0</v>
      </c>
      <c r="K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5">
        <f t="shared" si="4"/>
        <v>0</v>
      </c>
      <c r="AF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5">
        <f t="shared" si="5"/>
        <v>0</v>
      </c>
      <c r="AJ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5">
        <f t="shared" si="6"/>
        <v>0</v>
      </c>
      <c r="AN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5">
        <f t="shared" si="7"/>
        <v>0</v>
      </c>
      <c r="AR24" s="175">
        <f t="shared" si="8"/>
        <v>0</v>
      </c>
    </row>
    <row r="25" spans="2:44" x14ac:dyDescent="0.25">
      <c r="B25" s="173" t="s">
        <v>499</v>
      </c>
      <c r="C25" s="174" t="s">
        <v>498</v>
      </c>
      <c r="D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5">
        <f t="shared" si="0"/>
        <v>0</v>
      </c>
      <c r="G25" s="175"/>
      <c r="H25" s="175">
        <f t="shared" si="1"/>
        <v>0</v>
      </c>
      <c r="I25" s="175"/>
      <c r="J25" s="175">
        <f t="shared" si="2"/>
        <v>0</v>
      </c>
      <c r="K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5">
        <f t="shared" si="4"/>
        <v>0</v>
      </c>
      <c r="AF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5">
        <f t="shared" si="5"/>
        <v>0</v>
      </c>
      <c r="AJ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5">
        <f t="shared" si="6"/>
        <v>0</v>
      </c>
      <c r="AN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5">
        <f t="shared" si="7"/>
        <v>0</v>
      </c>
      <c r="AR25" s="175">
        <f t="shared" si="8"/>
        <v>0</v>
      </c>
    </row>
    <row r="26" spans="2:44" x14ac:dyDescent="0.25">
      <c r="B26" s="173" t="s">
        <v>501</v>
      </c>
      <c r="C26" s="174" t="s">
        <v>500</v>
      </c>
      <c r="D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5">
        <f t="shared" si="0"/>
        <v>0</v>
      </c>
      <c r="G26" s="175"/>
      <c r="H26" s="175">
        <f t="shared" si="1"/>
        <v>0</v>
      </c>
      <c r="I26" s="175"/>
      <c r="J26" s="175">
        <f t="shared" si="2"/>
        <v>0</v>
      </c>
      <c r="K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5">
        <f t="shared" si="4"/>
        <v>0</v>
      </c>
      <c r="AF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5">
        <f t="shared" si="5"/>
        <v>0</v>
      </c>
      <c r="AJ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5">
        <f t="shared" si="6"/>
        <v>0</v>
      </c>
      <c r="AN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5">
        <f t="shared" si="7"/>
        <v>0</v>
      </c>
      <c r="AR26" s="175">
        <f t="shared" si="8"/>
        <v>0</v>
      </c>
    </row>
    <row r="27" spans="2:44" x14ac:dyDescent="0.25">
      <c r="B27" s="173" t="s">
        <v>245</v>
      </c>
      <c r="C27" s="174" t="s">
        <v>128</v>
      </c>
      <c r="D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5">
        <f t="shared" si="0"/>
        <v>0</v>
      </c>
      <c r="G27" s="175"/>
      <c r="H27" s="175">
        <f t="shared" si="1"/>
        <v>0</v>
      </c>
      <c r="I27" s="175"/>
      <c r="J27" s="175">
        <f t="shared" si="2"/>
        <v>0</v>
      </c>
      <c r="K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5">
        <f t="shared" si="4"/>
        <v>0</v>
      </c>
      <c r="AF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5">
        <f t="shared" si="5"/>
        <v>0</v>
      </c>
      <c r="AJ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5">
        <f t="shared" si="6"/>
        <v>0</v>
      </c>
      <c r="AN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5">
        <f t="shared" si="7"/>
        <v>0</v>
      </c>
      <c r="AR27" s="175">
        <f t="shared" si="8"/>
        <v>0</v>
      </c>
    </row>
    <row r="28" spans="2:44" x14ac:dyDescent="0.25">
      <c r="B28" s="173" t="s">
        <v>502</v>
      </c>
      <c r="C28" s="174" t="s">
        <v>503</v>
      </c>
      <c r="D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75">
        <f t="shared" si="0"/>
        <v>60000</v>
      </c>
      <c r="G28" s="175"/>
      <c r="H28" s="175">
        <f t="shared" si="1"/>
        <v>60000</v>
      </c>
      <c r="I28" s="175"/>
      <c r="J28" s="175">
        <f t="shared" si="2"/>
        <v>60000</v>
      </c>
      <c r="K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AA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75">
        <f t="shared" si="4"/>
        <v>60000</v>
      </c>
      <c r="AF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5">
        <f t="shared" si="5"/>
        <v>0</v>
      </c>
      <c r="AJ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5">
        <f t="shared" si="6"/>
        <v>0</v>
      </c>
      <c r="AN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5">
        <f t="shared" si="7"/>
        <v>0</v>
      </c>
      <c r="AR28" s="175">
        <f t="shared" si="8"/>
        <v>60000</v>
      </c>
    </row>
    <row r="29" spans="2:44" x14ac:dyDescent="0.25">
      <c r="B29" s="173" t="s">
        <v>505</v>
      </c>
      <c r="C29" s="174" t="s">
        <v>504</v>
      </c>
      <c r="D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75">
        <f t="shared" si="0"/>
        <v>30000</v>
      </c>
      <c r="G29" s="175"/>
      <c r="H29" s="175">
        <f t="shared" si="1"/>
        <v>30000</v>
      </c>
      <c r="I29" s="175"/>
      <c r="J29" s="175">
        <f t="shared" si="2"/>
        <v>30000</v>
      </c>
      <c r="K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AA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C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75">
        <f t="shared" si="4"/>
        <v>30000</v>
      </c>
      <c r="AF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5">
        <f t="shared" si="5"/>
        <v>0</v>
      </c>
      <c r="AJ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5">
        <f t="shared" si="6"/>
        <v>0</v>
      </c>
      <c r="AN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5">
        <f t="shared" si="7"/>
        <v>0</v>
      </c>
      <c r="AR29" s="175">
        <f t="shared" si="8"/>
        <v>30000</v>
      </c>
    </row>
    <row r="30" spans="2:44" x14ac:dyDescent="0.25">
      <c r="B30" s="173" t="s">
        <v>246</v>
      </c>
      <c r="C30" s="174" t="s">
        <v>129</v>
      </c>
      <c r="D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5">
        <f t="shared" si="0"/>
        <v>0</v>
      </c>
      <c r="G30" s="175"/>
      <c r="H30" s="175">
        <f t="shared" si="1"/>
        <v>0</v>
      </c>
      <c r="I30" s="175"/>
      <c r="J30" s="175">
        <f t="shared" si="2"/>
        <v>0</v>
      </c>
      <c r="K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5">
        <f t="shared" si="4"/>
        <v>0</v>
      </c>
      <c r="AF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5">
        <f t="shared" si="5"/>
        <v>0</v>
      </c>
      <c r="AJ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5">
        <f t="shared" si="6"/>
        <v>0</v>
      </c>
      <c r="AN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5">
        <f t="shared" si="7"/>
        <v>0</v>
      </c>
      <c r="AR30" s="175">
        <f t="shared" si="8"/>
        <v>0</v>
      </c>
    </row>
    <row r="31" spans="2:44" x14ac:dyDescent="0.25">
      <c r="B31" s="173" t="s">
        <v>507</v>
      </c>
      <c r="C31" s="174" t="s">
        <v>506</v>
      </c>
      <c r="D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5">
        <f t="shared" si="0"/>
        <v>0</v>
      </c>
      <c r="G31" s="175"/>
      <c r="H31" s="175">
        <f t="shared" si="1"/>
        <v>0</v>
      </c>
      <c r="I31" s="175"/>
      <c r="J31" s="175">
        <f t="shared" si="2"/>
        <v>0</v>
      </c>
      <c r="K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5">
        <f t="shared" si="4"/>
        <v>0</v>
      </c>
      <c r="AF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5">
        <f t="shared" si="5"/>
        <v>0</v>
      </c>
      <c r="AJ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5">
        <f t="shared" si="6"/>
        <v>0</v>
      </c>
      <c r="AN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5">
        <f t="shared" si="7"/>
        <v>0</v>
      </c>
      <c r="AR31" s="175">
        <f t="shared" si="8"/>
        <v>0</v>
      </c>
    </row>
    <row r="32" spans="2:44" x14ac:dyDescent="0.25">
      <c r="B32" s="173" t="s">
        <v>247</v>
      </c>
      <c r="C32" s="174" t="s">
        <v>130</v>
      </c>
      <c r="D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5">
        <f t="shared" si="0"/>
        <v>0</v>
      </c>
      <c r="G32" s="175"/>
      <c r="H32" s="175">
        <f t="shared" si="1"/>
        <v>0</v>
      </c>
      <c r="I32" s="175"/>
      <c r="J32" s="175">
        <f t="shared" si="2"/>
        <v>0</v>
      </c>
      <c r="K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5">
        <f t="shared" si="4"/>
        <v>0</v>
      </c>
      <c r="AF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5">
        <f t="shared" si="5"/>
        <v>0</v>
      </c>
      <c r="AJ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5">
        <f t="shared" si="6"/>
        <v>0</v>
      </c>
      <c r="AN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5">
        <f t="shared" si="7"/>
        <v>0</v>
      </c>
      <c r="AR32" s="175">
        <f t="shared" si="8"/>
        <v>0</v>
      </c>
    </row>
    <row r="33" spans="2:44" x14ac:dyDescent="0.25">
      <c r="B33" s="173" t="s">
        <v>508</v>
      </c>
      <c r="C33" s="174" t="s">
        <v>510</v>
      </c>
      <c r="D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5">
        <f t="shared" si="0"/>
        <v>0</v>
      </c>
      <c r="G33" s="175"/>
      <c r="H33" s="175">
        <f t="shared" si="1"/>
        <v>0</v>
      </c>
      <c r="I33" s="175"/>
      <c r="J33" s="175">
        <f t="shared" si="2"/>
        <v>0</v>
      </c>
      <c r="K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5">
        <f t="shared" si="4"/>
        <v>0</v>
      </c>
      <c r="AF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5">
        <f t="shared" si="5"/>
        <v>0</v>
      </c>
      <c r="AJ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5">
        <f t="shared" si="6"/>
        <v>0</v>
      </c>
      <c r="AN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5">
        <f t="shared" si="7"/>
        <v>0</v>
      </c>
      <c r="AR33" s="175">
        <f t="shared" si="8"/>
        <v>0</v>
      </c>
    </row>
    <row r="34" spans="2:44" x14ac:dyDescent="0.25">
      <c r="B34" s="173" t="s">
        <v>509</v>
      </c>
      <c r="C34" s="174" t="s">
        <v>511</v>
      </c>
      <c r="D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5">
        <f t="shared" si="0"/>
        <v>0</v>
      </c>
      <c r="G34" s="175"/>
      <c r="H34" s="175">
        <f t="shared" si="1"/>
        <v>0</v>
      </c>
      <c r="I34" s="175"/>
      <c r="J34" s="175">
        <f t="shared" si="2"/>
        <v>0</v>
      </c>
      <c r="K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5">
        <f t="shared" si="4"/>
        <v>0</v>
      </c>
      <c r="AF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5">
        <f t="shared" si="5"/>
        <v>0</v>
      </c>
      <c r="AJ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5">
        <f t="shared" si="6"/>
        <v>0</v>
      </c>
      <c r="AN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5">
        <f t="shared" si="7"/>
        <v>0</v>
      </c>
      <c r="AR34" s="175">
        <f t="shared" si="8"/>
        <v>0</v>
      </c>
    </row>
    <row r="35" spans="2:44" x14ac:dyDescent="0.25">
      <c r="B35" s="173" t="s">
        <v>513</v>
      </c>
      <c r="C35" s="174" t="s">
        <v>512</v>
      </c>
      <c r="D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5">
        <f t="shared" si="0"/>
        <v>0</v>
      </c>
      <c r="G35" s="175"/>
      <c r="H35" s="175">
        <f t="shared" si="1"/>
        <v>0</v>
      </c>
      <c r="I35" s="175"/>
      <c r="J35" s="175">
        <f t="shared" si="2"/>
        <v>0</v>
      </c>
      <c r="K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5">
        <f t="shared" si="4"/>
        <v>0</v>
      </c>
      <c r="AF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5">
        <f t="shared" si="5"/>
        <v>0</v>
      </c>
      <c r="AJ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5">
        <f t="shared" si="6"/>
        <v>0</v>
      </c>
      <c r="AN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5">
        <f t="shared" si="7"/>
        <v>0</v>
      </c>
      <c r="AR35" s="175">
        <f t="shared" si="8"/>
        <v>0</v>
      </c>
    </row>
    <row r="36" spans="2:44" x14ac:dyDescent="0.25">
      <c r="B36" s="173" t="s">
        <v>263</v>
      </c>
      <c r="C36" s="174" t="s">
        <v>147</v>
      </c>
      <c r="D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5">
        <f t="shared" si="0"/>
        <v>0</v>
      </c>
      <c r="G36" s="175"/>
      <c r="H36" s="175">
        <f t="shared" si="1"/>
        <v>0</v>
      </c>
      <c r="I36" s="175"/>
      <c r="J36" s="175">
        <f t="shared" si="2"/>
        <v>0</v>
      </c>
      <c r="K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5">
        <f t="shared" si="4"/>
        <v>0</v>
      </c>
      <c r="AF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5">
        <f t="shared" si="5"/>
        <v>0</v>
      </c>
      <c r="AJ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5">
        <f t="shared" si="6"/>
        <v>0</v>
      </c>
      <c r="AN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5">
        <f t="shared" si="7"/>
        <v>0</v>
      </c>
      <c r="AR36" s="175">
        <f t="shared" si="8"/>
        <v>0</v>
      </c>
    </row>
    <row r="37" spans="2:44" x14ac:dyDescent="0.25">
      <c r="B37" s="173" t="s">
        <v>514</v>
      </c>
      <c r="C37" s="174" t="s">
        <v>515</v>
      </c>
      <c r="D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5">
        <f t="shared" si="0"/>
        <v>0</v>
      </c>
      <c r="G37" s="175"/>
      <c r="H37" s="175">
        <f t="shared" si="1"/>
        <v>0</v>
      </c>
      <c r="I37" s="175"/>
      <c r="J37" s="175">
        <f t="shared" si="2"/>
        <v>0</v>
      </c>
      <c r="K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5">
        <f t="shared" si="4"/>
        <v>0</v>
      </c>
      <c r="AF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5">
        <f t="shared" si="5"/>
        <v>0</v>
      </c>
      <c r="AJ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5">
        <f t="shared" si="6"/>
        <v>0</v>
      </c>
      <c r="AN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5">
        <f t="shared" si="7"/>
        <v>0</v>
      </c>
      <c r="AR37" s="175">
        <f t="shared" si="8"/>
        <v>0</v>
      </c>
    </row>
    <row r="38" spans="2:44" x14ac:dyDescent="0.25">
      <c r="B38" s="173" t="s">
        <v>516</v>
      </c>
      <c r="C38" s="174" t="s">
        <v>517</v>
      </c>
      <c r="D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5">
        <f t="shared" si="0"/>
        <v>0</v>
      </c>
      <c r="G38" s="175"/>
      <c r="H38" s="175">
        <f t="shared" si="1"/>
        <v>0</v>
      </c>
      <c r="I38" s="175"/>
      <c r="J38" s="175">
        <f t="shared" si="2"/>
        <v>0</v>
      </c>
      <c r="K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5">
        <f t="shared" si="4"/>
        <v>0</v>
      </c>
      <c r="AF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5">
        <f t="shared" si="5"/>
        <v>0</v>
      </c>
      <c r="AJ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5">
        <f t="shared" si="6"/>
        <v>0</v>
      </c>
      <c r="AN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5">
        <f t="shared" si="7"/>
        <v>0</v>
      </c>
      <c r="AR38" s="175">
        <f t="shared" si="8"/>
        <v>0</v>
      </c>
    </row>
    <row r="39" spans="2:44" x14ac:dyDescent="0.25">
      <c r="B39" s="173" t="s">
        <v>518</v>
      </c>
      <c r="C39" s="174" t="s">
        <v>519</v>
      </c>
      <c r="D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5">
        <f t="shared" si="0"/>
        <v>0</v>
      </c>
      <c r="G39" s="175"/>
      <c r="H39" s="175">
        <f t="shared" si="1"/>
        <v>0</v>
      </c>
      <c r="I39" s="175"/>
      <c r="J39" s="175">
        <f t="shared" si="2"/>
        <v>0</v>
      </c>
      <c r="K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5">
        <f t="shared" si="4"/>
        <v>0</v>
      </c>
      <c r="AF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5">
        <f t="shared" si="5"/>
        <v>0</v>
      </c>
      <c r="AJ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5">
        <f t="shared" si="6"/>
        <v>0</v>
      </c>
      <c r="AN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5">
        <f t="shared" si="7"/>
        <v>0</v>
      </c>
      <c r="AR39" s="175">
        <f t="shared" si="8"/>
        <v>0</v>
      </c>
    </row>
    <row r="40" spans="2:44" x14ac:dyDescent="0.25">
      <c r="B40" s="173" t="s">
        <v>264</v>
      </c>
      <c r="C40" s="174" t="s">
        <v>148</v>
      </c>
      <c r="D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5">
        <f t="shared" si="0"/>
        <v>0</v>
      </c>
      <c r="G40" s="175"/>
      <c r="H40" s="175">
        <f t="shared" si="1"/>
        <v>0</v>
      </c>
      <c r="I40" s="175"/>
      <c r="J40" s="175">
        <f t="shared" si="2"/>
        <v>0</v>
      </c>
      <c r="K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5">
        <f t="shared" si="4"/>
        <v>0</v>
      </c>
      <c r="AF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5">
        <f t="shared" si="5"/>
        <v>0</v>
      </c>
      <c r="AJ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5">
        <f t="shared" si="6"/>
        <v>0</v>
      </c>
      <c r="AN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5">
        <f t="shared" si="7"/>
        <v>0</v>
      </c>
      <c r="AR40" s="175">
        <f t="shared" si="8"/>
        <v>0</v>
      </c>
    </row>
    <row r="41" spans="2:44" x14ac:dyDescent="0.25">
      <c r="B41" s="173" t="s">
        <v>520</v>
      </c>
      <c r="C41" s="174" t="s">
        <v>521</v>
      </c>
      <c r="D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5">
        <f t="shared" si="0"/>
        <v>0</v>
      </c>
      <c r="G41" s="175"/>
      <c r="H41" s="175">
        <f t="shared" si="1"/>
        <v>0</v>
      </c>
      <c r="I41" s="175"/>
      <c r="J41" s="175">
        <f t="shared" si="2"/>
        <v>0</v>
      </c>
      <c r="K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5">
        <f t="shared" si="4"/>
        <v>0</v>
      </c>
      <c r="AF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5">
        <f t="shared" si="5"/>
        <v>0</v>
      </c>
      <c r="AJ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5">
        <f t="shared" si="6"/>
        <v>0</v>
      </c>
      <c r="AN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5">
        <f t="shared" si="7"/>
        <v>0</v>
      </c>
      <c r="AR41" s="175">
        <f t="shared" si="8"/>
        <v>0</v>
      </c>
    </row>
    <row r="42" spans="2:44" x14ac:dyDescent="0.25">
      <c r="B42" s="173" t="s">
        <v>522</v>
      </c>
      <c r="C42" s="174" t="s">
        <v>523</v>
      </c>
      <c r="D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5">
        <f t="shared" si="0"/>
        <v>0</v>
      </c>
      <c r="G42" s="175"/>
      <c r="H42" s="175">
        <f t="shared" si="1"/>
        <v>0</v>
      </c>
      <c r="I42" s="175"/>
      <c r="J42" s="175">
        <f t="shared" si="2"/>
        <v>0</v>
      </c>
      <c r="K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5">
        <f t="shared" si="4"/>
        <v>0</v>
      </c>
      <c r="AF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5">
        <f t="shared" si="5"/>
        <v>0</v>
      </c>
      <c r="AJ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5">
        <f t="shared" si="6"/>
        <v>0</v>
      </c>
      <c r="AN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5">
        <f t="shared" si="7"/>
        <v>0</v>
      </c>
      <c r="AR42" s="175">
        <f t="shared" si="8"/>
        <v>0</v>
      </c>
    </row>
    <row r="43" spans="2:44" x14ac:dyDescent="0.25">
      <c r="B43" s="173" t="s">
        <v>524</v>
      </c>
      <c r="C43" s="174" t="s">
        <v>525</v>
      </c>
      <c r="D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5">
        <f t="shared" si="0"/>
        <v>0</v>
      </c>
      <c r="G43" s="175"/>
      <c r="H43" s="175">
        <f t="shared" si="1"/>
        <v>0</v>
      </c>
      <c r="I43" s="175"/>
      <c r="J43" s="175">
        <f t="shared" si="2"/>
        <v>0</v>
      </c>
      <c r="K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5">
        <f t="shared" si="4"/>
        <v>0</v>
      </c>
      <c r="AF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5">
        <f t="shared" si="5"/>
        <v>0</v>
      </c>
      <c r="AJ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5">
        <f t="shared" si="6"/>
        <v>0</v>
      </c>
      <c r="AN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5">
        <f t="shared" si="7"/>
        <v>0</v>
      </c>
      <c r="AR43" s="175">
        <f t="shared" si="8"/>
        <v>0</v>
      </c>
    </row>
    <row r="44" spans="2:44" x14ac:dyDescent="0.25">
      <c r="B44" s="173" t="s">
        <v>526</v>
      </c>
      <c r="C44" s="174" t="s">
        <v>527</v>
      </c>
      <c r="D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5">
        <f t="shared" si="0"/>
        <v>0</v>
      </c>
      <c r="G44" s="175"/>
      <c r="H44" s="175">
        <f t="shared" si="1"/>
        <v>0</v>
      </c>
      <c r="I44" s="175"/>
      <c r="J44" s="175">
        <f t="shared" si="2"/>
        <v>0</v>
      </c>
      <c r="K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5">
        <f t="shared" si="4"/>
        <v>0</v>
      </c>
      <c r="AF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5">
        <f t="shared" si="5"/>
        <v>0</v>
      </c>
      <c r="AJ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5">
        <f t="shared" si="6"/>
        <v>0</v>
      </c>
      <c r="AN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5">
        <f t="shared" si="7"/>
        <v>0</v>
      </c>
      <c r="AR44" s="175">
        <f t="shared" si="8"/>
        <v>0</v>
      </c>
    </row>
    <row r="45" spans="2:44" x14ac:dyDescent="0.25">
      <c r="B45" s="173" t="s">
        <v>239</v>
      </c>
      <c r="C45" s="174" t="s">
        <v>131</v>
      </c>
      <c r="D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5">
        <f t="shared" si="0"/>
        <v>0</v>
      </c>
      <c r="G45" s="175"/>
      <c r="H45" s="175">
        <f t="shared" si="1"/>
        <v>0</v>
      </c>
      <c r="I45" s="175"/>
      <c r="J45" s="175">
        <f t="shared" si="2"/>
        <v>0</v>
      </c>
      <c r="K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5">
        <f t="shared" si="4"/>
        <v>0</v>
      </c>
      <c r="AF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5">
        <f t="shared" si="5"/>
        <v>0</v>
      </c>
      <c r="AJ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5">
        <f t="shared" si="6"/>
        <v>0</v>
      </c>
      <c r="AN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5">
        <f t="shared" si="7"/>
        <v>0</v>
      </c>
      <c r="AR45" s="175">
        <f t="shared" si="8"/>
        <v>0</v>
      </c>
    </row>
    <row r="46" spans="2:44" x14ac:dyDescent="0.25">
      <c r="B46" s="173" t="s">
        <v>528</v>
      </c>
      <c r="C46" s="174" t="s">
        <v>529</v>
      </c>
      <c r="D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5">
        <f t="shared" si="0"/>
        <v>0</v>
      </c>
      <c r="G46" s="175"/>
      <c r="H46" s="175">
        <f t="shared" si="1"/>
        <v>0</v>
      </c>
      <c r="I46" s="175"/>
      <c r="J46" s="175">
        <f t="shared" si="2"/>
        <v>0</v>
      </c>
      <c r="K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5">
        <f t="shared" si="4"/>
        <v>0</v>
      </c>
      <c r="AF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5">
        <f t="shared" si="5"/>
        <v>0</v>
      </c>
      <c r="AJ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5">
        <f t="shared" si="6"/>
        <v>0</v>
      </c>
      <c r="AN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5">
        <f t="shared" si="7"/>
        <v>0</v>
      </c>
      <c r="AR46" s="175">
        <f t="shared" si="8"/>
        <v>0</v>
      </c>
    </row>
    <row r="47" spans="2:44" x14ac:dyDescent="0.25">
      <c r="B47" s="182" t="s">
        <v>248</v>
      </c>
      <c r="C47" s="183" t="s">
        <v>132</v>
      </c>
      <c r="D47" s="184">
        <f>SUM(D48:D82)</f>
        <v>0</v>
      </c>
      <c r="E47" s="184">
        <f>SUM(E48:E82)</f>
        <v>0</v>
      </c>
      <c r="F47" s="184">
        <f t="shared" si="0"/>
        <v>0</v>
      </c>
      <c r="G47" s="184">
        <f>SUM(G48:G82)</f>
        <v>0</v>
      </c>
      <c r="H47" s="184">
        <f t="shared" si="1"/>
        <v>0</v>
      </c>
      <c r="I47" s="184">
        <f t="shared" ref="I47:AD47" si="10">SUM(I48:I82)</f>
        <v>0</v>
      </c>
      <c r="J47" s="184">
        <f t="shared" si="10"/>
        <v>0</v>
      </c>
      <c r="K47" s="184">
        <f t="shared" si="10"/>
        <v>0</v>
      </c>
      <c r="L47" s="184">
        <f t="shared" si="10"/>
        <v>0</v>
      </c>
      <c r="M47" s="184">
        <f t="shared" si="10"/>
        <v>0</v>
      </c>
      <c r="N47" s="184">
        <f t="shared" si="10"/>
        <v>0</v>
      </c>
      <c r="O47" s="184">
        <f t="shared" si="10"/>
        <v>0</v>
      </c>
      <c r="P47" s="184">
        <f t="shared" si="10"/>
        <v>0</v>
      </c>
      <c r="Q47" s="184">
        <f t="shared" si="10"/>
        <v>0</v>
      </c>
      <c r="R47" s="184">
        <f t="shared" si="10"/>
        <v>0</v>
      </c>
      <c r="S47" s="184">
        <f t="shared" si="10"/>
        <v>0</v>
      </c>
      <c r="T47" s="184">
        <f>SUM(T48:T82)</f>
        <v>0</v>
      </c>
      <c r="U47" s="184">
        <f t="shared" si="10"/>
        <v>0</v>
      </c>
      <c r="V47" s="184">
        <f t="shared" si="10"/>
        <v>0</v>
      </c>
      <c r="W47" s="184">
        <f t="shared" si="10"/>
        <v>0</v>
      </c>
      <c r="X47" s="184">
        <f t="shared" si="10"/>
        <v>0</v>
      </c>
      <c r="Y47" s="184">
        <f>SUM(Y48:Y82)</f>
        <v>0</v>
      </c>
      <c r="Z47" s="184">
        <f>SUM(Z48:Z82)</f>
        <v>0</v>
      </c>
      <c r="AA47" s="184">
        <f t="shared" si="10"/>
        <v>0</v>
      </c>
      <c r="AB47" s="184">
        <f t="shared" si="10"/>
        <v>0</v>
      </c>
      <c r="AC47" s="184">
        <f t="shared" si="10"/>
        <v>0</v>
      </c>
      <c r="AD47" s="184">
        <f t="shared" si="10"/>
        <v>0</v>
      </c>
      <c r="AE47" s="184">
        <f t="shared" si="4"/>
        <v>0</v>
      </c>
      <c r="AF47" s="184">
        <f>SUM(AF48:AF82)</f>
        <v>0</v>
      </c>
      <c r="AG47" s="184">
        <f>SUM(AG48:AG82)</f>
        <v>0</v>
      </c>
      <c r="AH47" s="184">
        <f>SUM(AH48:AH82)</f>
        <v>0</v>
      </c>
      <c r="AI47" s="184">
        <f t="shared" si="5"/>
        <v>0</v>
      </c>
      <c r="AJ47" s="184">
        <f>SUM(AJ48:AJ82)</f>
        <v>0</v>
      </c>
      <c r="AK47" s="184">
        <f>SUM(AK48:AK82)</f>
        <v>0</v>
      </c>
      <c r="AL47" s="184">
        <f>SUM(AL48:AL82)</f>
        <v>0</v>
      </c>
      <c r="AM47" s="184">
        <f t="shared" si="6"/>
        <v>0</v>
      </c>
      <c r="AN47" s="184">
        <f>SUM(AN48:AN82)</f>
        <v>0</v>
      </c>
      <c r="AO47" s="184">
        <f>SUM(AO48:AO82)</f>
        <v>0</v>
      </c>
      <c r="AP47" s="184">
        <f>SUM(AP48:AP82)</f>
        <v>0</v>
      </c>
      <c r="AQ47" s="184">
        <f t="shared" si="7"/>
        <v>0</v>
      </c>
      <c r="AR47" s="184">
        <f t="shared" si="8"/>
        <v>0</v>
      </c>
    </row>
    <row r="48" spans="2:44" x14ac:dyDescent="0.25">
      <c r="B48" s="173" t="s">
        <v>530</v>
      </c>
      <c r="C48" s="174" t="s">
        <v>531</v>
      </c>
      <c r="D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5">
        <f t="shared" si="0"/>
        <v>0</v>
      </c>
      <c r="G48" s="175"/>
      <c r="H48" s="175">
        <f t="shared" si="1"/>
        <v>0</v>
      </c>
      <c r="I48" s="175"/>
      <c r="J48" s="175">
        <f>F48-I48</f>
        <v>0</v>
      </c>
      <c r="K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5">
        <f t="shared" si="4"/>
        <v>0</v>
      </c>
      <c r="AF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5">
        <f t="shared" si="5"/>
        <v>0</v>
      </c>
      <c r="AJ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5">
        <f t="shared" si="6"/>
        <v>0</v>
      </c>
      <c r="AN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5">
        <f t="shared" si="7"/>
        <v>0</v>
      </c>
      <c r="AR48" s="175">
        <f t="shared" si="8"/>
        <v>0</v>
      </c>
    </row>
    <row r="49" spans="2:44" x14ac:dyDescent="0.25">
      <c r="B49" s="173" t="s">
        <v>249</v>
      </c>
      <c r="C49" s="174" t="s">
        <v>133</v>
      </c>
      <c r="D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5">
        <f t="shared" si="0"/>
        <v>0</v>
      </c>
      <c r="G49" s="175"/>
      <c r="H49" s="175">
        <f t="shared" si="1"/>
        <v>0</v>
      </c>
      <c r="I49" s="175"/>
      <c r="J49" s="175">
        <f>F49-I49</f>
        <v>0</v>
      </c>
      <c r="K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5">
        <f t="shared" si="4"/>
        <v>0</v>
      </c>
      <c r="AF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5">
        <f t="shared" si="5"/>
        <v>0</v>
      </c>
      <c r="AJ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5">
        <f t="shared" si="6"/>
        <v>0</v>
      </c>
      <c r="AN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5">
        <f t="shared" si="7"/>
        <v>0</v>
      </c>
      <c r="AR49" s="175">
        <f t="shared" si="8"/>
        <v>0</v>
      </c>
    </row>
    <row r="50" spans="2:44" x14ac:dyDescent="0.25">
      <c r="B50" s="173" t="s">
        <v>532</v>
      </c>
      <c r="C50" s="174" t="s">
        <v>533</v>
      </c>
      <c r="D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5">
        <f t="shared" si="0"/>
        <v>0</v>
      </c>
      <c r="G50" s="175"/>
      <c r="H50" s="175">
        <f t="shared" si="1"/>
        <v>0</v>
      </c>
      <c r="I50" s="175"/>
      <c r="J50" s="175">
        <f>F50-I50</f>
        <v>0</v>
      </c>
      <c r="K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5">
        <f t="shared" si="4"/>
        <v>0</v>
      </c>
      <c r="AF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5">
        <f t="shared" si="5"/>
        <v>0</v>
      </c>
      <c r="AJ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5">
        <f t="shared" si="6"/>
        <v>0</v>
      </c>
      <c r="AN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5">
        <f t="shared" si="7"/>
        <v>0</v>
      </c>
      <c r="AR50" s="175">
        <f t="shared" si="8"/>
        <v>0</v>
      </c>
    </row>
    <row r="51" spans="2:44" x14ac:dyDescent="0.25">
      <c r="B51" s="173" t="s">
        <v>534</v>
      </c>
      <c r="C51" s="174" t="s">
        <v>535</v>
      </c>
      <c r="D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5">
        <f t="shared" ref="F51:F69" si="11">D51+E51</f>
        <v>0</v>
      </c>
      <c r="G51" s="175"/>
      <c r="H51" s="175">
        <f t="shared" ref="H51:H69" si="12">F51-G51</f>
        <v>0</v>
      </c>
      <c r="I51" s="175"/>
      <c r="J51" s="175">
        <f t="shared" ref="J51:J69" si="13">F51-I51</f>
        <v>0</v>
      </c>
      <c r="K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5">
        <f t="shared" ref="AE51:AE69" si="14">AB51+AC51+AD51</f>
        <v>0</v>
      </c>
      <c r="AF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5">
        <f t="shared" ref="AI51:AI69" si="15">AF51+AG51+AH51</f>
        <v>0</v>
      </c>
      <c r="AJ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5">
        <f t="shared" ref="AM51:AM69" si="16">AJ51+AK51+AL51</f>
        <v>0</v>
      </c>
      <c r="AN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5">
        <f t="shared" ref="AQ51:AQ69" si="17">AN51+AO51+AP51</f>
        <v>0</v>
      </c>
      <c r="AR51" s="175">
        <f t="shared" ref="AR51:AR69" si="18">AE51+AI51+AM51+AQ51</f>
        <v>0</v>
      </c>
    </row>
    <row r="52" spans="2:44" x14ac:dyDescent="0.25">
      <c r="B52" s="173" t="s">
        <v>250</v>
      </c>
      <c r="C52" s="174" t="s">
        <v>134</v>
      </c>
      <c r="D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5">
        <f t="shared" si="11"/>
        <v>0</v>
      </c>
      <c r="G52" s="175"/>
      <c r="H52" s="175">
        <f t="shared" si="12"/>
        <v>0</v>
      </c>
      <c r="I52" s="175"/>
      <c r="J52" s="175">
        <f t="shared" si="13"/>
        <v>0</v>
      </c>
      <c r="K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5">
        <f t="shared" si="14"/>
        <v>0</v>
      </c>
      <c r="AF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5">
        <f t="shared" si="15"/>
        <v>0</v>
      </c>
      <c r="AJ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5">
        <f t="shared" si="16"/>
        <v>0</v>
      </c>
      <c r="AN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5">
        <f t="shared" si="17"/>
        <v>0</v>
      </c>
      <c r="AR52" s="175">
        <f t="shared" si="18"/>
        <v>0</v>
      </c>
    </row>
    <row r="53" spans="2:44" x14ac:dyDescent="0.25">
      <c r="B53" s="173" t="s">
        <v>536</v>
      </c>
      <c r="C53" s="174" t="s">
        <v>537</v>
      </c>
      <c r="D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5">
        <f>D53+E53</f>
        <v>0</v>
      </c>
      <c r="G53" s="175"/>
      <c r="H53" s="175">
        <f>F53-G53</f>
        <v>0</v>
      </c>
      <c r="I53" s="175"/>
      <c r="J53" s="175">
        <f>F53-I53</f>
        <v>0</v>
      </c>
      <c r="K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5">
        <f>AB53+AC53+AD53</f>
        <v>0</v>
      </c>
      <c r="AF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5">
        <f>AF53+AG53+AH53</f>
        <v>0</v>
      </c>
      <c r="AJ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5">
        <f>AJ53+AK53+AL53</f>
        <v>0</v>
      </c>
      <c r="AN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5">
        <f>AN53+AO53+AP53</f>
        <v>0</v>
      </c>
      <c r="AR53" s="175">
        <f>AE53+AI53+AM53+AQ53</f>
        <v>0</v>
      </c>
    </row>
    <row r="54" spans="2:44" x14ac:dyDescent="0.25">
      <c r="B54" s="173" t="s">
        <v>538</v>
      </c>
      <c r="C54" s="174" t="s">
        <v>504</v>
      </c>
      <c r="D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5">
        <f t="shared" si="11"/>
        <v>0</v>
      </c>
      <c r="G54" s="175"/>
      <c r="H54" s="175">
        <f t="shared" si="12"/>
        <v>0</v>
      </c>
      <c r="I54" s="175"/>
      <c r="J54" s="175">
        <f t="shared" si="13"/>
        <v>0</v>
      </c>
      <c r="K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5">
        <f t="shared" si="14"/>
        <v>0</v>
      </c>
      <c r="AF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5">
        <f t="shared" si="15"/>
        <v>0</v>
      </c>
      <c r="AJ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5">
        <f t="shared" si="16"/>
        <v>0</v>
      </c>
      <c r="AN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5">
        <f t="shared" si="17"/>
        <v>0</v>
      </c>
      <c r="AR54" s="175">
        <f t="shared" si="18"/>
        <v>0</v>
      </c>
    </row>
    <row r="55" spans="2:44" x14ac:dyDescent="0.25">
      <c r="B55" s="173" t="s">
        <v>251</v>
      </c>
      <c r="C55" s="174" t="s">
        <v>135</v>
      </c>
      <c r="D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5">
        <f>D55+E55</f>
        <v>0</v>
      </c>
      <c r="G55" s="175"/>
      <c r="H55" s="175">
        <f>F55-G55</f>
        <v>0</v>
      </c>
      <c r="I55" s="175"/>
      <c r="J55" s="175">
        <f>F55-I55</f>
        <v>0</v>
      </c>
      <c r="K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5">
        <f>AB55+AC55+AD55</f>
        <v>0</v>
      </c>
      <c r="AF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5">
        <f>AF55+AG55+AH55</f>
        <v>0</v>
      </c>
      <c r="AJ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5">
        <f>AJ55+AK55+AL55</f>
        <v>0</v>
      </c>
      <c r="AN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5">
        <f>AN55+AO55+AP55</f>
        <v>0</v>
      </c>
      <c r="AR55" s="175">
        <f>AE55+AI55+AM55+AQ55</f>
        <v>0</v>
      </c>
    </row>
    <row r="56" spans="2:44" x14ac:dyDescent="0.25">
      <c r="B56" s="173" t="s">
        <v>539</v>
      </c>
      <c r="C56" s="174" t="s">
        <v>540</v>
      </c>
      <c r="D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5">
        <f t="shared" si="11"/>
        <v>0</v>
      </c>
      <c r="G56" s="175"/>
      <c r="H56" s="175">
        <f t="shared" si="12"/>
        <v>0</v>
      </c>
      <c r="I56" s="175"/>
      <c r="J56" s="175">
        <f t="shared" si="13"/>
        <v>0</v>
      </c>
      <c r="K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5">
        <f t="shared" si="14"/>
        <v>0</v>
      </c>
      <c r="AF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5">
        <f t="shared" si="15"/>
        <v>0</v>
      </c>
      <c r="AJ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5">
        <f t="shared" si="16"/>
        <v>0</v>
      </c>
      <c r="AN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5">
        <f t="shared" si="17"/>
        <v>0</v>
      </c>
      <c r="AR56" s="175">
        <f t="shared" si="18"/>
        <v>0</v>
      </c>
    </row>
    <row r="57" spans="2:44" x14ac:dyDescent="0.25">
      <c r="B57" s="173" t="s">
        <v>541</v>
      </c>
      <c r="C57" s="174" t="s">
        <v>511</v>
      </c>
      <c r="D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5">
        <f>D57+E57</f>
        <v>0</v>
      </c>
      <c r="G57" s="175"/>
      <c r="H57" s="175">
        <f>F57-G57</f>
        <v>0</v>
      </c>
      <c r="I57" s="175"/>
      <c r="J57" s="175">
        <f>F57-I57</f>
        <v>0</v>
      </c>
      <c r="K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5">
        <f>AB57+AC57+AD57</f>
        <v>0</v>
      </c>
      <c r="AF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5">
        <f>AF57+AG57+AH57</f>
        <v>0</v>
      </c>
      <c r="AJ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5">
        <f>AJ57+AK57+AL57</f>
        <v>0</v>
      </c>
      <c r="AN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5">
        <f>AN57+AO57+AP57</f>
        <v>0</v>
      </c>
      <c r="AR57" s="175">
        <f>AE57+AI57+AM57+AQ57</f>
        <v>0</v>
      </c>
    </row>
    <row r="58" spans="2:44" x14ac:dyDescent="0.25">
      <c r="B58" s="173" t="s">
        <v>542</v>
      </c>
      <c r="C58" s="174" t="s">
        <v>512</v>
      </c>
      <c r="D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5">
        <f t="shared" si="11"/>
        <v>0</v>
      </c>
      <c r="G58" s="175"/>
      <c r="H58" s="175">
        <f t="shared" si="12"/>
        <v>0</v>
      </c>
      <c r="I58" s="175"/>
      <c r="J58" s="175">
        <f t="shared" si="13"/>
        <v>0</v>
      </c>
      <c r="K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5">
        <f t="shared" si="14"/>
        <v>0</v>
      </c>
      <c r="AF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5">
        <f t="shared" si="15"/>
        <v>0</v>
      </c>
      <c r="AJ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5">
        <f t="shared" si="16"/>
        <v>0</v>
      </c>
      <c r="AN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5">
        <f t="shared" si="17"/>
        <v>0</v>
      </c>
      <c r="AR58" s="175">
        <f t="shared" si="18"/>
        <v>0</v>
      </c>
    </row>
    <row r="59" spans="2:44" x14ac:dyDescent="0.25">
      <c r="B59" s="173" t="s">
        <v>543</v>
      </c>
      <c r="C59" s="174" t="s">
        <v>544</v>
      </c>
      <c r="D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5">
        <f>D59+E59</f>
        <v>0</v>
      </c>
      <c r="G59" s="175"/>
      <c r="H59" s="175">
        <f>F59-G59</f>
        <v>0</v>
      </c>
      <c r="I59" s="175"/>
      <c r="J59" s="175">
        <f>F59-I59</f>
        <v>0</v>
      </c>
      <c r="K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5">
        <f>AB59+AC59+AD59</f>
        <v>0</v>
      </c>
      <c r="AF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5">
        <f>AF59+AG59+AH59</f>
        <v>0</v>
      </c>
      <c r="AJ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5">
        <f>AJ59+AK59+AL59</f>
        <v>0</v>
      </c>
      <c r="AN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5">
        <f>AN59+AO59+AP59</f>
        <v>0</v>
      </c>
      <c r="AR59" s="175">
        <f>AE59+AI59+AM59+AQ59</f>
        <v>0</v>
      </c>
    </row>
    <row r="60" spans="2:44" x14ac:dyDescent="0.25">
      <c r="B60" s="173" t="s">
        <v>545</v>
      </c>
      <c r="C60" s="174" t="s">
        <v>546</v>
      </c>
      <c r="D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5">
        <f t="shared" si="11"/>
        <v>0</v>
      </c>
      <c r="G60" s="175"/>
      <c r="H60" s="175">
        <f t="shared" si="12"/>
        <v>0</v>
      </c>
      <c r="I60" s="175"/>
      <c r="J60" s="175">
        <f t="shared" si="13"/>
        <v>0</v>
      </c>
      <c r="K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5">
        <f t="shared" si="14"/>
        <v>0</v>
      </c>
      <c r="AF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5">
        <f t="shared" si="15"/>
        <v>0</v>
      </c>
      <c r="AJ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5">
        <f t="shared" si="16"/>
        <v>0</v>
      </c>
      <c r="AN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5">
        <f t="shared" si="17"/>
        <v>0</v>
      </c>
      <c r="AR60" s="175">
        <f t="shared" si="18"/>
        <v>0</v>
      </c>
    </row>
    <row r="61" spans="2:44" x14ac:dyDescent="0.25">
      <c r="B61" s="173" t="s">
        <v>547</v>
      </c>
      <c r="C61" s="174" t="s">
        <v>519</v>
      </c>
      <c r="D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5">
        <f>D61+E61</f>
        <v>0</v>
      </c>
      <c r="G61" s="175"/>
      <c r="H61" s="175">
        <f>F61-G61</f>
        <v>0</v>
      </c>
      <c r="I61" s="175"/>
      <c r="J61" s="175">
        <f>F61-I61</f>
        <v>0</v>
      </c>
      <c r="K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5">
        <f>AB61+AC61+AD61</f>
        <v>0</v>
      </c>
      <c r="AF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5">
        <f>AF61+AG61+AH61</f>
        <v>0</v>
      </c>
      <c r="AJ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5">
        <f>AJ61+AK61+AL61</f>
        <v>0</v>
      </c>
      <c r="AN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5">
        <f>AN61+AO61+AP61</f>
        <v>0</v>
      </c>
      <c r="AR61" s="175">
        <f>AE61+AI61+AM61+AQ61</f>
        <v>0</v>
      </c>
    </row>
    <row r="62" spans="2:44" x14ac:dyDescent="0.25">
      <c r="B62" s="173" t="s">
        <v>548</v>
      </c>
      <c r="C62" s="174" t="s">
        <v>549</v>
      </c>
      <c r="D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5">
        <f t="shared" si="11"/>
        <v>0</v>
      </c>
      <c r="G62" s="175"/>
      <c r="H62" s="175">
        <f t="shared" si="12"/>
        <v>0</v>
      </c>
      <c r="I62" s="175"/>
      <c r="J62" s="175">
        <f t="shared" si="13"/>
        <v>0</v>
      </c>
      <c r="K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5">
        <f t="shared" si="14"/>
        <v>0</v>
      </c>
      <c r="AF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5">
        <f t="shared" si="15"/>
        <v>0</v>
      </c>
      <c r="AJ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5">
        <f t="shared" si="16"/>
        <v>0</v>
      </c>
      <c r="AN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5">
        <f t="shared" si="17"/>
        <v>0</v>
      </c>
      <c r="AR62" s="175">
        <f t="shared" si="18"/>
        <v>0</v>
      </c>
    </row>
    <row r="63" spans="2:44" x14ac:dyDescent="0.25">
      <c r="B63" s="173" t="s">
        <v>252</v>
      </c>
      <c r="C63" s="174" t="s">
        <v>136</v>
      </c>
      <c r="D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5">
        <f t="shared" si="11"/>
        <v>0</v>
      </c>
      <c r="G63" s="175"/>
      <c r="H63" s="175">
        <f t="shared" si="12"/>
        <v>0</v>
      </c>
      <c r="I63" s="175"/>
      <c r="J63" s="175">
        <f t="shared" si="13"/>
        <v>0</v>
      </c>
      <c r="K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5">
        <f t="shared" si="14"/>
        <v>0</v>
      </c>
      <c r="AF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5">
        <f t="shared" si="15"/>
        <v>0</v>
      </c>
      <c r="AJ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5">
        <f t="shared" si="16"/>
        <v>0</v>
      </c>
      <c r="AN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5">
        <f t="shared" si="17"/>
        <v>0</v>
      </c>
      <c r="AR63" s="175">
        <f t="shared" si="18"/>
        <v>0</v>
      </c>
    </row>
    <row r="64" spans="2:44" x14ac:dyDescent="0.25">
      <c r="B64" s="173" t="s">
        <v>550</v>
      </c>
      <c r="C64" s="174" t="s">
        <v>551</v>
      </c>
      <c r="D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5">
        <f>D64+E64</f>
        <v>0</v>
      </c>
      <c r="G64" s="175"/>
      <c r="H64" s="175">
        <f>F64-G64</f>
        <v>0</v>
      </c>
      <c r="I64" s="175"/>
      <c r="J64" s="175">
        <f>F64-I64</f>
        <v>0</v>
      </c>
      <c r="K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5">
        <f>AB64+AC64+AD64</f>
        <v>0</v>
      </c>
      <c r="AF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5">
        <f>AF64+AG64+AH64</f>
        <v>0</v>
      </c>
      <c r="AJ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5">
        <f>AJ64+AK64+AL64</f>
        <v>0</v>
      </c>
      <c r="AN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5">
        <f>AN64+AO64+AP64</f>
        <v>0</v>
      </c>
      <c r="AR64" s="175">
        <f>AE64+AI64+AM64+AQ64</f>
        <v>0</v>
      </c>
    </row>
    <row r="65" spans="2:44" x14ac:dyDescent="0.25">
      <c r="B65" s="173" t="s">
        <v>552</v>
      </c>
      <c r="C65" s="174" t="s">
        <v>553</v>
      </c>
      <c r="D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5">
        <f t="shared" si="11"/>
        <v>0</v>
      </c>
      <c r="G65" s="175"/>
      <c r="H65" s="175">
        <f t="shared" si="12"/>
        <v>0</v>
      </c>
      <c r="I65" s="175"/>
      <c r="J65" s="175">
        <f t="shared" si="13"/>
        <v>0</v>
      </c>
      <c r="K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5">
        <f t="shared" si="14"/>
        <v>0</v>
      </c>
      <c r="AF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5">
        <f t="shared" si="15"/>
        <v>0</v>
      </c>
      <c r="AJ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5">
        <f t="shared" si="16"/>
        <v>0</v>
      </c>
      <c r="AN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5">
        <f t="shared" si="17"/>
        <v>0</v>
      </c>
      <c r="AR65" s="175">
        <f t="shared" si="18"/>
        <v>0</v>
      </c>
    </row>
    <row r="66" spans="2:44" x14ac:dyDescent="0.25">
      <c r="B66" s="173" t="s">
        <v>554</v>
      </c>
      <c r="C66" s="174" t="s">
        <v>555</v>
      </c>
      <c r="D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5">
        <f>D66+E66</f>
        <v>0</v>
      </c>
      <c r="G66" s="175"/>
      <c r="H66" s="175">
        <f>F66-G66</f>
        <v>0</v>
      </c>
      <c r="I66" s="175"/>
      <c r="J66" s="175">
        <f>F66-I66</f>
        <v>0</v>
      </c>
      <c r="K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5">
        <f>AB66+AC66+AD66</f>
        <v>0</v>
      </c>
      <c r="AF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5">
        <f>AF66+AG66+AH66</f>
        <v>0</v>
      </c>
      <c r="AJ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5">
        <f>AJ66+AK66+AL66</f>
        <v>0</v>
      </c>
      <c r="AN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5">
        <f>AN66+AO66+AP66</f>
        <v>0</v>
      </c>
      <c r="AR66" s="175">
        <f>AE66+AI66+AM66+AQ66</f>
        <v>0</v>
      </c>
    </row>
    <row r="67" spans="2:44" x14ac:dyDescent="0.25">
      <c r="B67" s="173" t="s">
        <v>556</v>
      </c>
      <c r="C67" s="174" t="s">
        <v>557</v>
      </c>
      <c r="D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5">
        <f t="shared" si="11"/>
        <v>0</v>
      </c>
      <c r="G67" s="175"/>
      <c r="H67" s="175">
        <f t="shared" si="12"/>
        <v>0</v>
      </c>
      <c r="I67" s="175"/>
      <c r="J67" s="175">
        <f t="shared" si="13"/>
        <v>0</v>
      </c>
      <c r="K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5">
        <f t="shared" si="14"/>
        <v>0</v>
      </c>
      <c r="AF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5">
        <f t="shared" si="15"/>
        <v>0</v>
      </c>
      <c r="AJ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5">
        <f t="shared" si="16"/>
        <v>0</v>
      </c>
      <c r="AN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5">
        <f t="shared" si="17"/>
        <v>0</v>
      </c>
      <c r="AR67" s="175">
        <f t="shared" si="18"/>
        <v>0</v>
      </c>
    </row>
    <row r="68" spans="2:44" x14ac:dyDescent="0.25">
      <c r="B68" s="173" t="s">
        <v>558</v>
      </c>
      <c r="C68" s="174" t="s">
        <v>559</v>
      </c>
      <c r="D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5">
        <f>D68+E68</f>
        <v>0</v>
      </c>
      <c r="G68" s="175"/>
      <c r="H68" s="175">
        <f>F68-G68</f>
        <v>0</v>
      </c>
      <c r="I68" s="175"/>
      <c r="J68" s="175">
        <f>F68-I68</f>
        <v>0</v>
      </c>
      <c r="K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5">
        <f>AB68+AC68+AD68</f>
        <v>0</v>
      </c>
      <c r="AF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5">
        <f>AF68+AG68+AH68</f>
        <v>0</v>
      </c>
      <c r="AJ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5">
        <f>AJ68+AK68+AL68</f>
        <v>0</v>
      </c>
      <c r="AN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5">
        <f>AN68+AO68+AP68</f>
        <v>0</v>
      </c>
      <c r="AR68" s="175">
        <f>AE68+AI68+AM68+AQ68</f>
        <v>0</v>
      </c>
    </row>
    <row r="69" spans="2:44" x14ac:dyDescent="0.25">
      <c r="B69" s="173" t="s">
        <v>560</v>
      </c>
      <c r="C69" s="174" t="s">
        <v>561</v>
      </c>
      <c r="D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5">
        <f t="shared" si="11"/>
        <v>0</v>
      </c>
      <c r="G69" s="175"/>
      <c r="H69" s="175">
        <f t="shared" si="12"/>
        <v>0</v>
      </c>
      <c r="I69" s="175"/>
      <c r="J69" s="175">
        <f t="shared" si="13"/>
        <v>0</v>
      </c>
      <c r="K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5">
        <f t="shared" si="14"/>
        <v>0</v>
      </c>
      <c r="AF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5">
        <f t="shared" si="15"/>
        <v>0</v>
      </c>
      <c r="AJ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5">
        <f t="shared" si="16"/>
        <v>0</v>
      </c>
      <c r="AN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5">
        <f t="shared" si="17"/>
        <v>0</v>
      </c>
      <c r="AR69" s="175">
        <f t="shared" si="18"/>
        <v>0</v>
      </c>
    </row>
    <row r="70" spans="2:44" x14ac:dyDescent="0.25">
      <c r="B70" s="173" t="s">
        <v>562</v>
      </c>
      <c r="C70" s="174" t="s">
        <v>563</v>
      </c>
      <c r="D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5">
        <f>D70+E70</f>
        <v>0</v>
      </c>
      <c r="G70" s="175"/>
      <c r="H70" s="175">
        <f>F70-G70</f>
        <v>0</v>
      </c>
      <c r="I70" s="175"/>
      <c r="J70" s="175">
        <f>F70-I70</f>
        <v>0</v>
      </c>
      <c r="K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5">
        <f>AB70+AC70+AD70</f>
        <v>0</v>
      </c>
      <c r="AF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5">
        <f>AF70+AG70+AH70</f>
        <v>0</v>
      </c>
      <c r="AJ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5">
        <f>AJ70+AK70+AL70</f>
        <v>0</v>
      </c>
      <c r="AN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5">
        <f>AN70+AO70+AP70</f>
        <v>0</v>
      </c>
      <c r="AR70" s="175">
        <f>AE70+AI70+AM70+AQ70</f>
        <v>0</v>
      </c>
    </row>
    <row r="71" spans="2:44" x14ac:dyDescent="0.25">
      <c r="B71" s="173" t="s">
        <v>564</v>
      </c>
      <c r="C71" s="174" t="s">
        <v>565</v>
      </c>
      <c r="D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5">
        <f t="shared" ref="F71:F82" si="19">D71+E71</f>
        <v>0</v>
      </c>
      <c r="G71" s="175"/>
      <c r="H71" s="175">
        <f t="shared" ref="H71:H82" si="20">F71-G71</f>
        <v>0</v>
      </c>
      <c r="I71" s="175"/>
      <c r="J71" s="175">
        <f t="shared" ref="J71:J82" si="21">F71-I71</f>
        <v>0</v>
      </c>
      <c r="K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5">
        <f t="shared" ref="AE71:AE82" si="22">AB71+AC71+AD71</f>
        <v>0</v>
      </c>
      <c r="AF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5">
        <f t="shared" ref="AI71:AI82" si="23">AF71+AG71+AH71</f>
        <v>0</v>
      </c>
      <c r="AJ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5">
        <f t="shared" ref="AM71:AM82" si="24">AJ71+AK71+AL71</f>
        <v>0</v>
      </c>
      <c r="AN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5">
        <f t="shared" ref="AQ71:AQ82" si="25">AN71+AO71+AP71</f>
        <v>0</v>
      </c>
      <c r="AR71" s="175">
        <f t="shared" ref="AR71:AR82" si="26">AE71+AI71+AM71+AQ71</f>
        <v>0</v>
      </c>
    </row>
    <row r="72" spans="2:44" x14ac:dyDescent="0.25">
      <c r="B72" s="173" t="s">
        <v>265</v>
      </c>
      <c r="C72" s="174" t="s">
        <v>149</v>
      </c>
      <c r="D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5">
        <f t="shared" si="19"/>
        <v>0</v>
      </c>
      <c r="G72" s="175"/>
      <c r="H72" s="175">
        <f t="shared" si="20"/>
        <v>0</v>
      </c>
      <c r="I72" s="175"/>
      <c r="J72" s="175">
        <f t="shared" si="21"/>
        <v>0</v>
      </c>
      <c r="K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5">
        <f t="shared" si="22"/>
        <v>0</v>
      </c>
      <c r="AF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5">
        <f t="shared" si="23"/>
        <v>0</v>
      </c>
      <c r="AJ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5">
        <f t="shared" si="24"/>
        <v>0</v>
      </c>
      <c r="AN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5">
        <f t="shared" si="25"/>
        <v>0</v>
      </c>
      <c r="AR72" s="175">
        <f t="shared" si="26"/>
        <v>0</v>
      </c>
    </row>
    <row r="73" spans="2:44" x14ac:dyDescent="0.25">
      <c r="B73" s="173" t="s">
        <v>566</v>
      </c>
      <c r="C73" s="174" t="s">
        <v>567</v>
      </c>
      <c r="D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5">
        <f t="shared" si="19"/>
        <v>0</v>
      </c>
      <c r="G73" s="175"/>
      <c r="H73" s="175">
        <f t="shared" si="20"/>
        <v>0</v>
      </c>
      <c r="I73" s="175"/>
      <c r="J73" s="175">
        <f t="shared" si="21"/>
        <v>0</v>
      </c>
      <c r="K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5">
        <f t="shared" si="22"/>
        <v>0</v>
      </c>
      <c r="AF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5">
        <f t="shared" si="23"/>
        <v>0</v>
      </c>
      <c r="AJ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5">
        <f t="shared" si="24"/>
        <v>0</v>
      </c>
      <c r="AN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5">
        <f t="shared" si="25"/>
        <v>0</v>
      </c>
      <c r="AR73" s="175">
        <f t="shared" si="26"/>
        <v>0</v>
      </c>
    </row>
    <row r="74" spans="2:44" x14ac:dyDescent="0.25">
      <c r="B74" s="173" t="s">
        <v>568</v>
      </c>
      <c r="C74" s="174" t="s">
        <v>569</v>
      </c>
      <c r="D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5">
        <f t="shared" si="19"/>
        <v>0</v>
      </c>
      <c r="G74" s="175"/>
      <c r="H74" s="175">
        <f t="shared" si="20"/>
        <v>0</v>
      </c>
      <c r="I74" s="175"/>
      <c r="J74" s="175">
        <f t="shared" si="21"/>
        <v>0</v>
      </c>
      <c r="K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5">
        <f t="shared" si="22"/>
        <v>0</v>
      </c>
      <c r="AF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5">
        <f t="shared" si="23"/>
        <v>0</v>
      </c>
      <c r="AJ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5">
        <f t="shared" si="24"/>
        <v>0</v>
      </c>
      <c r="AN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5">
        <f t="shared" si="25"/>
        <v>0</v>
      </c>
      <c r="AR74" s="175">
        <f t="shared" si="26"/>
        <v>0</v>
      </c>
    </row>
    <row r="75" spans="2:44" x14ac:dyDescent="0.25">
      <c r="B75" s="173" t="s">
        <v>570</v>
      </c>
      <c r="C75" s="174" t="s">
        <v>571</v>
      </c>
      <c r="D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5">
        <f t="shared" si="19"/>
        <v>0</v>
      </c>
      <c r="G75" s="175"/>
      <c r="H75" s="175">
        <f t="shared" si="20"/>
        <v>0</v>
      </c>
      <c r="I75" s="175"/>
      <c r="J75" s="175">
        <f t="shared" si="21"/>
        <v>0</v>
      </c>
      <c r="K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5">
        <f t="shared" si="22"/>
        <v>0</v>
      </c>
      <c r="AF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5">
        <f t="shared" si="23"/>
        <v>0</v>
      </c>
      <c r="AJ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5">
        <f t="shared" si="24"/>
        <v>0</v>
      </c>
      <c r="AN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5">
        <f t="shared" si="25"/>
        <v>0</v>
      </c>
      <c r="AR75" s="175">
        <f t="shared" si="26"/>
        <v>0</v>
      </c>
    </row>
    <row r="76" spans="2:44" x14ac:dyDescent="0.25">
      <c r="B76" s="173" t="s">
        <v>572</v>
      </c>
      <c r="C76" s="174" t="s">
        <v>573</v>
      </c>
      <c r="D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5">
        <f t="shared" si="19"/>
        <v>0</v>
      </c>
      <c r="G76" s="175"/>
      <c r="H76" s="175">
        <f t="shared" si="20"/>
        <v>0</v>
      </c>
      <c r="I76" s="175"/>
      <c r="J76" s="175">
        <f t="shared" si="21"/>
        <v>0</v>
      </c>
      <c r="K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5">
        <f t="shared" si="22"/>
        <v>0</v>
      </c>
      <c r="AF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5">
        <f t="shared" si="23"/>
        <v>0</v>
      </c>
      <c r="AJ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5">
        <f t="shared" si="24"/>
        <v>0</v>
      </c>
      <c r="AN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5">
        <f t="shared" si="25"/>
        <v>0</v>
      </c>
      <c r="AR76" s="175">
        <f t="shared" si="26"/>
        <v>0</v>
      </c>
    </row>
    <row r="77" spans="2:44" x14ac:dyDescent="0.25">
      <c r="B77" s="173" t="s">
        <v>574</v>
      </c>
      <c r="C77" s="174" t="s">
        <v>575</v>
      </c>
      <c r="D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5">
        <f t="shared" si="19"/>
        <v>0</v>
      </c>
      <c r="G77" s="175"/>
      <c r="H77" s="175">
        <f t="shared" si="20"/>
        <v>0</v>
      </c>
      <c r="I77" s="175"/>
      <c r="J77" s="175">
        <f t="shared" si="21"/>
        <v>0</v>
      </c>
      <c r="K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5">
        <f t="shared" si="22"/>
        <v>0</v>
      </c>
      <c r="AF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5">
        <f t="shared" si="23"/>
        <v>0</v>
      </c>
      <c r="AJ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5">
        <f t="shared" si="24"/>
        <v>0</v>
      </c>
      <c r="AN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5">
        <f t="shared" si="25"/>
        <v>0</v>
      </c>
      <c r="AR77" s="175">
        <f t="shared" si="26"/>
        <v>0</v>
      </c>
    </row>
    <row r="78" spans="2:44" x14ac:dyDescent="0.25">
      <c r="B78" s="173" t="s">
        <v>576</v>
      </c>
      <c r="C78" s="174" t="s">
        <v>577</v>
      </c>
      <c r="D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5">
        <f t="shared" si="19"/>
        <v>0</v>
      </c>
      <c r="G78" s="175"/>
      <c r="H78" s="175">
        <f t="shared" si="20"/>
        <v>0</v>
      </c>
      <c r="I78" s="175"/>
      <c r="J78" s="175">
        <f t="shared" si="21"/>
        <v>0</v>
      </c>
      <c r="K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5">
        <f t="shared" si="22"/>
        <v>0</v>
      </c>
      <c r="AF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5">
        <f t="shared" si="23"/>
        <v>0</v>
      </c>
      <c r="AJ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5">
        <f t="shared" si="24"/>
        <v>0</v>
      </c>
      <c r="AN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5">
        <f t="shared" si="25"/>
        <v>0</v>
      </c>
      <c r="AR78" s="175">
        <f t="shared" si="26"/>
        <v>0</v>
      </c>
    </row>
    <row r="79" spans="2:44" x14ac:dyDescent="0.25">
      <c r="B79" s="173" t="s">
        <v>578</v>
      </c>
      <c r="C79" s="174" t="s">
        <v>579</v>
      </c>
      <c r="D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5">
        <f t="shared" si="19"/>
        <v>0</v>
      </c>
      <c r="G79" s="175"/>
      <c r="H79" s="175">
        <f t="shared" si="20"/>
        <v>0</v>
      </c>
      <c r="I79" s="175"/>
      <c r="J79" s="175">
        <f t="shared" si="21"/>
        <v>0</v>
      </c>
      <c r="K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5">
        <f t="shared" si="22"/>
        <v>0</v>
      </c>
      <c r="AF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5">
        <f t="shared" si="23"/>
        <v>0</v>
      </c>
      <c r="AJ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5">
        <f t="shared" si="24"/>
        <v>0</v>
      </c>
      <c r="AN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5">
        <f t="shared" si="25"/>
        <v>0</v>
      </c>
      <c r="AR79" s="175">
        <f t="shared" si="26"/>
        <v>0</v>
      </c>
    </row>
    <row r="80" spans="2:44" x14ac:dyDescent="0.25">
      <c r="B80" s="173" t="s">
        <v>580</v>
      </c>
      <c r="C80" s="174" t="s">
        <v>581</v>
      </c>
      <c r="D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5">
        <f t="shared" si="19"/>
        <v>0</v>
      </c>
      <c r="G80" s="175"/>
      <c r="H80" s="175">
        <f t="shared" si="20"/>
        <v>0</v>
      </c>
      <c r="I80" s="175"/>
      <c r="J80" s="175">
        <f t="shared" si="21"/>
        <v>0</v>
      </c>
      <c r="K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5">
        <f t="shared" si="22"/>
        <v>0</v>
      </c>
      <c r="AF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5">
        <f t="shared" si="23"/>
        <v>0</v>
      </c>
      <c r="AJ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5">
        <f t="shared" si="24"/>
        <v>0</v>
      </c>
      <c r="AN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5">
        <f t="shared" si="25"/>
        <v>0</v>
      </c>
      <c r="AR80" s="175">
        <f t="shared" si="26"/>
        <v>0</v>
      </c>
    </row>
    <row r="81" spans="2:44" x14ac:dyDescent="0.25">
      <c r="B81" s="173" t="s">
        <v>582</v>
      </c>
      <c r="C81" s="174" t="s">
        <v>583</v>
      </c>
      <c r="D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5">
        <f t="shared" si="19"/>
        <v>0</v>
      </c>
      <c r="G81" s="175"/>
      <c r="H81" s="175">
        <f t="shared" si="20"/>
        <v>0</v>
      </c>
      <c r="I81" s="175"/>
      <c r="J81" s="175">
        <f t="shared" si="21"/>
        <v>0</v>
      </c>
      <c r="K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5">
        <f t="shared" si="22"/>
        <v>0</v>
      </c>
      <c r="AF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5">
        <f t="shared" si="23"/>
        <v>0</v>
      </c>
      <c r="AJ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5">
        <f t="shared" si="24"/>
        <v>0</v>
      </c>
      <c r="AN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5">
        <f t="shared" si="25"/>
        <v>0</v>
      </c>
      <c r="AR81" s="175">
        <f t="shared" si="26"/>
        <v>0</v>
      </c>
    </row>
    <row r="82" spans="2:44" x14ac:dyDescent="0.25">
      <c r="B82" s="173" t="s">
        <v>584</v>
      </c>
      <c r="C82" s="174" t="s">
        <v>585</v>
      </c>
      <c r="D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5">
        <f t="shared" si="19"/>
        <v>0</v>
      </c>
      <c r="G82" s="175"/>
      <c r="H82" s="175">
        <f t="shared" si="20"/>
        <v>0</v>
      </c>
      <c r="I82" s="175"/>
      <c r="J82" s="175">
        <f t="shared" si="21"/>
        <v>0</v>
      </c>
      <c r="K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5">
        <f t="shared" si="22"/>
        <v>0</v>
      </c>
      <c r="AF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5">
        <f t="shared" si="23"/>
        <v>0</v>
      </c>
      <c r="AJ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5">
        <f t="shared" si="24"/>
        <v>0</v>
      </c>
      <c r="AN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5">
        <f t="shared" si="25"/>
        <v>0</v>
      </c>
      <c r="AR82" s="175">
        <f t="shared" si="26"/>
        <v>0</v>
      </c>
    </row>
    <row r="83" spans="2:44" x14ac:dyDescent="0.25">
      <c r="B83" s="182" t="s">
        <v>253</v>
      </c>
      <c r="C83" s="183" t="s">
        <v>137</v>
      </c>
      <c r="D83" s="184">
        <f>SUM(D84:D88)</f>
        <v>0</v>
      </c>
      <c r="E83" s="184">
        <f>SUM(E84:E88)</f>
        <v>0</v>
      </c>
      <c r="F83" s="184">
        <f t="shared" ref="F83:F89" si="27">D83+E83</f>
        <v>0</v>
      </c>
      <c r="G83" s="184">
        <f>SUM(G84:G88)</f>
        <v>0</v>
      </c>
      <c r="H83" s="184">
        <f t="shared" ref="H83:H89" si="28">F83-G83</f>
        <v>0</v>
      </c>
      <c r="I83" s="184">
        <f>SUM(I84:I88)</f>
        <v>0</v>
      </c>
      <c r="J83" s="184">
        <f t="shared" ref="J83:J89" si="29">F83-I83</f>
        <v>0</v>
      </c>
      <c r="K83" s="184">
        <f t="shared" ref="K83:AD83" si="30">SUM(K84:K88)</f>
        <v>0</v>
      </c>
      <c r="L83" s="184">
        <f t="shared" si="30"/>
        <v>0</v>
      </c>
      <c r="M83" s="184">
        <f t="shared" si="30"/>
        <v>0</v>
      </c>
      <c r="N83" s="184">
        <f t="shared" si="30"/>
        <v>0</v>
      </c>
      <c r="O83" s="184">
        <f t="shared" si="30"/>
        <v>0</v>
      </c>
      <c r="P83" s="184">
        <f>SUM(P84:P88)</f>
        <v>0</v>
      </c>
      <c r="Q83" s="184">
        <f>SUM(Q84:Q88)</f>
        <v>0</v>
      </c>
      <c r="R83" s="184">
        <f t="shared" si="30"/>
        <v>0</v>
      </c>
      <c r="S83" s="184">
        <f t="shared" si="30"/>
        <v>0</v>
      </c>
      <c r="T83" s="184">
        <f>SUM(T84:T88)</f>
        <v>0</v>
      </c>
      <c r="U83" s="184">
        <f t="shared" si="30"/>
        <v>0</v>
      </c>
      <c r="V83" s="184">
        <f t="shared" si="30"/>
        <v>0</v>
      </c>
      <c r="W83" s="184">
        <f>SUM(W84:W88)</f>
        <v>0</v>
      </c>
      <c r="X83" s="184">
        <f t="shared" si="30"/>
        <v>0</v>
      </c>
      <c r="Y83" s="184">
        <f>SUM(Y84:Y88)</f>
        <v>0</v>
      </c>
      <c r="Z83" s="184">
        <f>SUM(Z84:Z88)</f>
        <v>0</v>
      </c>
      <c r="AA83" s="184">
        <f t="shared" si="30"/>
        <v>0</v>
      </c>
      <c r="AB83" s="184">
        <f t="shared" si="30"/>
        <v>0</v>
      </c>
      <c r="AC83" s="184">
        <f t="shared" si="30"/>
        <v>0</v>
      </c>
      <c r="AD83" s="184">
        <f t="shared" si="30"/>
        <v>0</v>
      </c>
      <c r="AE83" s="184">
        <f t="shared" ref="AE83:AE89" si="31">AB83+AC83+AD83</f>
        <v>0</v>
      </c>
      <c r="AF83" s="184">
        <f>SUM(AF84:AF88)</f>
        <v>0</v>
      </c>
      <c r="AG83" s="184">
        <f>SUM(AG84:AG88)</f>
        <v>0</v>
      </c>
      <c r="AH83" s="184">
        <f>SUM(AH84:AH88)</f>
        <v>0</v>
      </c>
      <c r="AI83" s="184">
        <f t="shared" ref="AI83:AI89" si="32">AF83+AG83+AH83</f>
        <v>0</v>
      </c>
      <c r="AJ83" s="184">
        <f>SUM(AJ84:AJ88)</f>
        <v>0</v>
      </c>
      <c r="AK83" s="184">
        <f>SUM(AK84:AK88)</f>
        <v>0</v>
      </c>
      <c r="AL83" s="184">
        <f>SUM(AL84:AL88)</f>
        <v>0</v>
      </c>
      <c r="AM83" s="184">
        <f t="shared" ref="AM83:AM89" si="33">AJ83+AK83+AL83</f>
        <v>0</v>
      </c>
      <c r="AN83" s="184">
        <f>SUM(AN84:AN88)</f>
        <v>0</v>
      </c>
      <c r="AO83" s="184">
        <f>SUM(AO84:AO88)</f>
        <v>0</v>
      </c>
      <c r="AP83" s="184">
        <f>SUM(AP84:AP88)</f>
        <v>0</v>
      </c>
      <c r="AQ83" s="184">
        <f t="shared" ref="AQ83:AQ89" si="34">AN83+AO83+AP83</f>
        <v>0</v>
      </c>
      <c r="AR83" s="184">
        <f t="shared" ref="AR83:AR89" si="35">AE83+AI83+AM83+AQ83</f>
        <v>0</v>
      </c>
    </row>
    <row r="84" spans="2:44" x14ac:dyDescent="0.25">
      <c r="B84" s="173" t="s">
        <v>254</v>
      </c>
      <c r="C84" s="174" t="s">
        <v>138</v>
      </c>
      <c r="D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5">
        <f t="shared" si="27"/>
        <v>0</v>
      </c>
      <c r="G84" s="175"/>
      <c r="H84" s="175">
        <f t="shared" si="28"/>
        <v>0</v>
      </c>
      <c r="I84" s="175"/>
      <c r="J84" s="175">
        <f t="shared" si="29"/>
        <v>0</v>
      </c>
      <c r="K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5">
        <f t="shared" si="31"/>
        <v>0</v>
      </c>
      <c r="AF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5">
        <f t="shared" si="32"/>
        <v>0</v>
      </c>
      <c r="AJ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5">
        <f t="shared" si="33"/>
        <v>0</v>
      </c>
      <c r="AN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5">
        <f t="shared" si="34"/>
        <v>0</v>
      </c>
      <c r="AR84" s="175">
        <f t="shared" si="35"/>
        <v>0</v>
      </c>
    </row>
    <row r="85" spans="2:44" x14ac:dyDescent="0.25">
      <c r="B85" s="173" t="s">
        <v>586</v>
      </c>
      <c r="C85" s="174" t="s">
        <v>587</v>
      </c>
      <c r="D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5">
        <f t="shared" si="27"/>
        <v>0</v>
      </c>
      <c r="G85" s="175"/>
      <c r="H85" s="175">
        <f t="shared" si="28"/>
        <v>0</v>
      </c>
      <c r="I85" s="175"/>
      <c r="J85" s="175">
        <f t="shared" si="29"/>
        <v>0</v>
      </c>
      <c r="K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5">
        <f t="shared" si="31"/>
        <v>0</v>
      </c>
      <c r="AF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5">
        <f t="shared" si="32"/>
        <v>0</v>
      </c>
      <c r="AJ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5">
        <f t="shared" si="33"/>
        <v>0</v>
      </c>
      <c r="AN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5">
        <f t="shared" si="34"/>
        <v>0</v>
      </c>
      <c r="AR85" s="175">
        <f t="shared" si="35"/>
        <v>0</v>
      </c>
    </row>
    <row r="86" spans="2:44" x14ac:dyDescent="0.25">
      <c r="B86" s="173" t="s">
        <v>255</v>
      </c>
      <c r="C86" s="174" t="s">
        <v>139</v>
      </c>
      <c r="D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5">
        <f t="shared" si="27"/>
        <v>0</v>
      </c>
      <c r="G86" s="175"/>
      <c r="H86" s="175">
        <f t="shared" si="28"/>
        <v>0</v>
      </c>
      <c r="I86" s="175"/>
      <c r="J86" s="175">
        <f t="shared" si="29"/>
        <v>0</v>
      </c>
      <c r="K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5">
        <f t="shared" si="31"/>
        <v>0</v>
      </c>
      <c r="AF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5">
        <f t="shared" si="32"/>
        <v>0</v>
      </c>
      <c r="AJ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5">
        <f t="shared" si="33"/>
        <v>0</v>
      </c>
      <c r="AN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5">
        <f t="shared" si="34"/>
        <v>0</v>
      </c>
      <c r="AR86" s="175">
        <f t="shared" si="35"/>
        <v>0</v>
      </c>
    </row>
    <row r="87" spans="2:44" x14ac:dyDescent="0.25">
      <c r="B87" s="173" t="s">
        <v>588</v>
      </c>
      <c r="C87" s="174" t="s">
        <v>589</v>
      </c>
      <c r="D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5">
        <f t="shared" si="27"/>
        <v>0</v>
      </c>
      <c r="G87" s="175"/>
      <c r="H87" s="175">
        <f t="shared" si="28"/>
        <v>0</v>
      </c>
      <c r="I87" s="175"/>
      <c r="J87" s="175">
        <f t="shared" si="29"/>
        <v>0</v>
      </c>
      <c r="K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5">
        <f t="shared" si="31"/>
        <v>0</v>
      </c>
      <c r="AF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5">
        <f t="shared" si="32"/>
        <v>0</v>
      </c>
      <c r="AJ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5">
        <f t="shared" si="33"/>
        <v>0</v>
      </c>
      <c r="AN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5">
        <f t="shared" si="34"/>
        <v>0</v>
      </c>
      <c r="AR87" s="175">
        <f t="shared" si="35"/>
        <v>0</v>
      </c>
    </row>
    <row r="88" spans="2:44" x14ac:dyDescent="0.25">
      <c r="B88" s="173" t="s">
        <v>590</v>
      </c>
      <c r="C88" s="174" t="s">
        <v>591</v>
      </c>
      <c r="D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5">
        <f t="shared" si="27"/>
        <v>0</v>
      </c>
      <c r="G88" s="175"/>
      <c r="H88" s="175">
        <f t="shared" si="28"/>
        <v>0</v>
      </c>
      <c r="I88" s="175"/>
      <c r="J88" s="175">
        <f t="shared" si="29"/>
        <v>0</v>
      </c>
      <c r="K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5">
        <f t="shared" si="31"/>
        <v>0</v>
      </c>
      <c r="AF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5">
        <f t="shared" si="32"/>
        <v>0</v>
      </c>
      <c r="AJ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5">
        <f t="shared" si="33"/>
        <v>0</v>
      </c>
      <c r="AN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5">
        <f t="shared" si="34"/>
        <v>0</v>
      </c>
      <c r="AR88" s="175">
        <f t="shared" si="35"/>
        <v>0</v>
      </c>
    </row>
    <row r="89" spans="2:44" x14ac:dyDescent="0.25">
      <c r="B89" s="182" t="s">
        <v>256</v>
      </c>
      <c r="C89" s="183" t="s">
        <v>140</v>
      </c>
      <c r="D89" s="184">
        <f>SUM(D90:D95)</f>
        <v>0</v>
      </c>
      <c r="E89" s="184">
        <f>SUM(E90:E95)</f>
        <v>0</v>
      </c>
      <c r="F89" s="184">
        <f t="shared" si="27"/>
        <v>0</v>
      </c>
      <c r="G89" s="184">
        <f>SUM(G90:G95)</f>
        <v>0</v>
      </c>
      <c r="H89" s="184">
        <f t="shared" si="28"/>
        <v>0</v>
      </c>
      <c r="I89" s="184">
        <f>SUM(I90:I95)</f>
        <v>0</v>
      </c>
      <c r="J89" s="184">
        <f t="shared" si="29"/>
        <v>0</v>
      </c>
      <c r="K89" s="184">
        <f t="shared" ref="K89:AP89" si="36">SUM(K90:K95)</f>
        <v>0</v>
      </c>
      <c r="L89" s="184">
        <f t="shared" si="36"/>
        <v>0</v>
      </c>
      <c r="M89" s="184">
        <f t="shared" si="36"/>
        <v>0</v>
      </c>
      <c r="N89" s="184">
        <f t="shared" si="36"/>
        <v>0</v>
      </c>
      <c r="O89" s="184">
        <f t="shared" si="36"/>
        <v>0</v>
      </c>
      <c r="P89" s="184">
        <f>SUM(P90:P95)</f>
        <v>0</v>
      </c>
      <c r="Q89" s="184">
        <f>SUM(Q90:Q95)</f>
        <v>0</v>
      </c>
      <c r="R89" s="184">
        <f t="shared" si="36"/>
        <v>0</v>
      </c>
      <c r="S89" s="184">
        <f t="shared" si="36"/>
        <v>0</v>
      </c>
      <c r="T89" s="184">
        <f>SUM(T90:T95)</f>
        <v>0</v>
      </c>
      <c r="U89" s="184">
        <f t="shared" si="36"/>
        <v>0</v>
      </c>
      <c r="V89" s="184">
        <f t="shared" si="36"/>
        <v>0</v>
      </c>
      <c r="W89" s="184">
        <f>SUM(W90:W95)</f>
        <v>0</v>
      </c>
      <c r="X89" s="184">
        <f t="shared" si="36"/>
        <v>0</v>
      </c>
      <c r="Y89" s="184">
        <f>SUM(Y90:Y95)</f>
        <v>0</v>
      </c>
      <c r="Z89" s="184">
        <f>SUM(Z90:Z95)</f>
        <v>0</v>
      </c>
      <c r="AA89" s="184">
        <f t="shared" si="36"/>
        <v>0</v>
      </c>
      <c r="AB89" s="184">
        <f t="shared" si="36"/>
        <v>0</v>
      </c>
      <c r="AC89" s="184">
        <f t="shared" si="36"/>
        <v>0</v>
      </c>
      <c r="AD89" s="184">
        <f t="shared" si="36"/>
        <v>0</v>
      </c>
      <c r="AE89" s="184">
        <f t="shared" si="31"/>
        <v>0</v>
      </c>
      <c r="AF89" s="184">
        <f t="shared" si="36"/>
        <v>0</v>
      </c>
      <c r="AG89" s="184">
        <f t="shared" si="36"/>
        <v>0</v>
      </c>
      <c r="AH89" s="184">
        <f t="shared" si="36"/>
        <v>0</v>
      </c>
      <c r="AI89" s="184">
        <f t="shared" si="32"/>
        <v>0</v>
      </c>
      <c r="AJ89" s="184">
        <f t="shared" si="36"/>
        <v>0</v>
      </c>
      <c r="AK89" s="184">
        <f t="shared" si="36"/>
        <v>0</v>
      </c>
      <c r="AL89" s="184">
        <f t="shared" si="36"/>
        <v>0</v>
      </c>
      <c r="AM89" s="184">
        <f t="shared" si="33"/>
        <v>0</v>
      </c>
      <c r="AN89" s="184">
        <f t="shared" si="36"/>
        <v>0</v>
      </c>
      <c r="AO89" s="184">
        <f t="shared" si="36"/>
        <v>0</v>
      </c>
      <c r="AP89" s="184">
        <f t="shared" si="36"/>
        <v>0</v>
      </c>
      <c r="AQ89" s="184">
        <f t="shared" si="34"/>
        <v>0</v>
      </c>
      <c r="AR89" s="184">
        <f t="shared" si="35"/>
        <v>0</v>
      </c>
    </row>
    <row r="90" spans="2:44" x14ac:dyDescent="0.25">
      <c r="B90" s="173" t="s">
        <v>257</v>
      </c>
      <c r="C90" s="174" t="s">
        <v>141</v>
      </c>
      <c r="D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5">
        <f t="shared" ref="F90:F95" si="37">D90+E90</f>
        <v>0</v>
      </c>
      <c r="G90" s="175"/>
      <c r="H90" s="175">
        <f t="shared" ref="H90:H95" si="38">F90-G90</f>
        <v>0</v>
      </c>
      <c r="I90" s="175"/>
      <c r="J90" s="175">
        <f t="shared" ref="J90:J95" si="39">F90-I90</f>
        <v>0</v>
      </c>
      <c r="K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5">
        <f t="shared" ref="AE90:AE95" si="40">AB90+AC90+AD90</f>
        <v>0</v>
      </c>
      <c r="AF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5">
        <f t="shared" ref="AI90:AI95" si="41">AF90+AG90+AH90</f>
        <v>0</v>
      </c>
      <c r="AJ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5">
        <f t="shared" ref="AM90:AM95" si="42">AJ90+AK90+AL90</f>
        <v>0</v>
      </c>
      <c r="AN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5">
        <f t="shared" ref="AQ90:AQ95" si="43">AN90+AO90+AP90</f>
        <v>0</v>
      </c>
      <c r="AR90" s="175">
        <f t="shared" ref="AR90:AR95" si="44">AE90+AI90+AM90+AQ90</f>
        <v>0</v>
      </c>
    </row>
    <row r="91" spans="2:44" x14ac:dyDescent="0.25">
      <c r="B91" s="173" t="s">
        <v>592</v>
      </c>
      <c r="C91" s="174" t="s">
        <v>593</v>
      </c>
      <c r="D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5">
        <f t="shared" si="37"/>
        <v>0</v>
      </c>
      <c r="G91" s="175"/>
      <c r="H91" s="175">
        <f t="shared" si="38"/>
        <v>0</v>
      </c>
      <c r="I91" s="175"/>
      <c r="J91" s="175">
        <f t="shared" si="39"/>
        <v>0</v>
      </c>
      <c r="K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5">
        <f t="shared" si="40"/>
        <v>0</v>
      </c>
      <c r="AF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5">
        <f t="shared" si="41"/>
        <v>0</v>
      </c>
      <c r="AJ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5">
        <f t="shared" si="42"/>
        <v>0</v>
      </c>
      <c r="AN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5">
        <f t="shared" si="43"/>
        <v>0</v>
      </c>
      <c r="AR91" s="175">
        <f t="shared" si="44"/>
        <v>0</v>
      </c>
    </row>
    <row r="92" spans="2:44" x14ac:dyDescent="0.25">
      <c r="B92" s="173" t="s">
        <v>258</v>
      </c>
      <c r="C92" s="174" t="s">
        <v>142</v>
      </c>
      <c r="D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5">
        <f>D92+E92</f>
        <v>0</v>
      </c>
      <c r="G92" s="175"/>
      <c r="H92" s="175">
        <f>F92-G92</f>
        <v>0</v>
      </c>
      <c r="I92" s="175"/>
      <c r="J92" s="175">
        <f>F92-I92</f>
        <v>0</v>
      </c>
      <c r="K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5">
        <f>AB92+AC92+AD92</f>
        <v>0</v>
      </c>
      <c r="AF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5">
        <f>AF92+AG92+AH92</f>
        <v>0</v>
      </c>
      <c r="AJ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5">
        <f>AJ92+AK92+AL92</f>
        <v>0</v>
      </c>
      <c r="AN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5">
        <f>AN92+AO92+AP92</f>
        <v>0</v>
      </c>
      <c r="AR92" s="175">
        <f>AE92+AI92+AM92+AQ92</f>
        <v>0</v>
      </c>
    </row>
    <row r="93" spans="2:44" x14ac:dyDescent="0.25">
      <c r="B93" s="173" t="s">
        <v>594</v>
      </c>
      <c r="C93" s="174" t="s">
        <v>595</v>
      </c>
      <c r="D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5">
        <f>D93+E93</f>
        <v>0</v>
      </c>
      <c r="G93" s="175"/>
      <c r="H93" s="175">
        <f>F93-G93</f>
        <v>0</v>
      </c>
      <c r="I93" s="175"/>
      <c r="J93" s="175">
        <f>F93-I93</f>
        <v>0</v>
      </c>
      <c r="K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5">
        <f>AB93+AC93+AD93</f>
        <v>0</v>
      </c>
      <c r="AF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5">
        <f>AF93+AG93+AH93</f>
        <v>0</v>
      </c>
      <c r="AJ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5">
        <f>AJ93+AK93+AL93</f>
        <v>0</v>
      </c>
      <c r="AN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5">
        <f>AN93+AO93+AP93</f>
        <v>0</v>
      </c>
      <c r="AR93" s="175">
        <f>AE93+AI93+AM93+AQ93</f>
        <v>0</v>
      </c>
    </row>
    <row r="94" spans="2:44" x14ac:dyDescent="0.25">
      <c r="B94" s="173" t="s">
        <v>596</v>
      </c>
      <c r="C94" s="174" t="s">
        <v>597</v>
      </c>
      <c r="D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5">
        <f>D94+E94</f>
        <v>0</v>
      </c>
      <c r="G94" s="175"/>
      <c r="H94" s="175">
        <f>F94-G94</f>
        <v>0</v>
      </c>
      <c r="I94" s="175"/>
      <c r="J94" s="175">
        <f>F94-I94</f>
        <v>0</v>
      </c>
      <c r="K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5">
        <f>AB94+AC94+AD94</f>
        <v>0</v>
      </c>
      <c r="AF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5">
        <f>AF94+AG94+AH94</f>
        <v>0</v>
      </c>
      <c r="AJ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5">
        <f>AJ94+AK94+AL94</f>
        <v>0</v>
      </c>
      <c r="AN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5">
        <f>AN94+AO94+AP94</f>
        <v>0</v>
      </c>
      <c r="AR94" s="175">
        <f>AE94+AI94+AM94+AQ94</f>
        <v>0</v>
      </c>
    </row>
    <row r="95" spans="2:44" x14ac:dyDescent="0.25">
      <c r="B95" s="173" t="s">
        <v>598</v>
      </c>
      <c r="C95" s="174" t="s">
        <v>599</v>
      </c>
      <c r="D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5">
        <f t="shared" si="37"/>
        <v>0</v>
      </c>
      <c r="G95" s="175"/>
      <c r="H95" s="175">
        <f t="shared" si="38"/>
        <v>0</v>
      </c>
      <c r="I95" s="175"/>
      <c r="J95" s="175">
        <f t="shared" si="39"/>
        <v>0</v>
      </c>
      <c r="K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5">
        <f t="shared" si="40"/>
        <v>0</v>
      </c>
      <c r="AF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5">
        <f t="shared" si="41"/>
        <v>0</v>
      </c>
      <c r="AJ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5">
        <f t="shared" si="42"/>
        <v>0</v>
      </c>
      <c r="AN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5">
        <f t="shared" si="43"/>
        <v>0</v>
      </c>
      <c r="AR95" s="175">
        <f t="shared" si="44"/>
        <v>0</v>
      </c>
    </row>
    <row r="96" spans="2:44" x14ac:dyDescent="0.25">
      <c r="B96" s="182" t="s">
        <v>259</v>
      </c>
      <c r="C96" s="183" t="s">
        <v>143</v>
      </c>
      <c r="D96" s="184">
        <f>SUM(D97:D105)</f>
        <v>0</v>
      </c>
      <c r="E96" s="184">
        <f>SUM(E97:E105)</f>
        <v>0</v>
      </c>
      <c r="F96" s="184">
        <f t="shared" ref="F96:F119" si="45">D96+E96</f>
        <v>0</v>
      </c>
      <c r="G96" s="184">
        <f>SUM(G97:G105)</f>
        <v>0</v>
      </c>
      <c r="H96" s="184">
        <f t="shared" ref="H96:H107" si="46">F96-G96</f>
        <v>0</v>
      </c>
      <c r="I96" s="184">
        <f>SUM(I97:I105)</f>
        <v>0</v>
      </c>
      <c r="J96" s="184">
        <f t="shared" ref="J96:J107" si="47">F96-I96</f>
        <v>0</v>
      </c>
      <c r="K96" s="184">
        <f t="shared" ref="K96:AD96" si="48">SUM(K97:K105)</f>
        <v>0</v>
      </c>
      <c r="L96" s="184">
        <f t="shared" si="48"/>
        <v>0</v>
      </c>
      <c r="M96" s="184">
        <f t="shared" si="48"/>
        <v>0</v>
      </c>
      <c r="N96" s="184">
        <f t="shared" si="48"/>
        <v>0</v>
      </c>
      <c r="O96" s="184">
        <f t="shared" si="48"/>
        <v>0</v>
      </c>
      <c r="P96" s="184">
        <f>SUM(P97:P105)</f>
        <v>0</v>
      </c>
      <c r="Q96" s="184">
        <f>SUM(Q97:Q105)</f>
        <v>0</v>
      </c>
      <c r="R96" s="184">
        <f t="shared" si="48"/>
        <v>0</v>
      </c>
      <c r="S96" s="184">
        <f t="shared" si="48"/>
        <v>0</v>
      </c>
      <c r="T96" s="184">
        <f>SUM(T97:T105)</f>
        <v>0</v>
      </c>
      <c r="U96" s="184">
        <f t="shared" si="48"/>
        <v>0</v>
      </c>
      <c r="V96" s="184">
        <f t="shared" si="48"/>
        <v>0</v>
      </c>
      <c r="W96" s="184">
        <f>SUM(W97:W105)</f>
        <v>0</v>
      </c>
      <c r="X96" s="184">
        <f t="shared" si="48"/>
        <v>0</v>
      </c>
      <c r="Y96" s="184">
        <f>SUM(Y97:Y105)</f>
        <v>0</v>
      </c>
      <c r="Z96" s="184">
        <f>SUM(Z97:Z105)</f>
        <v>0</v>
      </c>
      <c r="AA96" s="184">
        <f t="shared" si="48"/>
        <v>0</v>
      </c>
      <c r="AB96" s="184">
        <f t="shared" si="48"/>
        <v>0</v>
      </c>
      <c r="AC96" s="184">
        <f t="shared" si="48"/>
        <v>0</v>
      </c>
      <c r="AD96" s="184">
        <f t="shared" si="48"/>
        <v>0</v>
      </c>
      <c r="AE96" s="184">
        <f t="shared" ref="AE96:AE107" si="49">AB96+AC96+AD96</f>
        <v>0</v>
      </c>
      <c r="AF96" s="184">
        <f>SUM(AF97:AF105)</f>
        <v>0</v>
      </c>
      <c r="AG96" s="184">
        <f>SUM(AG97:AG105)</f>
        <v>0</v>
      </c>
      <c r="AH96" s="184">
        <f>SUM(AH97:AH105)</f>
        <v>0</v>
      </c>
      <c r="AI96" s="184">
        <f t="shared" ref="AI96:AI107" si="50">AF96+AG96+AH96</f>
        <v>0</v>
      </c>
      <c r="AJ96" s="184">
        <f>SUM(AJ97:AJ105)</f>
        <v>0</v>
      </c>
      <c r="AK96" s="184">
        <f>SUM(AK97:AK105)</f>
        <v>0</v>
      </c>
      <c r="AL96" s="184">
        <f>SUM(AL97:AL105)</f>
        <v>0</v>
      </c>
      <c r="AM96" s="184">
        <f t="shared" ref="AM96:AM107" si="51">AJ96+AK96+AL96</f>
        <v>0</v>
      </c>
      <c r="AN96" s="184">
        <f>SUM(AN97:AN105)</f>
        <v>0</v>
      </c>
      <c r="AO96" s="184">
        <f>SUM(AO97:AO105)</f>
        <v>0</v>
      </c>
      <c r="AP96" s="184">
        <f>SUM(AP97:AP105)</f>
        <v>0</v>
      </c>
      <c r="AQ96" s="184">
        <f t="shared" ref="AQ96:AQ107" si="52">AN96+AO96+AP96</f>
        <v>0</v>
      </c>
      <c r="AR96" s="184">
        <f t="shared" ref="AR96:AR107" si="53">AE96+AI96+AM96+AQ96</f>
        <v>0</v>
      </c>
    </row>
    <row r="97" spans="2:44" x14ac:dyDescent="0.25">
      <c r="B97" s="173" t="s">
        <v>604</v>
      </c>
      <c r="C97" s="174" t="s">
        <v>605</v>
      </c>
      <c r="D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5">
        <f t="shared" si="45"/>
        <v>0</v>
      </c>
      <c r="G97" s="175"/>
      <c r="H97" s="175">
        <f t="shared" si="46"/>
        <v>0</v>
      </c>
      <c r="I97" s="175"/>
      <c r="J97" s="175">
        <f t="shared" si="47"/>
        <v>0</v>
      </c>
      <c r="K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5">
        <f t="shared" si="49"/>
        <v>0</v>
      </c>
      <c r="AF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5">
        <f t="shared" si="50"/>
        <v>0</v>
      </c>
      <c r="AJ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5">
        <f t="shared" si="51"/>
        <v>0</v>
      </c>
      <c r="AN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5">
        <f t="shared" si="52"/>
        <v>0</v>
      </c>
      <c r="AR97" s="175">
        <f t="shared" si="53"/>
        <v>0</v>
      </c>
    </row>
    <row r="98" spans="2:44" x14ac:dyDescent="0.25">
      <c r="B98" s="173" t="s">
        <v>606</v>
      </c>
      <c r="C98" s="174" t="s">
        <v>607</v>
      </c>
      <c r="D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5">
        <f t="shared" si="45"/>
        <v>0</v>
      </c>
      <c r="G98" s="175"/>
      <c r="H98" s="175">
        <f t="shared" si="46"/>
        <v>0</v>
      </c>
      <c r="I98" s="175"/>
      <c r="J98" s="175">
        <f t="shared" si="47"/>
        <v>0</v>
      </c>
      <c r="K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5">
        <f t="shared" si="49"/>
        <v>0</v>
      </c>
      <c r="AF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5">
        <f t="shared" si="50"/>
        <v>0</v>
      </c>
      <c r="AJ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5">
        <f t="shared" si="51"/>
        <v>0</v>
      </c>
      <c r="AN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5">
        <f t="shared" si="52"/>
        <v>0</v>
      </c>
      <c r="AR98" s="175">
        <f t="shared" si="53"/>
        <v>0</v>
      </c>
    </row>
    <row r="99" spans="2:44" x14ac:dyDescent="0.25">
      <c r="B99" s="173" t="s">
        <v>260</v>
      </c>
      <c r="C99" s="174" t="s">
        <v>144</v>
      </c>
      <c r="D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5">
        <f t="shared" si="45"/>
        <v>0</v>
      </c>
      <c r="G99" s="175"/>
      <c r="H99" s="175">
        <f t="shared" si="46"/>
        <v>0</v>
      </c>
      <c r="I99" s="175"/>
      <c r="J99" s="175">
        <f t="shared" si="47"/>
        <v>0</v>
      </c>
      <c r="K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5">
        <f t="shared" si="49"/>
        <v>0</v>
      </c>
      <c r="AF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5">
        <f t="shared" si="50"/>
        <v>0</v>
      </c>
      <c r="AJ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5">
        <f t="shared" si="51"/>
        <v>0</v>
      </c>
      <c r="AN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5">
        <f t="shared" si="52"/>
        <v>0</v>
      </c>
      <c r="AR99" s="175">
        <f t="shared" si="53"/>
        <v>0</v>
      </c>
    </row>
    <row r="100" spans="2:44" x14ac:dyDescent="0.25">
      <c r="B100" s="173" t="s">
        <v>600</v>
      </c>
      <c r="C100" s="174" t="s">
        <v>601</v>
      </c>
      <c r="D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5">
        <f t="shared" si="45"/>
        <v>0</v>
      </c>
      <c r="G100" s="175"/>
      <c r="H100" s="175">
        <f t="shared" si="46"/>
        <v>0</v>
      </c>
      <c r="I100" s="175"/>
      <c r="J100" s="175">
        <f t="shared" si="47"/>
        <v>0</v>
      </c>
      <c r="K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5">
        <f t="shared" si="49"/>
        <v>0</v>
      </c>
      <c r="AF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5">
        <f t="shared" si="50"/>
        <v>0</v>
      </c>
      <c r="AJ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5">
        <f t="shared" si="51"/>
        <v>0</v>
      </c>
      <c r="AN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5">
        <f t="shared" si="52"/>
        <v>0</v>
      </c>
      <c r="AR100" s="175">
        <f t="shared" si="53"/>
        <v>0</v>
      </c>
    </row>
    <row r="101" spans="2:44" x14ac:dyDescent="0.25">
      <c r="B101" s="173" t="s">
        <v>602</v>
      </c>
      <c r="C101" s="174" t="s">
        <v>603</v>
      </c>
      <c r="D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5">
        <f t="shared" si="45"/>
        <v>0</v>
      </c>
      <c r="G101" s="175"/>
      <c r="H101" s="175">
        <f t="shared" si="46"/>
        <v>0</v>
      </c>
      <c r="I101" s="175"/>
      <c r="J101" s="175">
        <f t="shared" si="47"/>
        <v>0</v>
      </c>
      <c r="K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5">
        <f t="shared" si="49"/>
        <v>0</v>
      </c>
      <c r="AF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5">
        <f t="shared" si="50"/>
        <v>0</v>
      </c>
      <c r="AJ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5">
        <f t="shared" si="51"/>
        <v>0</v>
      </c>
      <c r="AN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5">
        <f t="shared" si="52"/>
        <v>0</v>
      </c>
      <c r="AR101" s="175">
        <f t="shared" si="53"/>
        <v>0</v>
      </c>
    </row>
    <row r="102" spans="2:44" x14ac:dyDescent="0.25">
      <c r="B102" s="173" t="s">
        <v>261</v>
      </c>
      <c r="C102" s="174" t="s">
        <v>145</v>
      </c>
      <c r="D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5">
        <f t="shared" si="45"/>
        <v>0</v>
      </c>
      <c r="G102" s="175"/>
      <c r="H102" s="175">
        <f t="shared" si="46"/>
        <v>0</v>
      </c>
      <c r="I102" s="175"/>
      <c r="J102" s="175">
        <f t="shared" si="47"/>
        <v>0</v>
      </c>
      <c r="K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5">
        <f t="shared" si="49"/>
        <v>0</v>
      </c>
      <c r="AF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5">
        <f t="shared" si="50"/>
        <v>0</v>
      </c>
      <c r="AJ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5">
        <f t="shared" si="51"/>
        <v>0</v>
      </c>
      <c r="AN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5">
        <f t="shared" si="52"/>
        <v>0</v>
      </c>
      <c r="AR102" s="175">
        <f t="shared" si="53"/>
        <v>0</v>
      </c>
    </row>
    <row r="103" spans="2:44" x14ac:dyDescent="0.25">
      <c r="B103" s="173" t="s">
        <v>608</v>
      </c>
      <c r="C103" s="174" t="s">
        <v>605</v>
      </c>
      <c r="D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5">
        <f t="shared" si="45"/>
        <v>0</v>
      </c>
      <c r="G103" s="175"/>
      <c r="H103" s="175">
        <f t="shared" si="46"/>
        <v>0</v>
      </c>
      <c r="I103" s="175"/>
      <c r="J103" s="175">
        <f t="shared" si="47"/>
        <v>0</v>
      </c>
      <c r="K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5">
        <f t="shared" si="49"/>
        <v>0</v>
      </c>
      <c r="AF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5">
        <f t="shared" si="50"/>
        <v>0</v>
      </c>
      <c r="AJ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5">
        <f t="shared" si="51"/>
        <v>0</v>
      </c>
      <c r="AN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5">
        <f t="shared" si="52"/>
        <v>0</v>
      </c>
      <c r="AR103" s="175">
        <f t="shared" si="53"/>
        <v>0</v>
      </c>
    </row>
    <row r="104" spans="2:44" x14ac:dyDescent="0.25">
      <c r="B104" s="173" t="s">
        <v>262</v>
      </c>
      <c r="C104" s="174" t="s">
        <v>146</v>
      </c>
      <c r="D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5">
        <f t="shared" si="45"/>
        <v>0</v>
      </c>
      <c r="G104" s="175"/>
      <c r="H104" s="175">
        <f t="shared" si="46"/>
        <v>0</v>
      </c>
      <c r="I104" s="175"/>
      <c r="J104" s="175">
        <f t="shared" si="47"/>
        <v>0</v>
      </c>
      <c r="K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5">
        <f t="shared" si="49"/>
        <v>0</v>
      </c>
      <c r="AF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5">
        <f t="shared" si="50"/>
        <v>0</v>
      </c>
      <c r="AJ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5">
        <f t="shared" si="51"/>
        <v>0</v>
      </c>
      <c r="AN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5">
        <f t="shared" si="52"/>
        <v>0</v>
      </c>
      <c r="AR104" s="175">
        <f t="shared" si="53"/>
        <v>0</v>
      </c>
    </row>
    <row r="105" spans="2:44" x14ac:dyDescent="0.25">
      <c r="B105" s="173" t="s">
        <v>609</v>
      </c>
      <c r="C105" s="174" t="s">
        <v>607</v>
      </c>
      <c r="D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5">
        <f t="shared" si="45"/>
        <v>0</v>
      </c>
      <c r="G105" s="175"/>
      <c r="H105" s="175">
        <f t="shared" si="46"/>
        <v>0</v>
      </c>
      <c r="I105" s="175"/>
      <c r="J105" s="175">
        <f t="shared" si="47"/>
        <v>0</v>
      </c>
      <c r="K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5">
        <f t="shared" si="49"/>
        <v>0</v>
      </c>
      <c r="AF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5">
        <f t="shared" si="50"/>
        <v>0</v>
      </c>
      <c r="AJ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5">
        <f t="shared" si="51"/>
        <v>0</v>
      </c>
      <c r="AN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5">
        <f t="shared" si="52"/>
        <v>0</v>
      </c>
      <c r="AR105" s="175">
        <f t="shared" si="53"/>
        <v>0</v>
      </c>
    </row>
    <row r="106" spans="2:44" x14ac:dyDescent="0.25">
      <c r="B106" s="170" t="s">
        <v>266</v>
      </c>
      <c r="C106" s="171" t="s">
        <v>150</v>
      </c>
      <c r="D106" s="172">
        <f>D107+D118+D133+D149+D164+D190+D207+D214</f>
        <v>1604309.618</v>
      </c>
      <c r="E106" s="172">
        <f>E107+E118+E133+E149+E164+E190+E207+E214</f>
        <v>0</v>
      </c>
      <c r="F106" s="172">
        <f t="shared" si="45"/>
        <v>1604309.618</v>
      </c>
      <c r="G106" s="172">
        <f>G107+G118+G133+G149+G164+G190+G207+G214</f>
        <v>0</v>
      </c>
      <c r="H106" s="172">
        <f t="shared" si="46"/>
        <v>1604309.618</v>
      </c>
      <c r="I106" s="172">
        <f>I107+I118+I133+I149+I164+I190+I207+I214</f>
        <v>0</v>
      </c>
      <c r="J106" s="172">
        <f t="shared" si="47"/>
        <v>1604309.618</v>
      </c>
      <c r="K106" s="172">
        <f t="shared" ref="K106:AD106" si="54">K107+K118+K133+K149+K164+K190+K207+K214</f>
        <v>0</v>
      </c>
      <c r="L106" s="172">
        <f t="shared" si="54"/>
        <v>0</v>
      </c>
      <c r="M106" s="172">
        <f t="shared" si="54"/>
        <v>0</v>
      </c>
      <c r="N106" s="172">
        <f t="shared" si="54"/>
        <v>0</v>
      </c>
      <c r="O106" s="172">
        <f t="shared" si="54"/>
        <v>0</v>
      </c>
      <c r="P106" s="172">
        <f t="shared" si="54"/>
        <v>0</v>
      </c>
      <c r="Q106" s="172">
        <f t="shared" si="54"/>
        <v>0</v>
      </c>
      <c r="R106" s="172">
        <f t="shared" si="54"/>
        <v>0</v>
      </c>
      <c r="S106" s="172">
        <f t="shared" si="54"/>
        <v>0</v>
      </c>
      <c r="T106" s="172">
        <f>T107+T118+T133+T149+T164+T190+T207+T214</f>
        <v>0</v>
      </c>
      <c r="U106" s="172">
        <f t="shared" si="54"/>
        <v>0</v>
      </c>
      <c r="V106" s="172">
        <f t="shared" si="54"/>
        <v>0</v>
      </c>
      <c r="W106" s="172">
        <f t="shared" si="54"/>
        <v>0</v>
      </c>
      <c r="X106" s="172">
        <f t="shared" si="54"/>
        <v>0</v>
      </c>
      <c r="Y106" s="172">
        <f>Y107+Y118+Y133+Y149+Y164+Y190+Y207+Y214</f>
        <v>0</v>
      </c>
      <c r="Z106" s="172">
        <f>Z107+Z118+Z133+Z149+Z164+Z190+Z207+Z214</f>
        <v>1604309.618</v>
      </c>
      <c r="AA106" s="172">
        <f t="shared" si="54"/>
        <v>0</v>
      </c>
      <c r="AB106" s="172">
        <f t="shared" si="54"/>
        <v>452319.61800000002</v>
      </c>
      <c r="AC106" s="172">
        <f t="shared" si="54"/>
        <v>1151990</v>
      </c>
      <c r="AD106" s="172">
        <f t="shared" si="54"/>
        <v>0</v>
      </c>
      <c r="AE106" s="172">
        <f t="shared" si="49"/>
        <v>1604309.618</v>
      </c>
      <c r="AF106" s="172">
        <f>AF107+AF118+AF133+AF149+AF164+AF190+AF207+AF214</f>
        <v>0</v>
      </c>
      <c r="AG106" s="172">
        <f>AG107+AG118+AG133+AG149+AG164+AG190+AG207+AG214</f>
        <v>0</v>
      </c>
      <c r="AH106" s="172">
        <f>AH107+AH118+AH133+AH149+AH164+AH190+AH207+AH214</f>
        <v>0</v>
      </c>
      <c r="AI106" s="172">
        <f t="shared" si="50"/>
        <v>0</v>
      </c>
      <c r="AJ106" s="172">
        <f>AJ107+AJ118+AJ133+AJ149+AJ164+AJ190+AJ207+AJ214</f>
        <v>0</v>
      </c>
      <c r="AK106" s="172">
        <f>AK107+AK118+AK133+AK149+AK164+AK190+AK207+AK214</f>
        <v>0</v>
      </c>
      <c r="AL106" s="172">
        <f>AL107+AL118+AL133+AL149+AL164+AL190+AL207+AL214</f>
        <v>0</v>
      </c>
      <c r="AM106" s="172">
        <f t="shared" si="51"/>
        <v>0</v>
      </c>
      <c r="AN106" s="172">
        <f>AN107+AN118+AN133+AN149+AN164+AN190+AN207+AN214</f>
        <v>0</v>
      </c>
      <c r="AO106" s="172">
        <f>AO107+AO118+AO133+AO149+AO164+AO190+AO207+AO214</f>
        <v>0</v>
      </c>
      <c r="AP106" s="172">
        <f>AP107+AP118+AP133+AP149+AP164+AP190+AP207+AP214</f>
        <v>0</v>
      </c>
      <c r="AQ106" s="172">
        <f t="shared" si="52"/>
        <v>0</v>
      </c>
      <c r="AR106" s="172">
        <f t="shared" si="53"/>
        <v>1604309.618</v>
      </c>
    </row>
    <row r="107" spans="2:44" x14ac:dyDescent="0.25">
      <c r="B107" s="182" t="s">
        <v>267</v>
      </c>
      <c r="C107" s="183" t="s">
        <v>151</v>
      </c>
      <c r="D107" s="184">
        <f>SUM(D108:D117)</f>
        <v>0</v>
      </c>
      <c r="E107" s="184">
        <f>SUM(E108:E117)</f>
        <v>0</v>
      </c>
      <c r="F107" s="184">
        <f t="shared" si="45"/>
        <v>0</v>
      </c>
      <c r="G107" s="184">
        <f>SUM(G108:G117)</f>
        <v>0</v>
      </c>
      <c r="H107" s="184">
        <f t="shared" si="46"/>
        <v>0</v>
      </c>
      <c r="I107" s="184">
        <f>SUM(I108:I117)</f>
        <v>0</v>
      </c>
      <c r="J107" s="184">
        <f t="shared" si="47"/>
        <v>0</v>
      </c>
      <c r="K107" s="184">
        <f t="shared" ref="K107:AD107" si="55">SUM(K108:K117)</f>
        <v>0</v>
      </c>
      <c r="L107" s="184">
        <f t="shared" si="55"/>
        <v>0</v>
      </c>
      <c r="M107" s="184">
        <f t="shared" si="55"/>
        <v>0</v>
      </c>
      <c r="N107" s="184">
        <f t="shared" si="55"/>
        <v>0</v>
      </c>
      <c r="O107" s="184">
        <f t="shared" si="55"/>
        <v>0</v>
      </c>
      <c r="P107" s="184">
        <f>SUM(P108:P117)</f>
        <v>0</v>
      </c>
      <c r="Q107" s="184">
        <f>SUM(Q108:Q117)</f>
        <v>0</v>
      </c>
      <c r="R107" s="184">
        <f t="shared" si="55"/>
        <v>0</v>
      </c>
      <c r="S107" s="184">
        <f t="shared" si="55"/>
        <v>0</v>
      </c>
      <c r="T107" s="184">
        <f>SUM(T108:T117)</f>
        <v>0</v>
      </c>
      <c r="U107" s="184">
        <f t="shared" si="55"/>
        <v>0</v>
      </c>
      <c r="V107" s="184">
        <f t="shared" si="55"/>
        <v>0</v>
      </c>
      <c r="W107" s="184">
        <f>SUM(W108:W117)</f>
        <v>0</v>
      </c>
      <c r="X107" s="184">
        <f t="shared" si="55"/>
        <v>0</v>
      </c>
      <c r="Y107" s="184">
        <f>SUM(Y108:Y117)</f>
        <v>0</v>
      </c>
      <c r="Z107" s="184">
        <f>SUM(Z108:Z117)</f>
        <v>0</v>
      </c>
      <c r="AA107" s="184">
        <f t="shared" si="55"/>
        <v>0</v>
      </c>
      <c r="AB107" s="184">
        <f t="shared" si="55"/>
        <v>0</v>
      </c>
      <c r="AC107" s="184">
        <f t="shared" si="55"/>
        <v>0</v>
      </c>
      <c r="AD107" s="184">
        <f t="shared" si="55"/>
        <v>0</v>
      </c>
      <c r="AE107" s="184">
        <f t="shared" si="49"/>
        <v>0</v>
      </c>
      <c r="AF107" s="184">
        <f>SUM(AF108:AF117)</f>
        <v>0</v>
      </c>
      <c r="AG107" s="184">
        <f>SUM(AG108:AG117)</f>
        <v>0</v>
      </c>
      <c r="AH107" s="184">
        <f>SUM(AH108:AH117)</f>
        <v>0</v>
      </c>
      <c r="AI107" s="184">
        <f t="shared" si="50"/>
        <v>0</v>
      </c>
      <c r="AJ107" s="184">
        <f>SUM(AJ108:AJ117)</f>
        <v>0</v>
      </c>
      <c r="AK107" s="184">
        <f>SUM(AK108:AK117)</f>
        <v>0</v>
      </c>
      <c r="AL107" s="184">
        <f>SUM(AL108:AL117)</f>
        <v>0</v>
      </c>
      <c r="AM107" s="184">
        <f t="shared" si="51"/>
        <v>0</v>
      </c>
      <c r="AN107" s="184">
        <f>SUM(AN108:AN117)</f>
        <v>0</v>
      </c>
      <c r="AO107" s="184">
        <f>SUM(AO108:AO117)</f>
        <v>0</v>
      </c>
      <c r="AP107" s="184">
        <f>SUM(AP108:AP117)</f>
        <v>0</v>
      </c>
      <c r="AQ107" s="184">
        <f t="shared" si="52"/>
        <v>0</v>
      </c>
      <c r="AR107" s="184">
        <f t="shared" si="53"/>
        <v>0</v>
      </c>
    </row>
    <row r="108" spans="2:44" x14ac:dyDescent="0.25">
      <c r="B108" s="173" t="s">
        <v>610</v>
      </c>
      <c r="C108" s="174" t="s">
        <v>113</v>
      </c>
      <c r="D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5">
        <f t="shared" si="45"/>
        <v>0</v>
      </c>
      <c r="G108" s="175"/>
      <c r="H108" s="175">
        <f t="shared" ref="H108:H115" si="56">F108-G108</f>
        <v>0</v>
      </c>
      <c r="I108" s="175"/>
      <c r="J108" s="175">
        <f t="shared" ref="J108:J115" si="57">F108-I108</f>
        <v>0</v>
      </c>
      <c r="K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5">
        <f t="shared" ref="AE108:AE115" si="58">AB108+AC108+AD108</f>
        <v>0</v>
      </c>
      <c r="AF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5">
        <f t="shared" ref="AI108:AI115" si="59">AF108+AG108+AH108</f>
        <v>0</v>
      </c>
      <c r="AJ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5">
        <f t="shared" ref="AM108:AM115" si="60">AJ108+AK108+AL108</f>
        <v>0</v>
      </c>
      <c r="AN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5">
        <f t="shared" ref="AQ108:AQ115" si="61">AN108+AO108+AP108</f>
        <v>0</v>
      </c>
      <c r="AR108" s="175">
        <f t="shared" ref="AR108:AR115" si="62">AE108+AI108+AM108+AQ108</f>
        <v>0</v>
      </c>
    </row>
    <row r="109" spans="2:44" x14ac:dyDescent="0.25">
      <c r="B109" s="173" t="s">
        <v>611</v>
      </c>
      <c r="C109" s="174" t="s">
        <v>612</v>
      </c>
      <c r="D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5">
        <f t="shared" si="45"/>
        <v>0</v>
      </c>
      <c r="G109" s="175"/>
      <c r="H109" s="175">
        <f t="shared" si="56"/>
        <v>0</v>
      </c>
      <c r="I109" s="175"/>
      <c r="J109" s="175">
        <f t="shared" si="57"/>
        <v>0</v>
      </c>
      <c r="K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5">
        <f t="shared" si="58"/>
        <v>0</v>
      </c>
      <c r="AF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5">
        <f t="shared" si="59"/>
        <v>0</v>
      </c>
      <c r="AJ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5">
        <f t="shared" si="60"/>
        <v>0</v>
      </c>
      <c r="AN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5">
        <f t="shared" si="61"/>
        <v>0</v>
      </c>
      <c r="AR109" s="175">
        <f t="shared" si="62"/>
        <v>0</v>
      </c>
    </row>
    <row r="110" spans="2:44" x14ac:dyDescent="0.25">
      <c r="B110" s="173" t="s">
        <v>613</v>
      </c>
      <c r="C110" s="174" t="s">
        <v>614</v>
      </c>
      <c r="D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5">
        <f t="shared" si="45"/>
        <v>0</v>
      </c>
      <c r="G110" s="175"/>
      <c r="H110" s="175">
        <f t="shared" si="56"/>
        <v>0</v>
      </c>
      <c r="I110" s="175"/>
      <c r="J110" s="175">
        <f t="shared" si="57"/>
        <v>0</v>
      </c>
      <c r="K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5">
        <f t="shared" si="58"/>
        <v>0</v>
      </c>
      <c r="AF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5">
        <f t="shared" si="59"/>
        <v>0</v>
      </c>
      <c r="AJ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5">
        <f t="shared" si="60"/>
        <v>0</v>
      </c>
      <c r="AN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5">
        <f t="shared" si="61"/>
        <v>0</v>
      </c>
      <c r="AR110" s="175">
        <f t="shared" si="62"/>
        <v>0</v>
      </c>
    </row>
    <row r="111" spans="2:44" x14ac:dyDescent="0.25">
      <c r="B111" s="173" t="s">
        <v>268</v>
      </c>
      <c r="C111" s="174" t="s">
        <v>152</v>
      </c>
      <c r="D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5">
        <f t="shared" si="45"/>
        <v>0</v>
      </c>
      <c r="G111" s="175"/>
      <c r="H111" s="175">
        <f>F111-G111</f>
        <v>0</v>
      </c>
      <c r="I111" s="175"/>
      <c r="J111" s="175">
        <f>F111-I111</f>
        <v>0</v>
      </c>
      <c r="K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5">
        <f>AB111+AC111+AD111</f>
        <v>0</v>
      </c>
      <c r="AF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5">
        <f>AF111+AG111+AH111</f>
        <v>0</v>
      </c>
      <c r="AJ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5">
        <f>AJ111+AK111+AL111</f>
        <v>0</v>
      </c>
      <c r="AN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5">
        <f>AN111+AO111+AP111</f>
        <v>0</v>
      </c>
      <c r="AR111" s="175">
        <f>AE111+AI111+AM111+AQ111</f>
        <v>0</v>
      </c>
    </row>
    <row r="112" spans="2:44" x14ac:dyDescent="0.25">
      <c r="B112" s="173" t="s">
        <v>615</v>
      </c>
      <c r="C112" s="174" t="s">
        <v>616</v>
      </c>
      <c r="D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5">
        <f t="shared" si="45"/>
        <v>0</v>
      </c>
      <c r="G112" s="175"/>
      <c r="H112" s="175">
        <f>F112-G112</f>
        <v>0</v>
      </c>
      <c r="I112" s="175"/>
      <c r="J112" s="175">
        <f>F112-I112</f>
        <v>0</v>
      </c>
      <c r="K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5">
        <f>AB112+AC112+AD112</f>
        <v>0</v>
      </c>
      <c r="AF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5">
        <f>AF112+AG112+AH112</f>
        <v>0</v>
      </c>
      <c r="AJ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5">
        <f>AJ112+AK112+AL112</f>
        <v>0</v>
      </c>
      <c r="AN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5">
        <f>AN112+AO112+AP112</f>
        <v>0</v>
      </c>
      <c r="AR112" s="175">
        <f>AE112+AI112+AM112+AQ112</f>
        <v>0</v>
      </c>
    </row>
    <row r="113" spans="2:44" x14ac:dyDescent="0.25">
      <c r="B113" s="173" t="s">
        <v>617</v>
      </c>
      <c r="C113" s="174" t="s">
        <v>618</v>
      </c>
      <c r="D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5">
        <f t="shared" si="45"/>
        <v>0</v>
      </c>
      <c r="G113" s="175"/>
      <c r="H113" s="175">
        <f>F113-G113</f>
        <v>0</v>
      </c>
      <c r="I113" s="175"/>
      <c r="J113" s="175">
        <f>F113-I113</f>
        <v>0</v>
      </c>
      <c r="K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5">
        <f>AB113+AC113+AD113</f>
        <v>0</v>
      </c>
      <c r="AF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5">
        <f>AF113+AG113+AH113</f>
        <v>0</v>
      </c>
      <c r="AJ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5">
        <f>AJ113+AK113+AL113</f>
        <v>0</v>
      </c>
      <c r="AN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5">
        <f>AN113+AO113+AP113</f>
        <v>0</v>
      </c>
      <c r="AR113" s="175">
        <f>AE113+AI113+AM113+AQ113</f>
        <v>0</v>
      </c>
    </row>
    <row r="114" spans="2:44" x14ac:dyDescent="0.25">
      <c r="B114" s="173" t="s">
        <v>619</v>
      </c>
      <c r="C114" s="174" t="s">
        <v>620</v>
      </c>
      <c r="D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5">
        <f t="shared" si="45"/>
        <v>0</v>
      </c>
      <c r="G114" s="175"/>
      <c r="H114" s="175">
        <f>F114-G114</f>
        <v>0</v>
      </c>
      <c r="I114" s="175"/>
      <c r="J114" s="175">
        <f>F114-I114</f>
        <v>0</v>
      </c>
      <c r="K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5">
        <f>AB114+AC114+AD114</f>
        <v>0</v>
      </c>
      <c r="AF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5">
        <f>AF114+AG114+AH114</f>
        <v>0</v>
      </c>
      <c r="AJ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5">
        <f>AJ114+AK114+AL114</f>
        <v>0</v>
      </c>
      <c r="AN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5">
        <f>AN114+AO114+AP114</f>
        <v>0</v>
      </c>
      <c r="AR114" s="175">
        <f>AE114+AI114+AM114+AQ114</f>
        <v>0</v>
      </c>
    </row>
    <row r="115" spans="2:44" x14ac:dyDescent="0.25">
      <c r="B115" s="173" t="s">
        <v>621</v>
      </c>
      <c r="C115" s="174" t="s">
        <v>622</v>
      </c>
      <c r="D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5">
        <f t="shared" si="45"/>
        <v>0</v>
      </c>
      <c r="G115" s="175"/>
      <c r="H115" s="175">
        <f t="shared" si="56"/>
        <v>0</v>
      </c>
      <c r="I115" s="175"/>
      <c r="J115" s="175">
        <f t="shared" si="57"/>
        <v>0</v>
      </c>
      <c r="K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5">
        <f t="shared" si="58"/>
        <v>0</v>
      </c>
      <c r="AF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5">
        <f t="shared" si="59"/>
        <v>0</v>
      </c>
      <c r="AJ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5">
        <f t="shared" si="60"/>
        <v>0</v>
      </c>
      <c r="AN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5">
        <f t="shared" si="61"/>
        <v>0</v>
      </c>
      <c r="AR115" s="175">
        <f t="shared" si="62"/>
        <v>0</v>
      </c>
    </row>
    <row r="116" spans="2:44" x14ac:dyDescent="0.25">
      <c r="B116" s="173" t="s">
        <v>623</v>
      </c>
      <c r="C116" s="174" t="s">
        <v>624</v>
      </c>
      <c r="D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5">
        <f t="shared" si="45"/>
        <v>0</v>
      </c>
      <c r="G116" s="175"/>
      <c r="H116" s="175">
        <f>F116-G116</f>
        <v>0</v>
      </c>
      <c r="I116" s="175"/>
      <c r="J116" s="175">
        <f>F116-I116</f>
        <v>0</v>
      </c>
      <c r="K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5">
        <f>AB116+AC116+AD116</f>
        <v>0</v>
      </c>
      <c r="AF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5">
        <f>AF116+AG116+AH116</f>
        <v>0</v>
      </c>
      <c r="AJ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5">
        <f>AJ116+AK116+AL116</f>
        <v>0</v>
      </c>
      <c r="AN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5">
        <f>AN116+AO116+AP116</f>
        <v>0</v>
      </c>
      <c r="AR116" s="175">
        <f>AE116+AI116+AM116+AQ116</f>
        <v>0</v>
      </c>
    </row>
    <row r="117" spans="2:44" x14ac:dyDescent="0.25">
      <c r="B117" s="173" t="s">
        <v>625</v>
      </c>
      <c r="C117" s="174" t="s">
        <v>626</v>
      </c>
      <c r="D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5">
        <f t="shared" si="45"/>
        <v>0</v>
      </c>
      <c r="G117" s="175"/>
      <c r="H117" s="175">
        <f>F117-G117</f>
        <v>0</v>
      </c>
      <c r="I117" s="175"/>
      <c r="J117" s="175">
        <f>F117-I117</f>
        <v>0</v>
      </c>
      <c r="K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5">
        <f>AB117+AC117+AD117</f>
        <v>0</v>
      </c>
      <c r="AF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5">
        <f>AF117+AG117+AH117</f>
        <v>0</v>
      </c>
      <c r="AJ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5">
        <f>AJ117+AK117+AL117</f>
        <v>0</v>
      </c>
      <c r="AN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5">
        <f>AN117+AO117+AP117</f>
        <v>0</v>
      </c>
      <c r="AR117" s="175">
        <f>AE117+AI117+AM117+AQ117</f>
        <v>0</v>
      </c>
    </row>
    <row r="118" spans="2:44" x14ac:dyDescent="0.25">
      <c r="B118" s="182" t="s">
        <v>269</v>
      </c>
      <c r="C118" s="183" t="s">
        <v>153</v>
      </c>
      <c r="D118" s="184">
        <f>SUM(D119:D132)</f>
        <v>0</v>
      </c>
      <c r="E118" s="184">
        <f>SUM(E119:E132)</f>
        <v>0</v>
      </c>
      <c r="F118" s="184">
        <f t="shared" si="45"/>
        <v>0</v>
      </c>
      <c r="G118" s="184">
        <f>SUM(G119:G132)</f>
        <v>0</v>
      </c>
      <c r="H118" s="184">
        <f>F118-G118</f>
        <v>0</v>
      </c>
      <c r="I118" s="184">
        <f>SUM(I119:I132)</f>
        <v>0</v>
      </c>
      <c r="J118" s="184">
        <f>F118-I118</f>
        <v>0</v>
      </c>
      <c r="K118" s="184">
        <f t="shared" ref="K118:AP118" si="63">SUM(K119:K132)</f>
        <v>0</v>
      </c>
      <c r="L118" s="184">
        <f t="shared" si="63"/>
        <v>0</v>
      </c>
      <c r="M118" s="184">
        <f t="shared" si="63"/>
        <v>0</v>
      </c>
      <c r="N118" s="184">
        <f t="shared" si="63"/>
        <v>0</v>
      </c>
      <c r="O118" s="184">
        <f t="shared" si="63"/>
        <v>0</v>
      </c>
      <c r="P118" s="184">
        <f>SUM(P119:P132)</f>
        <v>0</v>
      </c>
      <c r="Q118" s="184">
        <f>SUM(Q119:Q132)</f>
        <v>0</v>
      </c>
      <c r="R118" s="184">
        <f t="shared" si="63"/>
        <v>0</v>
      </c>
      <c r="S118" s="184">
        <f t="shared" si="63"/>
        <v>0</v>
      </c>
      <c r="T118" s="184">
        <f>SUM(T119:T132)</f>
        <v>0</v>
      </c>
      <c r="U118" s="184">
        <f t="shared" si="63"/>
        <v>0</v>
      </c>
      <c r="V118" s="184">
        <f t="shared" si="63"/>
        <v>0</v>
      </c>
      <c r="W118" s="184">
        <f>SUM(W119:W132)</f>
        <v>0</v>
      </c>
      <c r="X118" s="184">
        <f t="shared" si="63"/>
        <v>0</v>
      </c>
      <c r="Y118" s="184">
        <f>SUM(Y119:Y132)</f>
        <v>0</v>
      </c>
      <c r="Z118" s="184">
        <f>SUM(Z119:Z132)</f>
        <v>0</v>
      </c>
      <c r="AA118" s="184">
        <f t="shared" si="63"/>
        <v>0</v>
      </c>
      <c r="AB118" s="184">
        <f t="shared" si="63"/>
        <v>0</v>
      </c>
      <c r="AC118" s="184">
        <f t="shared" si="63"/>
        <v>0</v>
      </c>
      <c r="AD118" s="184">
        <f t="shared" si="63"/>
        <v>0</v>
      </c>
      <c r="AE118" s="184">
        <f>AB118+AC118+AD118</f>
        <v>0</v>
      </c>
      <c r="AF118" s="184">
        <f t="shared" si="63"/>
        <v>0</v>
      </c>
      <c r="AG118" s="184">
        <f t="shared" si="63"/>
        <v>0</v>
      </c>
      <c r="AH118" s="184">
        <f t="shared" si="63"/>
        <v>0</v>
      </c>
      <c r="AI118" s="184">
        <f>AF118+AG118+AH118</f>
        <v>0</v>
      </c>
      <c r="AJ118" s="184">
        <f t="shared" si="63"/>
        <v>0</v>
      </c>
      <c r="AK118" s="184">
        <f t="shared" si="63"/>
        <v>0</v>
      </c>
      <c r="AL118" s="184">
        <f t="shared" si="63"/>
        <v>0</v>
      </c>
      <c r="AM118" s="184">
        <f>AJ118+AK118+AL118</f>
        <v>0</v>
      </c>
      <c r="AN118" s="184">
        <f t="shared" si="63"/>
        <v>0</v>
      </c>
      <c r="AO118" s="184">
        <f t="shared" si="63"/>
        <v>0</v>
      </c>
      <c r="AP118" s="184">
        <f t="shared" si="63"/>
        <v>0</v>
      </c>
      <c r="AQ118" s="184">
        <f>AN118+AO118+AP118</f>
        <v>0</v>
      </c>
      <c r="AR118" s="184">
        <f>AE118+AI118+AM118+AQ118</f>
        <v>0</v>
      </c>
    </row>
    <row r="119" spans="2:44" x14ac:dyDescent="0.25">
      <c r="B119" s="173" t="s">
        <v>270</v>
      </c>
      <c r="C119" s="174" t="s">
        <v>154</v>
      </c>
      <c r="D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5">
        <f t="shared" si="45"/>
        <v>0</v>
      </c>
      <c r="G119" s="175"/>
      <c r="H119" s="175">
        <f>F119-G119</f>
        <v>0</v>
      </c>
      <c r="I119" s="175"/>
      <c r="J119" s="175">
        <f>F119-I119</f>
        <v>0</v>
      </c>
      <c r="K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5">
        <f>AB119+AC119+AD119</f>
        <v>0</v>
      </c>
      <c r="AF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5">
        <f>AF119+AG119+AH119</f>
        <v>0</v>
      </c>
      <c r="AJ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5">
        <f>AJ119+AK119+AL119</f>
        <v>0</v>
      </c>
      <c r="AN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5">
        <f>AN119+AO119+AP119</f>
        <v>0</v>
      </c>
      <c r="AR119" s="175">
        <f>AE119+AI119+AM119+AQ119</f>
        <v>0</v>
      </c>
    </row>
    <row r="120" spans="2:44" x14ac:dyDescent="0.25">
      <c r="B120" s="173" t="s">
        <v>627</v>
      </c>
      <c r="C120" s="174" t="s">
        <v>628</v>
      </c>
      <c r="D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5">
        <f t="shared" ref="F120:F125" si="64">D120+E120</f>
        <v>0</v>
      </c>
      <c r="G120" s="175"/>
      <c r="H120" s="175">
        <f t="shared" ref="H120:H125" si="65">F120-G120</f>
        <v>0</v>
      </c>
      <c r="I120" s="175"/>
      <c r="J120" s="175">
        <f t="shared" ref="J120:J125" si="66">F120-I120</f>
        <v>0</v>
      </c>
      <c r="K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5">
        <f t="shared" ref="AE120:AE125" si="67">AB120+AC120+AD120</f>
        <v>0</v>
      </c>
      <c r="AF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5">
        <f t="shared" ref="AI120:AI125" si="68">AF120+AG120+AH120</f>
        <v>0</v>
      </c>
      <c r="AJ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5">
        <f t="shared" ref="AM120:AM125" si="69">AJ120+AK120+AL120</f>
        <v>0</v>
      </c>
      <c r="AN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5">
        <f t="shared" ref="AQ120:AQ125" si="70">AN120+AO120+AP120</f>
        <v>0</v>
      </c>
      <c r="AR120" s="175">
        <f t="shared" ref="AR120:AR125" si="71">AE120+AI120+AM120+AQ120</f>
        <v>0</v>
      </c>
    </row>
    <row r="121" spans="2:44" x14ac:dyDescent="0.25">
      <c r="B121" s="173" t="s">
        <v>271</v>
      </c>
      <c r="C121" s="174" t="s">
        <v>155</v>
      </c>
      <c r="D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5">
        <f t="shared" si="64"/>
        <v>0</v>
      </c>
      <c r="G121" s="175"/>
      <c r="H121" s="175">
        <f t="shared" si="65"/>
        <v>0</v>
      </c>
      <c r="I121" s="175"/>
      <c r="J121" s="175">
        <f t="shared" si="66"/>
        <v>0</v>
      </c>
      <c r="K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5">
        <f t="shared" si="67"/>
        <v>0</v>
      </c>
      <c r="AF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5">
        <f t="shared" si="68"/>
        <v>0</v>
      </c>
      <c r="AJ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5">
        <f t="shared" si="69"/>
        <v>0</v>
      </c>
      <c r="AN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5">
        <f t="shared" si="70"/>
        <v>0</v>
      </c>
      <c r="AR121" s="175">
        <f t="shared" si="71"/>
        <v>0</v>
      </c>
    </row>
    <row r="122" spans="2:44" x14ac:dyDescent="0.25">
      <c r="B122" s="173" t="s">
        <v>629</v>
      </c>
      <c r="C122" s="174" t="s">
        <v>630</v>
      </c>
      <c r="D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5">
        <f t="shared" si="64"/>
        <v>0</v>
      </c>
      <c r="G122" s="175"/>
      <c r="H122" s="175">
        <f t="shared" si="65"/>
        <v>0</v>
      </c>
      <c r="I122" s="175"/>
      <c r="J122" s="175">
        <f t="shared" si="66"/>
        <v>0</v>
      </c>
      <c r="K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5">
        <f t="shared" si="67"/>
        <v>0</v>
      </c>
      <c r="AF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5">
        <f t="shared" si="68"/>
        <v>0</v>
      </c>
      <c r="AJ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5">
        <f t="shared" si="69"/>
        <v>0</v>
      </c>
      <c r="AN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5">
        <f t="shared" si="70"/>
        <v>0</v>
      </c>
      <c r="AR122" s="175">
        <f t="shared" si="71"/>
        <v>0</v>
      </c>
    </row>
    <row r="123" spans="2:44" x14ac:dyDescent="0.25">
      <c r="B123" s="173" t="s">
        <v>631</v>
      </c>
      <c r="C123" s="174" t="s">
        <v>632</v>
      </c>
      <c r="D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5">
        <f t="shared" si="64"/>
        <v>0</v>
      </c>
      <c r="G123" s="175"/>
      <c r="H123" s="175">
        <f t="shared" si="65"/>
        <v>0</v>
      </c>
      <c r="I123" s="175"/>
      <c r="J123" s="175">
        <f t="shared" si="66"/>
        <v>0</v>
      </c>
      <c r="K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5">
        <f t="shared" si="67"/>
        <v>0</v>
      </c>
      <c r="AF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5">
        <f t="shared" si="68"/>
        <v>0</v>
      </c>
      <c r="AJ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5">
        <f t="shared" si="69"/>
        <v>0</v>
      </c>
      <c r="AN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5">
        <f t="shared" si="70"/>
        <v>0</v>
      </c>
      <c r="AR123" s="175">
        <f t="shared" si="71"/>
        <v>0</v>
      </c>
    </row>
    <row r="124" spans="2:44" x14ac:dyDescent="0.25">
      <c r="B124" s="173" t="s">
        <v>633</v>
      </c>
      <c r="C124" s="174" t="s">
        <v>634</v>
      </c>
      <c r="D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5">
        <f t="shared" si="64"/>
        <v>0</v>
      </c>
      <c r="G124" s="175"/>
      <c r="H124" s="175">
        <f t="shared" si="65"/>
        <v>0</v>
      </c>
      <c r="I124" s="175"/>
      <c r="J124" s="175">
        <f t="shared" si="66"/>
        <v>0</v>
      </c>
      <c r="K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5">
        <f t="shared" si="67"/>
        <v>0</v>
      </c>
      <c r="AF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5">
        <f t="shared" si="68"/>
        <v>0</v>
      </c>
      <c r="AJ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5">
        <f t="shared" si="69"/>
        <v>0</v>
      </c>
      <c r="AN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5">
        <f t="shared" si="70"/>
        <v>0</v>
      </c>
      <c r="AR124" s="175">
        <f t="shared" si="71"/>
        <v>0</v>
      </c>
    </row>
    <row r="125" spans="2:44" x14ac:dyDescent="0.25">
      <c r="B125" s="173" t="s">
        <v>635</v>
      </c>
      <c r="C125" s="174" t="s">
        <v>636</v>
      </c>
      <c r="D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5">
        <f t="shared" si="64"/>
        <v>0</v>
      </c>
      <c r="G125" s="175"/>
      <c r="H125" s="175">
        <f t="shared" si="65"/>
        <v>0</v>
      </c>
      <c r="I125" s="175"/>
      <c r="J125" s="175">
        <f t="shared" si="66"/>
        <v>0</v>
      </c>
      <c r="K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5">
        <f t="shared" si="67"/>
        <v>0</v>
      </c>
      <c r="AF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5">
        <f t="shared" si="68"/>
        <v>0</v>
      </c>
      <c r="AJ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5">
        <f t="shared" si="69"/>
        <v>0</v>
      </c>
      <c r="AN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5">
        <f t="shared" si="70"/>
        <v>0</v>
      </c>
      <c r="AR125" s="175">
        <f t="shared" si="71"/>
        <v>0</v>
      </c>
    </row>
    <row r="126" spans="2:44" x14ac:dyDescent="0.25">
      <c r="B126" s="173" t="s">
        <v>637</v>
      </c>
      <c r="C126" s="174" t="s">
        <v>638</v>
      </c>
      <c r="D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5">
        <f t="shared" ref="F126:F137" si="72">D126+E126</f>
        <v>0</v>
      </c>
      <c r="G126" s="175"/>
      <c r="H126" s="175">
        <f t="shared" ref="H126:H133" si="73">F126-G126</f>
        <v>0</v>
      </c>
      <c r="I126" s="175"/>
      <c r="J126" s="175">
        <f t="shared" ref="J126:J133" si="74">F126-I126</f>
        <v>0</v>
      </c>
      <c r="K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5">
        <f t="shared" ref="AE126:AE133" si="75">AB126+AC126+AD126</f>
        <v>0</v>
      </c>
      <c r="AF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5">
        <f t="shared" ref="AI126:AI133" si="76">AF126+AG126+AH126</f>
        <v>0</v>
      </c>
      <c r="AJ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5">
        <f t="shared" ref="AM126:AM133" si="77">AJ126+AK126+AL126</f>
        <v>0</v>
      </c>
      <c r="AN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5">
        <f t="shared" ref="AQ126:AQ133" si="78">AN126+AO126+AP126</f>
        <v>0</v>
      </c>
      <c r="AR126" s="175">
        <f t="shared" ref="AR126:AR133" si="79">AE126+AI126+AM126+AQ126</f>
        <v>0</v>
      </c>
    </row>
    <row r="127" spans="2:44" x14ac:dyDescent="0.25">
      <c r="B127" s="173" t="s">
        <v>639</v>
      </c>
      <c r="C127" s="174" t="s">
        <v>640</v>
      </c>
      <c r="D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5">
        <f t="shared" si="72"/>
        <v>0</v>
      </c>
      <c r="G127" s="175"/>
      <c r="H127" s="175">
        <f t="shared" si="73"/>
        <v>0</v>
      </c>
      <c r="I127" s="175"/>
      <c r="J127" s="175">
        <f t="shared" si="74"/>
        <v>0</v>
      </c>
      <c r="K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5">
        <f t="shared" si="75"/>
        <v>0</v>
      </c>
      <c r="AF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5">
        <f t="shared" si="76"/>
        <v>0</v>
      </c>
      <c r="AJ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5">
        <f t="shared" si="77"/>
        <v>0</v>
      </c>
      <c r="AN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5">
        <f t="shared" si="78"/>
        <v>0</v>
      </c>
      <c r="AR127" s="175">
        <f t="shared" si="79"/>
        <v>0</v>
      </c>
    </row>
    <row r="128" spans="2:44" x14ac:dyDescent="0.25">
      <c r="B128" s="173" t="s">
        <v>641</v>
      </c>
      <c r="C128" s="174" t="s">
        <v>642</v>
      </c>
      <c r="D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5">
        <f t="shared" si="72"/>
        <v>0</v>
      </c>
      <c r="G128" s="175"/>
      <c r="H128" s="175">
        <f t="shared" si="73"/>
        <v>0</v>
      </c>
      <c r="I128" s="175"/>
      <c r="J128" s="175">
        <f t="shared" si="74"/>
        <v>0</v>
      </c>
      <c r="K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5">
        <f t="shared" si="75"/>
        <v>0</v>
      </c>
      <c r="AF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5">
        <f t="shared" si="76"/>
        <v>0</v>
      </c>
      <c r="AJ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5">
        <f t="shared" si="77"/>
        <v>0</v>
      </c>
      <c r="AN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5">
        <f t="shared" si="78"/>
        <v>0</v>
      </c>
      <c r="AR128" s="175">
        <f t="shared" si="79"/>
        <v>0</v>
      </c>
    </row>
    <row r="129" spans="2:44" x14ac:dyDescent="0.25">
      <c r="B129" s="173" t="s">
        <v>272</v>
      </c>
      <c r="C129" s="174" t="s">
        <v>156</v>
      </c>
      <c r="D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5">
        <f t="shared" si="72"/>
        <v>0</v>
      </c>
      <c r="G129" s="175"/>
      <c r="H129" s="175">
        <f t="shared" si="73"/>
        <v>0</v>
      </c>
      <c r="I129" s="175"/>
      <c r="J129" s="175">
        <f t="shared" si="74"/>
        <v>0</v>
      </c>
      <c r="K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5">
        <f t="shared" si="75"/>
        <v>0</v>
      </c>
      <c r="AF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5">
        <f t="shared" si="76"/>
        <v>0</v>
      </c>
      <c r="AJ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5">
        <f t="shared" si="77"/>
        <v>0</v>
      </c>
      <c r="AN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5">
        <f t="shared" si="78"/>
        <v>0</v>
      </c>
      <c r="AR129" s="175">
        <f t="shared" si="79"/>
        <v>0</v>
      </c>
    </row>
    <row r="130" spans="2:44" x14ac:dyDescent="0.25">
      <c r="B130" s="173" t="s">
        <v>643</v>
      </c>
      <c r="C130" s="174" t="s">
        <v>644</v>
      </c>
      <c r="D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5">
        <f t="shared" si="72"/>
        <v>0</v>
      </c>
      <c r="G130" s="175"/>
      <c r="H130" s="175">
        <f t="shared" si="73"/>
        <v>0</v>
      </c>
      <c r="I130" s="175"/>
      <c r="J130" s="175">
        <f t="shared" si="74"/>
        <v>0</v>
      </c>
      <c r="K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5">
        <f t="shared" si="75"/>
        <v>0</v>
      </c>
      <c r="AF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5">
        <f t="shared" si="76"/>
        <v>0</v>
      </c>
      <c r="AJ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5">
        <f t="shared" si="77"/>
        <v>0</v>
      </c>
      <c r="AN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5">
        <f t="shared" si="78"/>
        <v>0</v>
      </c>
      <c r="AR130" s="175">
        <f t="shared" si="79"/>
        <v>0</v>
      </c>
    </row>
    <row r="131" spans="2:44" x14ac:dyDescent="0.25">
      <c r="B131" s="173" t="s">
        <v>645</v>
      </c>
      <c r="C131" s="174" t="s">
        <v>646</v>
      </c>
      <c r="D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5">
        <f t="shared" si="72"/>
        <v>0</v>
      </c>
      <c r="G131" s="175"/>
      <c r="H131" s="175">
        <f t="shared" si="73"/>
        <v>0</v>
      </c>
      <c r="I131" s="175"/>
      <c r="J131" s="175">
        <f t="shared" si="74"/>
        <v>0</v>
      </c>
      <c r="K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5">
        <f t="shared" si="75"/>
        <v>0</v>
      </c>
      <c r="AF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5">
        <f t="shared" si="76"/>
        <v>0</v>
      </c>
      <c r="AJ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5">
        <f t="shared" si="77"/>
        <v>0</v>
      </c>
      <c r="AN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5">
        <f t="shared" si="78"/>
        <v>0</v>
      </c>
      <c r="AR131" s="175">
        <f t="shared" si="79"/>
        <v>0</v>
      </c>
    </row>
    <row r="132" spans="2:44" x14ac:dyDescent="0.25">
      <c r="B132" s="173" t="s">
        <v>647</v>
      </c>
      <c r="C132" s="174" t="s">
        <v>648</v>
      </c>
      <c r="D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5">
        <f t="shared" si="72"/>
        <v>0</v>
      </c>
      <c r="G132" s="175"/>
      <c r="H132" s="175">
        <f t="shared" si="73"/>
        <v>0</v>
      </c>
      <c r="I132" s="175"/>
      <c r="J132" s="175">
        <f t="shared" si="74"/>
        <v>0</v>
      </c>
      <c r="K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5">
        <f t="shared" si="75"/>
        <v>0</v>
      </c>
      <c r="AF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5">
        <f t="shared" si="76"/>
        <v>0</v>
      </c>
      <c r="AJ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5">
        <f t="shared" si="77"/>
        <v>0</v>
      </c>
      <c r="AN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5">
        <f t="shared" si="78"/>
        <v>0</v>
      </c>
      <c r="AR132" s="175">
        <f t="shared" si="79"/>
        <v>0</v>
      </c>
    </row>
    <row r="133" spans="2:44" x14ac:dyDescent="0.25">
      <c r="B133" s="182" t="s">
        <v>273</v>
      </c>
      <c r="C133" s="183" t="s">
        <v>157</v>
      </c>
      <c r="D133" s="184">
        <f>SUM(D134:D148)</f>
        <v>8000</v>
      </c>
      <c r="E133" s="184">
        <f>SUM(E134:E148)</f>
        <v>0</v>
      </c>
      <c r="F133" s="184">
        <f t="shared" si="72"/>
        <v>8000</v>
      </c>
      <c r="G133" s="184">
        <f>SUM(G134:G148)</f>
        <v>0</v>
      </c>
      <c r="H133" s="184">
        <f t="shared" si="73"/>
        <v>8000</v>
      </c>
      <c r="I133" s="184">
        <f>SUM(I134:I148)</f>
        <v>0</v>
      </c>
      <c r="J133" s="184">
        <f t="shared" si="74"/>
        <v>8000</v>
      </c>
      <c r="K133" s="184">
        <f t="shared" ref="K133:AP133" si="80">SUM(K134:K148)</f>
        <v>0</v>
      </c>
      <c r="L133" s="184">
        <f t="shared" si="80"/>
        <v>0</v>
      </c>
      <c r="M133" s="184">
        <f t="shared" si="80"/>
        <v>0</v>
      </c>
      <c r="N133" s="184">
        <f t="shared" si="80"/>
        <v>0</v>
      </c>
      <c r="O133" s="184">
        <f t="shared" si="80"/>
        <v>0</v>
      </c>
      <c r="P133" s="184">
        <f>SUM(P134:P148)</f>
        <v>0</v>
      </c>
      <c r="Q133" s="184">
        <f>SUM(Q134:Q148)</f>
        <v>0</v>
      </c>
      <c r="R133" s="184">
        <f t="shared" si="80"/>
        <v>0</v>
      </c>
      <c r="S133" s="184">
        <f t="shared" si="80"/>
        <v>0</v>
      </c>
      <c r="T133" s="184">
        <f>SUM(T134:T148)</f>
        <v>0</v>
      </c>
      <c r="U133" s="184">
        <f t="shared" si="80"/>
        <v>0</v>
      </c>
      <c r="V133" s="184">
        <f t="shared" si="80"/>
        <v>0</v>
      </c>
      <c r="W133" s="184">
        <f>SUM(W134:W148)</f>
        <v>0</v>
      </c>
      <c r="X133" s="184">
        <f t="shared" si="80"/>
        <v>0</v>
      </c>
      <c r="Y133" s="184">
        <f>SUM(Y134:Y148)</f>
        <v>0</v>
      </c>
      <c r="Z133" s="184">
        <f>SUM(Z134:Z148)</f>
        <v>8000</v>
      </c>
      <c r="AA133" s="184">
        <f t="shared" si="80"/>
        <v>0</v>
      </c>
      <c r="AB133" s="184">
        <f t="shared" si="80"/>
        <v>0</v>
      </c>
      <c r="AC133" s="184">
        <f t="shared" si="80"/>
        <v>8000</v>
      </c>
      <c r="AD133" s="184">
        <f t="shared" si="80"/>
        <v>0</v>
      </c>
      <c r="AE133" s="184">
        <f t="shared" si="75"/>
        <v>8000</v>
      </c>
      <c r="AF133" s="184">
        <f t="shared" si="80"/>
        <v>0</v>
      </c>
      <c r="AG133" s="184">
        <f t="shared" si="80"/>
        <v>0</v>
      </c>
      <c r="AH133" s="184">
        <f t="shared" si="80"/>
        <v>0</v>
      </c>
      <c r="AI133" s="184">
        <f t="shared" si="76"/>
        <v>0</v>
      </c>
      <c r="AJ133" s="184">
        <f t="shared" si="80"/>
        <v>0</v>
      </c>
      <c r="AK133" s="184">
        <f t="shared" si="80"/>
        <v>0</v>
      </c>
      <c r="AL133" s="184">
        <f t="shared" si="80"/>
        <v>0</v>
      </c>
      <c r="AM133" s="184">
        <f t="shared" si="77"/>
        <v>0</v>
      </c>
      <c r="AN133" s="184">
        <f t="shared" si="80"/>
        <v>0</v>
      </c>
      <c r="AO133" s="184">
        <f t="shared" si="80"/>
        <v>0</v>
      </c>
      <c r="AP133" s="184">
        <f t="shared" si="80"/>
        <v>0</v>
      </c>
      <c r="AQ133" s="184">
        <f t="shared" si="78"/>
        <v>0</v>
      </c>
      <c r="AR133" s="184">
        <f t="shared" si="79"/>
        <v>8000</v>
      </c>
    </row>
    <row r="134" spans="2:44" x14ac:dyDescent="0.25">
      <c r="B134" s="173" t="s">
        <v>649</v>
      </c>
      <c r="C134" s="174" t="s">
        <v>650</v>
      </c>
      <c r="D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5">
        <f t="shared" si="72"/>
        <v>8000</v>
      </c>
      <c r="G134" s="175"/>
      <c r="H134" s="175">
        <f t="shared" ref="H134:H148" si="81">F134-G134</f>
        <v>8000</v>
      </c>
      <c r="I134" s="175"/>
      <c r="J134" s="175">
        <f t="shared" ref="J134:J148" si="82">F134-I134</f>
        <v>8000</v>
      </c>
      <c r="K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AA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5">
        <f t="shared" ref="AE134:AE148" si="83">AB134+AC134+AD134</f>
        <v>8000</v>
      </c>
      <c r="AF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5">
        <f t="shared" ref="AI134:AI148" si="84">AF134+AG134+AH134</f>
        <v>0</v>
      </c>
      <c r="AJ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5">
        <f t="shared" ref="AM134:AM148" si="85">AJ134+AK134+AL134</f>
        <v>0</v>
      </c>
      <c r="AN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5">
        <f t="shared" ref="AQ134:AQ148" si="86">AN134+AO134+AP134</f>
        <v>0</v>
      </c>
      <c r="AR134" s="175">
        <f t="shared" ref="AR134:AR148" si="87">AE134+AI134+AM134+AQ134</f>
        <v>8000</v>
      </c>
    </row>
    <row r="135" spans="2:44" x14ac:dyDescent="0.25">
      <c r="B135" s="173" t="s">
        <v>274</v>
      </c>
      <c r="C135" s="174" t="s">
        <v>158</v>
      </c>
      <c r="D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5">
        <f t="shared" si="72"/>
        <v>0</v>
      </c>
      <c r="G135" s="175"/>
      <c r="H135" s="175">
        <f t="shared" si="81"/>
        <v>0</v>
      </c>
      <c r="I135" s="175"/>
      <c r="J135" s="175">
        <f t="shared" si="82"/>
        <v>0</v>
      </c>
      <c r="K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5">
        <f t="shared" si="83"/>
        <v>0</v>
      </c>
      <c r="AF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5">
        <f t="shared" si="84"/>
        <v>0</v>
      </c>
      <c r="AJ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5">
        <f t="shared" si="85"/>
        <v>0</v>
      </c>
      <c r="AN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5">
        <f t="shared" si="86"/>
        <v>0</v>
      </c>
      <c r="AR135" s="175">
        <f t="shared" si="87"/>
        <v>0</v>
      </c>
    </row>
    <row r="136" spans="2:44" x14ac:dyDescent="0.25">
      <c r="B136" s="173" t="s">
        <v>651</v>
      </c>
      <c r="C136" s="174" t="s">
        <v>652</v>
      </c>
      <c r="D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5">
        <f t="shared" si="72"/>
        <v>0</v>
      </c>
      <c r="G136" s="175"/>
      <c r="H136" s="175">
        <f t="shared" si="81"/>
        <v>0</v>
      </c>
      <c r="I136" s="175"/>
      <c r="J136" s="175">
        <f t="shared" si="82"/>
        <v>0</v>
      </c>
      <c r="K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5">
        <f t="shared" si="83"/>
        <v>0</v>
      </c>
      <c r="AF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5">
        <f t="shared" si="84"/>
        <v>0</v>
      </c>
      <c r="AJ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5">
        <f t="shared" si="85"/>
        <v>0</v>
      </c>
      <c r="AN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5">
        <f t="shared" si="86"/>
        <v>0</v>
      </c>
      <c r="AR136" s="175">
        <f t="shared" si="87"/>
        <v>0</v>
      </c>
    </row>
    <row r="137" spans="2:44" x14ac:dyDescent="0.25">
      <c r="B137" s="173" t="s">
        <v>275</v>
      </c>
      <c r="C137" s="174" t="s">
        <v>159</v>
      </c>
      <c r="D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5">
        <f t="shared" si="72"/>
        <v>0</v>
      </c>
      <c r="G137" s="175"/>
      <c r="H137" s="175">
        <f t="shared" si="81"/>
        <v>0</v>
      </c>
      <c r="I137" s="175"/>
      <c r="J137" s="175">
        <f t="shared" si="82"/>
        <v>0</v>
      </c>
      <c r="K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5">
        <f t="shared" si="83"/>
        <v>0</v>
      </c>
      <c r="AF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5">
        <f t="shared" si="84"/>
        <v>0</v>
      </c>
      <c r="AJ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5">
        <f t="shared" si="85"/>
        <v>0</v>
      </c>
      <c r="AN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5">
        <f t="shared" si="86"/>
        <v>0</v>
      </c>
      <c r="AR137" s="175">
        <f t="shared" si="87"/>
        <v>0</v>
      </c>
    </row>
    <row r="138" spans="2:44" x14ac:dyDescent="0.25">
      <c r="B138" s="173" t="s">
        <v>653</v>
      </c>
      <c r="C138" s="174" t="s">
        <v>654</v>
      </c>
      <c r="D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5">
        <f t="shared" ref="F138:F143" si="88">D138+E138</f>
        <v>0</v>
      </c>
      <c r="G138" s="175"/>
      <c r="H138" s="175">
        <f t="shared" ref="H138:H143" si="89">F138-G138</f>
        <v>0</v>
      </c>
      <c r="I138" s="175"/>
      <c r="J138" s="175">
        <f t="shared" ref="J138:J143" si="90">F138-I138</f>
        <v>0</v>
      </c>
      <c r="K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5">
        <f t="shared" ref="AE138:AE143" si="91">AB138+AC138+AD138</f>
        <v>0</v>
      </c>
      <c r="AF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5">
        <f t="shared" ref="AI138:AI143" si="92">AF138+AG138+AH138</f>
        <v>0</v>
      </c>
      <c r="AJ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5">
        <f t="shared" ref="AM138:AM143" si="93">AJ138+AK138+AL138</f>
        <v>0</v>
      </c>
      <c r="AN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5">
        <f t="shared" ref="AQ138:AQ143" si="94">AN138+AO138+AP138</f>
        <v>0</v>
      </c>
      <c r="AR138" s="175">
        <f t="shared" ref="AR138:AR143" si="95">AE138+AI138+AM138+AQ138</f>
        <v>0</v>
      </c>
    </row>
    <row r="139" spans="2:44" x14ac:dyDescent="0.25">
      <c r="B139" s="173" t="s">
        <v>655</v>
      </c>
      <c r="C139" s="174" t="s">
        <v>656</v>
      </c>
      <c r="D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5">
        <f>D139+E139</f>
        <v>0</v>
      </c>
      <c r="G139" s="175"/>
      <c r="H139" s="175">
        <f>F139-G139</f>
        <v>0</v>
      </c>
      <c r="I139" s="175"/>
      <c r="J139" s="175">
        <f>F139-I139</f>
        <v>0</v>
      </c>
      <c r="K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5">
        <f>AB139+AC139+AD139</f>
        <v>0</v>
      </c>
      <c r="AF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5">
        <f>AF139+AG139+AH139</f>
        <v>0</v>
      </c>
      <c r="AJ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5">
        <f>AJ139+AK139+AL139</f>
        <v>0</v>
      </c>
      <c r="AN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5">
        <f>AN139+AO139+AP139</f>
        <v>0</v>
      </c>
      <c r="AR139" s="175">
        <f>AE139+AI139+AM139+AQ139</f>
        <v>0</v>
      </c>
    </row>
    <row r="140" spans="2:44" x14ac:dyDescent="0.25">
      <c r="B140" s="173" t="s">
        <v>657</v>
      </c>
      <c r="C140" s="174" t="s">
        <v>658</v>
      </c>
      <c r="D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5">
        <f>D140+E140</f>
        <v>0</v>
      </c>
      <c r="G140" s="175"/>
      <c r="H140" s="175">
        <f>F140-G140</f>
        <v>0</v>
      </c>
      <c r="I140" s="175"/>
      <c r="J140" s="175">
        <f>F140-I140</f>
        <v>0</v>
      </c>
      <c r="K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5">
        <f>AB140+AC140+AD140</f>
        <v>0</v>
      </c>
      <c r="AF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5">
        <f>AF140+AG140+AH140</f>
        <v>0</v>
      </c>
      <c r="AJ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5">
        <f>AJ140+AK140+AL140</f>
        <v>0</v>
      </c>
      <c r="AN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5">
        <f>AN140+AO140+AP140</f>
        <v>0</v>
      </c>
      <c r="AR140" s="175">
        <f>AE140+AI140+AM140+AQ140</f>
        <v>0</v>
      </c>
    </row>
    <row r="141" spans="2:44" x14ac:dyDescent="0.25">
      <c r="B141" s="173" t="s">
        <v>659</v>
      </c>
      <c r="C141" s="174" t="s">
        <v>660</v>
      </c>
      <c r="D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5">
        <f t="shared" si="88"/>
        <v>0</v>
      </c>
      <c r="G141" s="175"/>
      <c r="H141" s="175">
        <f t="shared" si="89"/>
        <v>0</v>
      </c>
      <c r="I141" s="175"/>
      <c r="J141" s="175">
        <f t="shared" si="90"/>
        <v>0</v>
      </c>
      <c r="K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5">
        <f t="shared" si="91"/>
        <v>0</v>
      </c>
      <c r="AF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5">
        <f t="shared" si="92"/>
        <v>0</v>
      </c>
      <c r="AJ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5">
        <f t="shared" si="93"/>
        <v>0</v>
      </c>
      <c r="AN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5">
        <f t="shared" si="94"/>
        <v>0</v>
      </c>
      <c r="AR141" s="175">
        <f t="shared" si="95"/>
        <v>0</v>
      </c>
    </row>
    <row r="142" spans="2:44" x14ac:dyDescent="0.25">
      <c r="B142" s="173" t="s">
        <v>661</v>
      </c>
      <c r="C142" s="174" t="s">
        <v>662</v>
      </c>
      <c r="D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5">
        <f t="shared" si="88"/>
        <v>0</v>
      </c>
      <c r="G142" s="175"/>
      <c r="H142" s="175">
        <f t="shared" si="89"/>
        <v>0</v>
      </c>
      <c r="I142" s="175"/>
      <c r="J142" s="175">
        <f t="shared" si="90"/>
        <v>0</v>
      </c>
      <c r="K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5">
        <f t="shared" si="91"/>
        <v>0</v>
      </c>
      <c r="AF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5">
        <f t="shared" si="92"/>
        <v>0</v>
      </c>
      <c r="AJ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5">
        <f t="shared" si="93"/>
        <v>0</v>
      </c>
      <c r="AN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5">
        <f t="shared" si="94"/>
        <v>0</v>
      </c>
      <c r="AR142" s="175">
        <f t="shared" si="95"/>
        <v>0</v>
      </c>
    </row>
    <row r="143" spans="2:44" x14ac:dyDescent="0.25">
      <c r="B143" s="173" t="s">
        <v>663</v>
      </c>
      <c r="C143" s="174" t="s">
        <v>664</v>
      </c>
      <c r="D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5">
        <f t="shared" si="88"/>
        <v>0</v>
      </c>
      <c r="G143" s="175"/>
      <c r="H143" s="175">
        <f t="shared" si="89"/>
        <v>0</v>
      </c>
      <c r="I143" s="175"/>
      <c r="J143" s="175">
        <f t="shared" si="90"/>
        <v>0</v>
      </c>
      <c r="K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5">
        <f t="shared" si="91"/>
        <v>0</v>
      </c>
      <c r="AF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5">
        <f t="shared" si="92"/>
        <v>0</v>
      </c>
      <c r="AJ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5">
        <f t="shared" si="93"/>
        <v>0</v>
      </c>
      <c r="AN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5">
        <f t="shared" si="94"/>
        <v>0</v>
      </c>
      <c r="AR143" s="175">
        <f t="shared" si="95"/>
        <v>0</v>
      </c>
    </row>
    <row r="144" spans="2:44" x14ac:dyDescent="0.25">
      <c r="B144" s="173" t="s">
        <v>665</v>
      </c>
      <c r="C144" s="174" t="s">
        <v>666</v>
      </c>
      <c r="D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5">
        <f t="shared" ref="F144:F168" si="96">D144+E144</f>
        <v>0</v>
      </c>
      <c r="G144" s="175"/>
      <c r="H144" s="175">
        <f t="shared" si="81"/>
        <v>0</v>
      </c>
      <c r="I144" s="175"/>
      <c r="J144" s="175">
        <f t="shared" si="82"/>
        <v>0</v>
      </c>
      <c r="K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5">
        <f t="shared" si="83"/>
        <v>0</v>
      </c>
      <c r="AF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5">
        <f t="shared" si="84"/>
        <v>0</v>
      </c>
      <c r="AJ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5">
        <f t="shared" si="85"/>
        <v>0</v>
      </c>
      <c r="AN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5">
        <f t="shared" si="86"/>
        <v>0</v>
      </c>
      <c r="AR144" s="175">
        <f t="shared" si="87"/>
        <v>0</v>
      </c>
    </row>
    <row r="145" spans="2:44" x14ac:dyDescent="0.25">
      <c r="B145" s="173" t="s">
        <v>667</v>
      </c>
      <c r="C145" s="174" t="s">
        <v>668</v>
      </c>
      <c r="D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5">
        <f t="shared" si="96"/>
        <v>0</v>
      </c>
      <c r="G145" s="175"/>
      <c r="H145" s="175">
        <f t="shared" si="81"/>
        <v>0</v>
      </c>
      <c r="I145" s="175"/>
      <c r="J145" s="175">
        <f t="shared" si="82"/>
        <v>0</v>
      </c>
      <c r="K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5">
        <f t="shared" si="83"/>
        <v>0</v>
      </c>
      <c r="AF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5">
        <f t="shared" si="84"/>
        <v>0</v>
      </c>
      <c r="AJ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5">
        <f t="shared" si="85"/>
        <v>0</v>
      </c>
      <c r="AN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5">
        <f t="shared" si="86"/>
        <v>0</v>
      </c>
      <c r="AR145" s="175">
        <f t="shared" si="87"/>
        <v>0</v>
      </c>
    </row>
    <row r="146" spans="2:44" x14ac:dyDescent="0.25">
      <c r="B146" s="173" t="s">
        <v>669</v>
      </c>
      <c r="C146" s="174" t="s">
        <v>670</v>
      </c>
      <c r="D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5">
        <f t="shared" si="96"/>
        <v>0</v>
      </c>
      <c r="G146" s="175"/>
      <c r="H146" s="175">
        <f>F146-G146</f>
        <v>0</v>
      </c>
      <c r="I146" s="175"/>
      <c r="J146" s="175">
        <f>F146-I146</f>
        <v>0</v>
      </c>
      <c r="K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5">
        <f>AB146+AC146+AD146</f>
        <v>0</v>
      </c>
      <c r="AF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5">
        <f>AF146+AG146+AH146</f>
        <v>0</v>
      </c>
      <c r="AJ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5">
        <f>AJ146+AK146+AL146</f>
        <v>0</v>
      </c>
      <c r="AN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5">
        <f>AN146+AO146+AP146</f>
        <v>0</v>
      </c>
      <c r="AR146" s="175">
        <f>AE146+AI146+AM146+AQ146</f>
        <v>0</v>
      </c>
    </row>
    <row r="147" spans="2:44" x14ac:dyDescent="0.25">
      <c r="B147" s="173" t="s">
        <v>671</v>
      </c>
      <c r="C147" s="174" t="s">
        <v>672</v>
      </c>
      <c r="D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5">
        <f t="shared" si="96"/>
        <v>0</v>
      </c>
      <c r="G147" s="175"/>
      <c r="H147" s="175">
        <f>F147-G147</f>
        <v>0</v>
      </c>
      <c r="I147" s="175"/>
      <c r="J147" s="175">
        <f>F147-I147</f>
        <v>0</v>
      </c>
      <c r="K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5">
        <f>AB147+AC147+AD147</f>
        <v>0</v>
      </c>
      <c r="AF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5">
        <f>AF147+AG147+AH147</f>
        <v>0</v>
      </c>
      <c r="AJ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5">
        <f>AJ147+AK147+AL147</f>
        <v>0</v>
      </c>
      <c r="AN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5">
        <f>AN147+AO147+AP147</f>
        <v>0</v>
      </c>
      <c r="AR147" s="175">
        <f>AE147+AI147+AM147+AQ147</f>
        <v>0</v>
      </c>
    </row>
    <row r="148" spans="2:44" x14ac:dyDescent="0.25">
      <c r="B148" s="173" t="s">
        <v>673</v>
      </c>
      <c r="C148" s="174" t="s">
        <v>674</v>
      </c>
      <c r="D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5">
        <f t="shared" si="96"/>
        <v>0</v>
      </c>
      <c r="G148" s="175"/>
      <c r="H148" s="175">
        <f t="shared" si="81"/>
        <v>0</v>
      </c>
      <c r="I148" s="175"/>
      <c r="J148" s="175">
        <f t="shared" si="82"/>
        <v>0</v>
      </c>
      <c r="K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5">
        <f t="shared" si="83"/>
        <v>0</v>
      </c>
      <c r="AF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5">
        <f t="shared" si="84"/>
        <v>0</v>
      </c>
      <c r="AJ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5">
        <f t="shared" si="85"/>
        <v>0</v>
      </c>
      <c r="AN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5">
        <f t="shared" si="86"/>
        <v>0</v>
      </c>
      <c r="AR148" s="175">
        <f t="shared" si="87"/>
        <v>0</v>
      </c>
    </row>
    <row r="149" spans="2:44" x14ac:dyDescent="0.25">
      <c r="B149" s="182" t="s">
        <v>276</v>
      </c>
      <c r="C149" s="183" t="s">
        <v>160</v>
      </c>
      <c r="D149" s="184">
        <f>SUM(D150:D163)</f>
        <v>420000</v>
      </c>
      <c r="E149" s="184">
        <f>SUM(E150:E163)</f>
        <v>0</v>
      </c>
      <c r="F149" s="184">
        <f t="shared" si="96"/>
        <v>420000</v>
      </c>
      <c r="G149" s="184">
        <f>SUM(G150:G163)</f>
        <v>0</v>
      </c>
      <c r="H149" s="184">
        <f t="shared" ref="H149:H168" si="97">F149-G149</f>
        <v>420000</v>
      </c>
      <c r="I149" s="184">
        <f>SUM(I150:I163)</f>
        <v>0</v>
      </c>
      <c r="J149" s="184">
        <f t="shared" ref="J149:J168" si="98">F149-I149</f>
        <v>420000</v>
      </c>
      <c r="K149" s="184">
        <f t="shared" ref="K149:AD149" si="99">SUM(K150:K163)</f>
        <v>0</v>
      </c>
      <c r="L149" s="184">
        <f t="shared" si="99"/>
        <v>0</v>
      </c>
      <c r="M149" s="184">
        <f t="shared" si="99"/>
        <v>0</v>
      </c>
      <c r="N149" s="184">
        <f t="shared" si="99"/>
        <v>0</v>
      </c>
      <c r="O149" s="184">
        <f t="shared" si="99"/>
        <v>0</v>
      </c>
      <c r="P149" s="184">
        <f>SUM(P150:P163)</f>
        <v>0</v>
      </c>
      <c r="Q149" s="184">
        <f>SUM(Q150:Q163)</f>
        <v>0</v>
      </c>
      <c r="R149" s="184">
        <f t="shared" si="99"/>
        <v>0</v>
      </c>
      <c r="S149" s="184">
        <f t="shared" si="99"/>
        <v>0</v>
      </c>
      <c r="T149" s="184">
        <f>SUM(T150:T163)</f>
        <v>0</v>
      </c>
      <c r="U149" s="184">
        <f t="shared" si="99"/>
        <v>0</v>
      </c>
      <c r="V149" s="184">
        <f t="shared" si="99"/>
        <v>0</v>
      </c>
      <c r="W149" s="184">
        <f>SUM(W150:W163)</f>
        <v>0</v>
      </c>
      <c r="X149" s="184">
        <f t="shared" si="99"/>
        <v>0</v>
      </c>
      <c r="Y149" s="184">
        <f>SUM(Y150:Y163)</f>
        <v>0</v>
      </c>
      <c r="Z149" s="184">
        <f>SUM(Z150:Z163)</f>
        <v>420000</v>
      </c>
      <c r="AA149" s="184">
        <f t="shared" si="99"/>
        <v>0</v>
      </c>
      <c r="AB149" s="184">
        <f t="shared" si="99"/>
        <v>360000</v>
      </c>
      <c r="AC149" s="184">
        <f t="shared" si="99"/>
        <v>60000</v>
      </c>
      <c r="AD149" s="184">
        <f t="shared" si="99"/>
        <v>0</v>
      </c>
      <c r="AE149" s="184">
        <f t="shared" ref="AE149:AE168" si="100">AB149+AC149+AD149</f>
        <v>420000</v>
      </c>
      <c r="AF149" s="184">
        <f>SUM(AF150:AF163)</f>
        <v>0</v>
      </c>
      <c r="AG149" s="184">
        <f>SUM(AG150:AG163)</f>
        <v>0</v>
      </c>
      <c r="AH149" s="184">
        <f>SUM(AH150:AH163)</f>
        <v>0</v>
      </c>
      <c r="AI149" s="184">
        <f t="shared" ref="AI149:AI168" si="101">AF149+AG149+AH149</f>
        <v>0</v>
      </c>
      <c r="AJ149" s="184">
        <f>SUM(AJ150:AJ163)</f>
        <v>0</v>
      </c>
      <c r="AK149" s="184">
        <f>SUM(AK150:AK163)</f>
        <v>0</v>
      </c>
      <c r="AL149" s="184">
        <f>SUM(AL150:AL163)</f>
        <v>0</v>
      </c>
      <c r="AM149" s="184">
        <f t="shared" ref="AM149:AM168" si="102">AJ149+AK149+AL149</f>
        <v>0</v>
      </c>
      <c r="AN149" s="184">
        <f>SUM(AN150:AN163)</f>
        <v>0</v>
      </c>
      <c r="AO149" s="184">
        <f>SUM(AO150:AO163)</f>
        <v>0</v>
      </c>
      <c r="AP149" s="184">
        <f>SUM(AP150:AP163)</f>
        <v>0</v>
      </c>
      <c r="AQ149" s="184">
        <f t="shared" ref="AQ149:AQ168" si="103">AN149+AO149+AP149</f>
        <v>0</v>
      </c>
      <c r="AR149" s="184">
        <f t="shared" ref="AR149:AR168" si="104">AE149+AI149+AM149+AQ149</f>
        <v>420000</v>
      </c>
    </row>
    <row r="150" spans="2:44" x14ac:dyDescent="0.25">
      <c r="B150" s="173" t="s">
        <v>675</v>
      </c>
      <c r="C150" s="174" t="s">
        <v>676</v>
      </c>
      <c r="D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5">
        <f t="shared" si="96"/>
        <v>0</v>
      </c>
      <c r="G150" s="175"/>
      <c r="H150" s="175">
        <f t="shared" si="97"/>
        <v>0</v>
      </c>
      <c r="I150" s="175"/>
      <c r="J150" s="175">
        <f t="shared" si="98"/>
        <v>0</v>
      </c>
      <c r="K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5">
        <f t="shared" si="100"/>
        <v>0</v>
      </c>
      <c r="AF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5">
        <f t="shared" si="101"/>
        <v>0</v>
      </c>
      <c r="AJ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5">
        <f t="shared" si="102"/>
        <v>0</v>
      </c>
      <c r="AN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5">
        <f t="shared" si="103"/>
        <v>0</v>
      </c>
      <c r="AR150" s="175">
        <f t="shared" si="104"/>
        <v>0</v>
      </c>
    </row>
    <row r="151" spans="2:44" x14ac:dyDescent="0.25">
      <c r="B151" s="173" t="s">
        <v>277</v>
      </c>
      <c r="C151" s="174" t="s">
        <v>161</v>
      </c>
      <c r="D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5">
        <f t="shared" si="96"/>
        <v>0</v>
      </c>
      <c r="G151" s="175"/>
      <c r="H151" s="175">
        <f t="shared" si="97"/>
        <v>0</v>
      </c>
      <c r="I151" s="175"/>
      <c r="J151" s="175">
        <f t="shared" si="98"/>
        <v>0</v>
      </c>
      <c r="K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5">
        <f t="shared" si="100"/>
        <v>0</v>
      </c>
      <c r="AF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5">
        <f t="shared" si="101"/>
        <v>0</v>
      </c>
      <c r="AJ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5">
        <f t="shared" si="102"/>
        <v>0</v>
      </c>
      <c r="AN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5">
        <f t="shared" si="103"/>
        <v>0</v>
      </c>
      <c r="AR151" s="175">
        <f t="shared" si="104"/>
        <v>0</v>
      </c>
    </row>
    <row r="152" spans="2:44" x14ac:dyDescent="0.25">
      <c r="B152" s="173" t="s">
        <v>677</v>
      </c>
      <c r="C152" s="174" t="s">
        <v>678</v>
      </c>
      <c r="D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5">
        <f t="shared" si="96"/>
        <v>0</v>
      </c>
      <c r="G152" s="175"/>
      <c r="H152" s="175">
        <f t="shared" si="97"/>
        <v>0</v>
      </c>
      <c r="I152" s="175"/>
      <c r="J152" s="175">
        <f t="shared" si="98"/>
        <v>0</v>
      </c>
      <c r="K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5">
        <f t="shared" si="100"/>
        <v>0</v>
      </c>
      <c r="AF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5">
        <f t="shared" si="101"/>
        <v>0</v>
      </c>
      <c r="AJ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5">
        <f t="shared" si="102"/>
        <v>0</v>
      </c>
      <c r="AN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5">
        <f t="shared" si="103"/>
        <v>0</v>
      </c>
      <c r="AR152" s="175">
        <f t="shared" si="104"/>
        <v>0</v>
      </c>
    </row>
    <row r="153" spans="2:44" x14ac:dyDescent="0.25">
      <c r="B153" s="173" t="s">
        <v>679</v>
      </c>
      <c r="C153" s="174" t="s">
        <v>680</v>
      </c>
      <c r="D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5">
        <f t="shared" si="96"/>
        <v>0</v>
      </c>
      <c r="G153" s="175"/>
      <c r="H153" s="175">
        <f t="shared" si="97"/>
        <v>0</v>
      </c>
      <c r="I153" s="175"/>
      <c r="J153" s="175">
        <f t="shared" si="98"/>
        <v>0</v>
      </c>
      <c r="K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5">
        <f t="shared" si="100"/>
        <v>0</v>
      </c>
      <c r="AF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5">
        <f t="shared" si="101"/>
        <v>0</v>
      </c>
      <c r="AJ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5">
        <f t="shared" si="102"/>
        <v>0</v>
      </c>
      <c r="AN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5">
        <f t="shared" si="103"/>
        <v>0</v>
      </c>
      <c r="AR153" s="175">
        <f t="shared" si="104"/>
        <v>0</v>
      </c>
    </row>
    <row r="154" spans="2:44" x14ac:dyDescent="0.25">
      <c r="B154" s="173" t="s">
        <v>278</v>
      </c>
      <c r="C154" s="174" t="s">
        <v>162</v>
      </c>
      <c r="D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5">
        <f t="shared" si="96"/>
        <v>0</v>
      </c>
      <c r="G154" s="175"/>
      <c r="H154" s="175">
        <f t="shared" si="97"/>
        <v>0</v>
      </c>
      <c r="I154" s="175"/>
      <c r="J154" s="175">
        <f t="shared" si="98"/>
        <v>0</v>
      </c>
      <c r="K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5">
        <f t="shared" si="100"/>
        <v>0</v>
      </c>
      <c r="AF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5">
        <f t="shared" si="101"/>
        <v>0</v>
      </c>
      <c r="AJ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5">
        <f t="shared" si="102"/>
        <v>0</v>
      </c>
      <c r="AN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5">
        <f t="shared" si="103"/>
        <v>0</v>
      </c>
      <c r="AR154" s="175">
        <f t="shared" si="104"/>
        <v>0</v>
      </c>
    </row>
    <row r="155" spans="2:44" x14ac:dyDescent="0.25">
      <c r="B155" s="173" t="s">
        <v>681</v>
      </c>
      <c r="C155" s="174" t="s">
        <v>682</v>
      </c>
      <c r="D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5">
        <f t="shared" si="96"/>
        <v>0</v>
      </c>
      <c r="G155" s="175"/>
      <c r="H155" s="175">
        <f t="shared" si="97"/>
        <v>0</v>
      </c>
      <c r="I155" s="175"/>
      <c r="J155" s="175">
        <f t="shared" si="98"/>
        <v>0</v>
      </c>
      <c r="K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5">
        <f t="shared" si="100"/>
        <v>0</v>
      </c>
      <c r="AF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5">
        <f t="shared" si="101"/>
        <v>0</v>
      </c>
      <c r="AJ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5">
        <f t="shared" si="102"/>
        <v>0</v>
      </c>
      <c r="AN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5">
        <f t="shared" si="103"/>
        <v>0</v>
      </c>
      <c r="AR155" s="175">
        <f t="shared" si="104"/>
        <v>0</v>
      </c>
    </row>
    <row r="156" spans="2:44" x14ac:dyDescent="0.25">
      <c r="B156" s="173" t="s">
        <v>683</v>
      </c>
      <c r="C156" s="174" t="s">
        <v>684</v>
      </c>
      <c r="D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5">
        <f t="shared" si="96"/>
        <v>0</v>
      </c>
      <c r="G156" s="175"/>
      <c r="H156" s="175">
        <f t="shared" si="97"/>
        <v>0</v>
      </c>
      <c r="I156" s="175"/>
      <c r="J156" s="175">
        <f t="shared" si="98"/>
        <v>0</v>
      </c>
      <c r="K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5">
        <f t="shared" si="100"/>
        <v>0</v>
      </c>
      <c r="AF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5">
        <f t="shared" si="101"/>
        <v>0</v>
      </c>
      <c r="AJ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5">
        <f t="shared" si="102"/>
        <v>0</v>
      </c>
      <c r="AN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5">
        <f t="shared" si="103"/>
        <v>0</v>
      </c>
      <c r="AR156" s="175">
        <f t="shared" si="104"/>
        <v>0</v>
      </c>
    </row>
    <row r="157" spans="2:44" x14ac:dyDescent="0.25">
      <c r="B157" s="173" t="s">
        <v>279</v>
      </c>
      <c r="C157" s="174" t="s">
        <v>163</v>
      </c>
      <c r="D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5">
        <f t="shared" si="96"/>
        <v>0</v>
      </c>
      <c r="G157" s="175"/>
      <c r="H157" s="175">
        <f t="shared" si="97"/>
        <v>0</v>
      </c>
      <c r="I157" s="175"/>
      <c r="J157" s="175">
        <f t="shared" si="98"/>
        <v>0</v>
      </c>
      <c r="K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5">
        <f t="shared" si="100"/>
        <v>0</v>
      </c>
      <c r="AF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5">
        <f t="shared" si="101"/>
        <v>0</v>
      </c>
      <c r="AJ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5">
        <f t="shared" si="102"/>
        <v>0</v>
      </c>
      <c r="AN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5">
        <f t="shared" si="103"/>
        <v>0</v>
      </c>
      <c r="AR157" s="175">
        <f t="shared" si="104"/>
        <v>0</v>
      </c>
    </row>
    <row r="158" spans="2:44" x14ac:dyDescent="0.25">
      <c r="B158" s="173" t="s">
        <v>685</v>
      </c>
      <c r="C158" s="174" t="s">
        <v>686</v>
      </c>
      <c r="D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5">
        <f t="shared" si="96"/>
        <v>60000</v>
      </c>
      <c r="G158" s="175"/>
      <c r="H158" s="175">
        <f t="shared" si="97"/>
        <v>60000</v>
      </c>
      <c r="I158" s="175"/>
      <c r="J158" s="175">
        <f t="shared" si="98"/>
        <v>60000</v>
      </c>
      <c r="K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AA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5">
        <f t="shared" si="100"/>
        <v>60000</v>
      </c>
      <c r="AF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5">
        <f t="shared" si="101"/>
        <v>0</v>
      </c>
      <c r="AJ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5">
        <f t="shared" si="102"/>
        <v>0</v>
      </c>
      <c r="AN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5">
        <f t="shared" si="103"/>
        <v>0</v>
      </c>
      <c r="AR158" s="175">
        <f t="shared" si="104"/>
        <v>60000</v>
      </c>
    </row>
    <row r="159" spans="2:44" x14ac:dyDescent="0.25">
      <c r="B159" s="173" t="s">
        <v>687</v>
      </c>
      <c r="C159" s="174" t="s">
        <v>688</v>
      </c>
      <c r="D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5">
        <f t="shared" si="96"/>
        <v>0</v>
      </c>
      <c r="G159" s="175"/>
      <c r="H159" s="175">
        <f t="shared" si="97"/>
        <v>0</v>
      </c>
      <c r="I159" s="175"/>
      <c r="J159" s="175">
        <f t="shared" si="98"/>
        <v>0</v>
      </c>
      <c r="K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5">
        <f t="shared" si="100"/>
        <v>0</v>
      </c>
      <c r="AF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5">
        <f t="shared" si="101"/>
        <v>0</v>
      </c>
      <c r="AJ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5">
        <f t="shared" si="102"/>
        <v>0</v>
      </c>
      <c r="AN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5">
        <f t="shared" si="103"/>
        <v>0</v>
      </c>
      <c r="AR159" s="175">
        <f t="shared" si="104"/>
        <v>0</v>
      </c>
    </row>
    <row r="160" spans="2:44" x14ac:dyDescent="0.25">
      <c r="B160" s="173" t="s">
        <v>689</v>
      </c>
      <c r="C160" s="174" t="s">
        <v>690</v>
      </c>
      <c r="D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5">
        <f t="shared" si="96"/>
        <v>0</v>
      </c>
      <c r="G160" s="175"/>
      <c r="H160" s="175">
        <f t="shared" si="97"/>
        <v>0</v>
      </c>
      <c r="I160" s="175"/>
      <c r="J160" s="175">
        <f t="shared" si="98"/>
        <v>0</v>
      </c>
      <c r="K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5">
        <f t="shared" si="100"/>
        <v>0</v>
      </c>
      <c r="AF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5">
        <f t="shared" si="101"/>
        <v>0</v>
      </c>
      <c r="AJ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5">
        <f t="shared" si="102"/>
        <v>0</v>
      </c>
      <c r="AN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5">
        <f t="shared" si="103"/>
        <v>0</v>
      </c>
      <c r="AR160" s="175">
        <f t="shared" si="104"/>
        <v>0</v>
      </c>
    </row>
    <row r="161" spans="2:44" x14ac:dyDescent="0.25">
      <c r="B161" s="173" t="s">
        <v>280</v>
      </c>
      <c r="C161" s="174" t="s">
        <v>164</v>
      </c>
      <c r="D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5">
        <f t="shared" si="96"/>
        <v>0</v>
      </c>
      <c r="G161" s="175"/>
      <c r="H161" s="175">
        <f t="shared" si="97"/>
        <v>0</v>
      </c>
      <c r="I161" s="175"/>
      <c r="J161" s="175">
        <f t="shared" si="98"/>
        <v>0</v>
      </c>
      <c r="K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5">
        <f t="shared" si="100"/>
        <v>0</v>
      </c>
      <c r="AF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5">
        <f t="shared" si="101"/>
        <v>0</v>
      </c>
      <c r="AJ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5">
        <f t="shared" si="102"/>
        <v>0</v>
      </c>
      <c r="AN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5">
        <f t="shared" si="103"/>
        <v>0</v>
      </c>
      <c r="AR161" s="175">
        <f t="shared" si="104"/>
        <v>0</v>
      </c>
    </row>
    <row r="162" spans="2:44" x14ac:dyDescent="0.25">
      <c r="B162" s="173" t="s">
        <v>691</v>
      </c>
      <c r="C162" s="174" t="s">
        <v>692</v>
      </c>
      <c r="D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360000</v>
      </c>
      <c r="E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5">
        <f t="shared" si="96"/>
        <v>360000</v>
      </c>
      <c r="G162" s="175"/>
      <c r="H162" s="175">
        <f t="shared" si="97"/>
        <v>360000</v>
      </c>
      <c r="I162" s="175"/>
      <c r="J162" s="175">
        <f t="shared" si="98"/>
        <v>360000</v>
      </c>
      <c r="K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AA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v>
      </c>
      <c r="AC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5">
        <f t="shared" si="100"/>
        <v>360000</v>
      </c>
      <c r="AF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5">
        <f t="shared" si="101"/>
        <v>0</v>
      </c>
      <c r="AJ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5">
        <f t="shared" si="102"/>
        <v>0</v>
      </c>
      <c r="AN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5">
        <f t="shared" si="103"/>
        <v>0</v>
      </c>
      <c r="AR162" s="175">
        <f t="shared" si="104"/>
        <v>360000</v>
      </c>
    </row>
    <row r="163" spans="2:44" x14ac:dyDescent="0.25">
      <c r="B163" s="173" t="s">
        <v>693</v>
      </c>
      <c r="C163" s="174" t="s">
        <v>694</v>
      </c>
      <c r="D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5">
        <f t="shared" si="96"/>
        <v>0</v>
      </c>
      <c r="G163" s="175"/>
      <c r="H163" s="175">
        <f t="shared" si="97"/>
        <v>0</v>
      </c>
      <c r="I163" s="175"/>
      <c r="J163" s="175">
        <f t="shared" si="98"/>
        <v>0</v>
      </c>
      <c r="K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5">
        <f t="shared" si="100"/>
        <v>0</v>
      </c>
      <c r="AF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5">
        <f t="shared" si="101"/>
        <v>0</v>
      </c>
      <c r="AJ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5">
        <f t="shared" si="102"/>
        <v>0</v>
      </c>
      <c r="AN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5">
        <f t="shared" si="103"/>
        <v>0</v>
      </c>
      <c r="AR163" s="175">
        <f t="shared" si="104"/>
        <v>0</v>
      </c>
    </row>
    <row r="164" spans="2:44" x14ac:dyDescent="0.25">
      <c r="B164" s="182" t="s">
        <v>281</v>
      </c>
      <c r="C164" s="183" t="s">
        <v>165</v>
      </c>
      <c r="D164" s="184">
        <f>SUM(D165:D189)</f>
        <v>736350</v>
      </c>
      <c r="E164" s="184">
        <f>SUM(E165:E189)</f>
        <v>0</v>
      </c>
      <c r="F164" s="184">
        <f t="shared" si="96"/>
        <v>736350</v>
      </c>
      <c r="G164" s="184">
        <f>SUM(G165:G189)</f>
        <v>0</v>
      </c>
      <c r="H164" s="184">
        <f t="shared" si="97"/>
        <v>736350</v>
      </c>
      <c r="I164" s="184">
        <f>SUM(I165:I189)</f>
        <v>0</v>
      </c>
      <c r="J164" s="184">
        <f t="shared" si="98"/>
        <v>736350</v>
      </c>
      <c r="K164" s="184">
        <f t="shared" ref="K164:AD164" si="105">SUM(K165:K189)</f>
        <v>0</v>
      </c>
      <c r="L164" s="184">
        <f t="shared" si="105"/>
        <v>0</v>
      </c>
      <c r="M164" s="184">
        <f t="shared" si="105"/>
        <v>0</v>
      </c>
      <c r="N164" s="184">
        <f t="shared" si="105"/>
        <v>0</v>
      </c>
      <c r="O164" s="184">
        <f t="shared" si="105"/>
        <v>0</v>
      </c>
      <c r="P164" s="184">
        <f>SUM(P165:P189)</f>
        <v>0</v>
      </c>
      <c r="Q164" s="184">
        <f>SUM(Q165:Q189)</f>
        <v>0</v>
      </c>
      <c r="R164" s="184">
        <f t="shared" si="105"/>
        <v>0</v>
      </c>
      <c r="S164" s="184">
        <f t="shared" si="105"/>
        <v>0</v>
      </c>
      <c r="T164" s="184">
        <f>SUM(T165:T189)</f>
        <v>0</v>
      </c>
      <c r="U164" s="184">
        <f t="shared" si="105"/>
        <v>0</v>
      </c>
      <c r="V164" s="184">
        <f t="shared" si="105"/>
        <v>0</v>
      </c>
      <c r="W164" s="184">
        <f>SUM(W165:W189)</f>
        <v>0</v>
      </c>
      <c r="X164" s="184">
        <f t="shared" si="105"/>
        <v>0</v>
      </c>
      <c r="Y164" s="184">
        <f>SUM(Y165:Y189)</f>
        <v>0</v>
      </c>
      <c r="Z164" s="184">
        <f>SUM(Z165:Z189)</f>
        <v>736350</v>
      </c>
      <c r="AA164" s="184">
        <f t="shared" si="105"/>
        <v>0</v>
      </c>
      <c r="AB164" s="184">
        <f t="shared" si="105"/>
        <v>0</v>
      </c>
      <c r="AC164" s="184">
        <f t="shared" si="105"/>
        <v>736350</v>
      </c>
      <c r="AD164" s="184">
        <f t="shared" si="105"/>
        <v>0</v>
      </c>
      <c r="AE164" s="184">
        <f t="shared" si="100"/>
        <v>736350</v>
      </c>
      <c r="AF164" s="184">
        <f>SUM(AF165:AF189)</f>
        <v>0</v>
      </c>
      <c r="AG164" s="184">
        <f>SUM(AG165:AG189)</f>
        <v>0</v>
      </c>
      <c r="AH164" s="184">
        <f>SUM(AH165:AH189)</f>
        <v>0</v>
      </c>
      <c r="AI164" s="184">
        <f t="shared" si="101"/>
        <v>0</v>
      </c>
      <c r="AJ164" s="184">
        <f>SUM(AJ165:AJ189)</f>
        <v>0</v>
      </c>
      <c r="AK164" s="184">
        <f>SUM(AK165:AK189)</f>
        <v>0</v>
      </c>
      <c r="AL164" s="184">
        <f>SUM(AL165:AL189)</f>
        <v>0</v>
      </c>
      <c r="AM164" s="184">
        <f t="shared" si="102"/>
        <v>0</v>
      </c>
      <c r="AN164" s="184">
        <f>SUM(AN165:AN189)</f>
        <v>0</v>
      </c>
      <c r="AO164" s="184">
        <f>SUM(AO165:AO189)</f>
        <v>0</v>
      </c>
      <c r="AP164" s="184">
        <f>SUM(AP165:AP189)</f>
        <v>0</v>
      </c>
      <c r="AQ164" s="184">
        <f t="shared" si="103"/>
        <v>0</v>
      </c>
      <c r="AR164" s="184">
        <f t="shared" si="104"/>
        <v>736350</v>
      </c>
    </row>
    <row r="165" spans="2:44" x14ac:dyDescent="0.25">
      <c r="B165" s="173" t="s">
        <v>282</v>
      </c>
      <c r="C165" s="174" t="s">
        <v>166</v>
      </c>
      <c r="D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5">
        <f t="shared" si="96"/>
        <v>0</v>
      </c>
      <c r="G165" s="175"/>
      <c r="H165" s="175">
        <f t="shared" si="97"/>
        <v>0</v>
      </c>
      <c r="I165" s="175"/>
      <c r="J165" s="175">
        <f t="shared" si="98"/>
        <v>0</v>
      </c>
      <c r="K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5">
        <f t="shared" si="100"/>
        <v>0</v>
      </c>
      <c r="AF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5">
        <f t="shared" si="101"/>
        <v>0</v>
      </c>
      <c r="AJ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5">
        <f t="shared" si="102"/>
        <v>0</v>
      </c>
      <c r="AN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5">
        <f t="shared" si="103"/>
        <v>0</v>
      </c>
      <c r="AR165" s="175">
        <f t="shared" si="104"/>
        <v>0</v>
      </c>
    </row>
    <row r="166" spans="2:44" x14ac:dyDescent="0.25">
      <c r="B166" s="173" t="s">
        <v>695</v>
      </c>
      <c r="C166" s="174" t="s">
        <v>696</v>
      </c>
      <c r="D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5">
        <f t="shared" si="96"/>
        <v>0</v>
      </c>
      <c r="G166" s="175"/>
      <c r="H166" s="175">
        <f t="shared" si="97"/>
        <v>0</v>
      </c>
      <c r="I166" s="175"/>
      <c r="J166" s="175">
        <f t="shared" si="98"/>
        <v>0</v>
      </c>
      <c r="K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5">
        <f t="shared" si="100"/>
        <v>0</v>
      </c>
      <c r="AF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5">
        <f t="shared" si="101"/>
        <v>0</v>
      </c>
      <c r="AJ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5">
        <f t="shared" si="102"/>
        <v>0</v>
      </c>
      <c r="AN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5">
        <f t="shared" si="103"/>
        <v>0</v>
      </c>
      <c r="AR166" s="175">
        <f t="shared" si="104"/>
        <v>0</v>
      </c>
    </row>
    <row r="167" spans="2:44" x14ac:dyDescent="0.25">
      <c r="B167" s="173" t="s">
        <v>697</v>
      </c>
      <c r="C167" s="174" t="s">
        <v>698</v>
      </c>
      <c r="D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5">
        <f t="shared" si="96"/>
        <v>0</v>
      </c>
      <c r="G167" s="175"/>
      <c r="H167" s="175">
        <f t="shared" si="97"/>
        <v>0</v>
      </c>
      <c r="I167" s="175"/>
      <c r="J167" s="175">
        <f t="shared" si="98"/>
        <v>0</v>
      </c>
      <c r="K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5">
        <f t="shared" si="100"/>
        <v>0</v>
      </c>
      <c r="AF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5">
        <f t="shared" si="101"/>
        <v>0</v>
      </c>
      <c r="AJ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5">
        <f t="shared" si="102"/>
        <v>0</v>
      </c>
      <c r="AN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5">
        <f t="shared" si="103"/>
        <v>0</v>
      </c>
      <c r="AR167" s="175">
        <f t="shared" si="104"/>
        <v>0</v>
      </c>
    </row>
    <row r="168" spans="2:44" x14ac:dyDescent="0.25">
      <c r="B168" s="173" t="s">
        <v>699</v>
      </c>
      <c r="C168" s="174" t="s">
        <v>700</v>
      </c>
      <c r="D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5">
        <f t="shared" si="96"/>
        <v>0</v>
      </c>
      <c r="G168" s="175"/>
      <c r="H168" s="175">
        <f t="shared" si="97"/>
        <v>0</v>
      </c>
      <c r="I168" s="175"/>
      <c r="J168" s="175">
        <f t="shared" si="98"/>
        <v>0</v>
      </c>
      <c r="K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5">
        <f t="shared" si="100"/>
        <v>0</v>
      </c>
      <c r="AF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5">
        <f t="shared" si="101"/>
        <v>0</v>
      </c>
      <c r="AJ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5">
        <f t="shared" si="102"/>
        <v>0</v>
      </c>
      <c r="AN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5">
        <f t="shared" si="103"/>
        <v>0</v>
      </c>
      <c r="AR168" s="175">
        <f t="shared" si="104"/>
        <v>0</v>
      </c>
    </row>
    <row r="169" spans="2:44" x14ac:dyDescent="0.25">
      <c r="B169" s="173" t="s">
        <v>701</v>
      </c>
      <c r="C169" s="174" t="s">
        <v>702</v>
      </c>
      <c r="D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E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5">
        <f t="shared" ref="F169:F177" si="106">D169+E169</f>
        <v>240000</v>
      </c>
      <c r="G169" s="175"/>
      <c r="H169" s="175">
        <f t="shared" ref="H169:H177" si="107">F169-G169</f>
        <v>240000</v>
      </c>
      <c r="I169" s="175"/>
      <c r="J169" s="175">
        <f t="shared" ref="J169:J177" si="108">F169-I169</f>
        <v>240000</v>
      </c>
      <c r="K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AA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D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5">
        <f t="shared" ref="AE169:AE177" si="109">AB169+AC169+AD169</f>
        <v>240000</v>
      </c>
      <c r="AF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5">
        <f t="shared" ref="AI169:AI177" si="110">AF169+AG169+AH169</f>
        <v>0</v>
      </c>
      <c r="AJ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5">
        <f t="shared" ref="AM169:AM177" si="111">AJ169+AK169+AL169</f>
        <v>0</v>
      </c>
      <c r="AN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5">
        <f t="shared" ref="AQ169:AQ177" si="112">AN169+AO169+AP169</f>
        <v>0</v>
      </c>
      <c r="AR169" s="175">
        <f t="shared" ref="AR169:AR177" si="113">AE169+AI169+AM169+AQ169</f>
        <v>240000</v>
      </c>
    </row>
    <row r="170" spans="2:44" x14ac:dyDescent="0.25">
      <c r="B170" s="173" t="s">
        <v>283</v>
      </c>
      <c r="C170" s="174" t="s">
        <v>167</v>
      </c>
      <c r="D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5">
        <f t="shared" si="106"/>
        <v>0</v>
      </c>
      <c r="G170" s="175"/>
      <c r="H170" s="175">
        <f t="shared" si="107"/>
        <v>0</v>
      </c>
      <c r="I170" s="175"/>
      <c r="J170" s="175">
        <f t="shared" si="108"/>
        <v>0</v>
      </c>
      <c r="K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5">
        <f t="shared" si="109"/>
        <v>0</v>
      </c>
      <c r="AF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5">
        <f t="shared" si="110"/>
        <v>0</v>
      </c>
      <c r="AJ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5">
        <f t="shared" si="111"/>
        <v>0</v>
      </c>
      <c r="AN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5">
        <f t="shared" si="112"/>
        <v>0</v>
      </c>
      <c r="AR170" s="175">
        <f t="shared" si="113"/>
        <v>0</v>
      </c>
    </row>
    <row r="171" spans="2:44" x14ac:dyDescent="0.25">
      <c r="B171" s="173" t="s">
        <v>703</v>
      </c>
      <c r="C171" s="174" t="s">
        <v>704</v>
      </c>
      <c r="D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5350</v>
      </c>
      <c r="E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5">
        <f t="shared" si="106"/>
        <v>5350</v>
      </c>
      <c r="G171" s="175"/>
      <c r="H171" s="175">
        <f t="shared" si="107"/>
        <v>5350</v>
      </c>
      <c r="I171" s="175"/>
      <c r="J171" s="175">
        <f t="shared" si="108"/>
        <v>5350</v>
      </c>
      <c r="K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5350</v>
      </c>
      <c r="AA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5350</v>
      </c>
      <c r="AD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75">
        <f t="shared" si="109"/>
        <v>5350</v>
      </c>
      <c r="AF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5">
        <f t="shared" si="110"/>
        <v>0</v>
      </c>
      <c r="AJ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5">
        <f t="shared" si="111"/>
        <v>0</v>
      </c>
      <c r="AN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5">
        <f t="shared" si="112"/>
        <v>0</v>
      </c>
      <c r="AR171" s="175">
        <f t="shared" si="113"/>
        <v>5350</v>
      </c>
    </row>
    <row r="172" spans="2:44" x14ac:dyDescent="0.25">
      <c r="B172" s="173" t="s">
        <v>705</v>
      </c>
      <c r="C172" s="174" t="s">
        <v>706</v>
      </c>
      <c r="D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491000</v>
      </c>
      <c r="E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5">
        <f t="shared" si="106"/>
        <v>491000</v>
      </c>
      <c r="G172" s="175"/>
      <c r="H172" s="175">
        <f t="shared" si="107"/>
        <v>491000</v>
      </c>
      <c r="I172" s="175"/>
      <c r="J172" s="175">
        <f t="shared" si="108"/>
        <v>491000</v>
      </c>
      <c r="K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491000</v>
      </c>
      <c r="AA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491000</v>
      </c>
      <c r="AD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5">
        <f t="shared" si="109"/>
        <v>491000</v>
      </c>
      <c r="AF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5">
        <f t="shared" si="110"/>
        <v>0</v>
      </c>
      <c r="AJ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5">
        <f t="shared" si="111"/>
        <v>0</v>
      </c>
      <c r="AN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5">
        <f t="shared" si="112"/>
        <v>0</v>
      </c>
      <c r="AR172" s="175">
        <f t="shared" si="113"/>
        <v>491000</v>
      </c>
    </row>
    <row r="173" spans="2:44" x14ac:dyDescent="0.25">
      <c r="B173" s="173" t="s">
        <v>707</v>
      </c>
      <c r="C173" s="174" t="s">
        <v>708</v>
      </c>
      <c r="D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5">
        <f t="shared" si="106"/>
        <v>0</v>
      </c>
      <c r="G173" s="175"/>
      <c r="H173" s="175">
        <f t="shared" si="107"/>
        <v>0</v>
      </c>
      <c r="I173" s="175"/>
      <c r="J173" s="175">
        <f t="shared" si="108"/>
        <v>0</v>
      </c>
      <c r="K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5">
        <f t="shared" si="109"/>
        <v>0</v>
      </c>
      <c r="AF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5">
        <f t="shared" si="110"/>
        <v>0</v>
      </c>
      <c r="AJ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5">
        <f t="shared" si="111"/>
        <v>0</v>
      </c>
      <c r="AN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5">
        <f t="shared" si="112"/>
        <v>0</v>
      </c>
      <c r="AR173" s="175">
        <f t="shared" si="113"/>
        <v>0</v>
      </c>
    </row>
    <row r="174" spans="2:44" x14ac:dyDescent="0.25">
      <c r="B174" s="173" t="s">
        <v>709</v>
      </c>
      <c r="C174" s="174" t="s">
        <v>710</v>
      </c>
      <c r="D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5">
        <f t="shared" si="106"/>
        <v>0</v>
      </c>
      <c r="G174" s="175"/>
      <c r="H174" s="175">
        <f t="shared" si="107"/>
        <v>0</v>
      </c>
      <c r="I174" s="175"/>
      <c r="J174" s="175">
        <f t="shared" si="108"/>
        <v>0</v>
      </c>
      <c r="K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5">
        <f t="shared" si="109"/>
        <v>0</v>
      </c>
      <c r="AF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5">
        <f t="shared" si="110"/>
        <v>0</v>
      </c>
      <c r="AJ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5">
        <f t="shared" si="111"/>
        <v>0</v>
      </c>
      <c r="AN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5">
        <f t="shared" si="112"/>
        <v>0</v>
      </c>
      <c r="AR174" s="175">
        <f t="shared" si="113"/>
        <v>0</v>
      </c>
    </row>
    <row r="175" spans="2:44" x14ac:dyDescent="0.25">
      <c r="B175" s="173" t="s">
        <v>711</v>
      </c>
      <c r="C175" s="174" t="s">
        <v>712</v>
      </c>
      <c r="D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5">
        <f t="shared" si="106"/>
        <v>0</v>
      </c>
      <c r="G175" s="175"/>
      <c r="H175" s="175">
        <f t="shared" si="107"/>
        <v>0</v>
      </c>
      <c r="I175" s="175"/>
      <c r="J175" s="175">
        <f t="shared" si="108"/>
        <v>0</v>
      </c>
      <c r="K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5">
        <f t="shared" si="109"/>
        <v>0</v>
      </c>
      <c r="AF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5">
        <f t="shared" si="110"/>
        <v>0</v>
      </c>
      <c r="AJ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5">
        <f t="shared" si="111"/>
        <v>0</v>
      </c>
      <c r="AN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5">
        <f t="shared" si="112"/>
        <v>0</v>
      </c>
      <c r="AR175" s="175">
        <f t="shared" si="113"/>
        <v>0</v>
      </c>
    </row>
    <row r="176" spans="2:44" x14ac:dyDescent="0.25">
      <c r="B176" s="173" t="s">
        <v>284</v>
      </c>
      <c r="C176" s="174" t="s">
        <v>713</v>
      </c>
      <c r="D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5">
        <f t="shared" si="106"/>
        <v>0</v>
      </c>
      <c r="G176" s="175"/>
      <c r="H176" s="175">
        <f t="shared" si="107"/>
        <v>0</v>
      </c>
      <c r="I176" s="175"/>
      <c r="J176" s="175">
        <f t="shared" si="108"/>
        <v>0</v>
      </c>
      <c r="K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5">
        <f t="shared" si="109"/>
        <v>0</v>
      </c>
      <c r="AF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5">
        <f t="shared" si="110"/>
        <v>0</v>
      </c>
      <c r="AJ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5">
        <f t="shared" si="111"/>
        <v>0</v>
      </c>
      <c r="AN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5">
        <f t="shared" si="112"/>
        <v>0</v>
      </c>
      <c r="AR176" s="175">
        <f t="shared" si="113"/>
        <v>0</v>
      </c>
    </row>
    <row r="177" spans="2:44" x14ac:dyDescent="0.25">
      <c r="B177" s="173" t="s">
        <v>714</v>
      </c>
      <c r="C177" s="174" t="s">
        <v>715</v>
      </c>
      <c r="D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5">
        <f t="shared" si="106"/>
        <v>0</v>
      </c>
      <c r="G177" s="175"/>
      <c r="H177" s="175">
        <f t="shared" si="107"/>
        <v>0</v>
      </c>
      <c r="I177" s="175"/>
      <c r="J177" s="175">
        <f t="shared" si="108"/>
        <v>0</v>
      </c>
      <c r="K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5">
        <f t="shared" si="109"/>
        <v>0</v>
      </c>
      <c r="AF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5">
        <f t="shared" si="110"/>
        <v>0</v>
      </c>
      <c r="AJ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5">
        <f t="shared" si="111"/>
        <v>0</v>
      </c>
      <c r="AN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5">
        <f t="shared" si="112"/>
        <v>0</v>
      </c>
      <c r="AR177" s="175">
        <f t="shared" si="113"/>
        <v>0</v>
      </c>
    </row>
    <row r="178" spans="2:44" x14ac:dyDescent="0.25">
      <c r="B178" s="173" t="s">
        <v>285</v>
      </c>
      <c r="C178" s="174" t="s">
        <v>716</v>
      </c>
      <c r="D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5">
        <f t="shared" ref="F178:F185" si="114">D178+E178</f>
        <v>0</v>
      </c>
      <c r="G178" s="175"/>
      <c r="H178" s="175">
        <f t="shared" ref="H178:H185" si="115">F178-G178</f>
        <v>0</v>
      </c>
      <c r="I178" s="175"/>
      <c r="J178" s="175">
        <f t="shared" ref="J178:J185" si="116">F178-I178</f>
        <v>0</v>
      </c>
      <c r="K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5">
        <f t="shared" ref="AE178:AE185" si="117">AB178+AC178+AD178</f>
        <v>0</v>
      </c>
      <c r="AF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5">
        <f t="shared" ref="AI178:AI185" si="118">AF178+AG178+AH178</f>
        <v>0</v>
      </c>
      <c r="AJ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5">
        <f t="shared" ref="AM178:AM185" si="119">AJ178+AK178+AL178</f>
        <v>0</v>
      </c>
      <c r="AN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5">
        <f t="shared" ref="AQ178:AQ185" si="120">AN178+AO178+AP178</f>
        <v>0</v>
      </c>
      <c r="AR178" s="175">
        <f t="shared" ref="AR178:AR185" si="121">AE178+AI178+AM178+AQ178</f>
        <v>0</v>
      </c>
    </row>
    <row r="179" spans="2:44" x14ac:dyDescent="0.25">
      <c r="B179" s="173" t="s">
        <v>717</v>
      </c>
      <c r="C179" s="174" t="s">
        <v>716</v>
      </c>
      <c r="D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5">
        <f t="shared" si="114"/>
        <v>0</v>
      </c>
      <c r="G179" s="175"/>
      <c r="H179" s="175">
        <f t="shared" si="115"/>
        <v>0</v>
      </c>
      <c r="I179" s="175"/>
      <c r="J179" s="175">
        <f t="shared" si="116"/>
        <v>0</v>
      </c>
      <c r="K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5">
        <f t="shared" si="117"/>
        <v>0</v>
      </c>
      <c r="AF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5">
        <f t="shared" si="118"/>
        <v>0</v>
      </c>
      <c r="AJ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5">
        <f t="shared" si="119"/>
        <v>0</v>
      </c>
      <c r="AN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5">
        <f t="shared" si="120"/>
        <v>0</v>
      </c>
      <c r="AR179" s="175">
        <f t="shared" si="121"/>
        <v>0</v>
      </c>
    </row>
    <row r="180" spans="2:44" x14ac:dyDescent="0.25">
      <c r="B180" s="173" t="s">
        <v>718</v>
      </c>
      <c r="C180" s="174" t="s">
        <v>719</v>
      </c>
      <c r="D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5">
        <f t="shared" si="114"/>
        <v>0</v>
      </c>
      <c r="G180" s="175"/>
      <c r="H180" s="175">
        <f t="shared" si="115"/>
        <v>0</v>
      </c>
      <c r="I180" s="175"/>
      <c r="J180" s="175">
        <f t="shared" si="116"/>
        <v>0</v>
      </c>
      <c r="K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5">
        <f t="shared" si="117"/>
        <v>0</v>
      </c>
      <c r="AF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5">
        <f t="shared" si="118"/>
        <v>0</v>
      </c>
      <c r="AJ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5">
        <f t="shared" si="119"/>
        <v>0</v>
      </c>
      <c r="AN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5">
        <f t="shared" si="120"/>
        <v>0</v>
      </c>
      <c r="AR180" s="175">
        <f t="shared" si="121"/>
        <v>0</v>
      </c>
    </row>
    <row r="181" spans="2:44" x14ac:dyDescent="0.25">
      <c r="B181" s="173" t="s">
        <v>720</v>
      </c>
      <c r="C181" s="174" t="s">
        <v>721</v>
      </c>
      <c r="D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5">
        <f t="shared" si="114"/>
        <v>0</v>
      </c>
      <c r="G181" s="175"/>
      <c r="H181" s="175">
        <f t="shared" si="115"/>
        <v>0</v>
      </c>
      <c r="I181" s="175"/>
      <c r="J181" s="175">
        <f t="shared" si="116"/>
        <v>0</v>
      </c>
      <c r="K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5">
        <f t="shared" si="117"/>
        <v>0</v>
      </c>
      <c r="AF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5">
        <f t="shared" si="118"/>
        <v>0</v>
      </c>
      <c r="AJ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5">
        <f t="shared" si="119"/>
        <v>0</v>
      </c>
      <c r="AN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5">
        <f t="shared" si="120"/>
        <v>0</v>
      </c>
      <c r="AR181" s="175">
        <f t="shared" si="121"/>
        <v>0</v>
      </c>
    </row>
    <row r="182" spans="2:44" x14ac:dyDescent="0.25">
      <c r="B182" s="173" t="s">
        <v>286</v>
      </c>
      <c r="C182" s="174" t="s">
        <v>722</v>
      </c>
      <c r="D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5">
        <f t="shared" si="114"/>
        <v>0</v>
      </c>
      <c r="G182" s="175"/>
      <c r="H182" s="175">
        <f t="shared" si="115"/>
        <v>0</v>
      </c>
      <c r="I182" s="175"/>
      <c r="J182" s="175">
        <f t="shared" si="116"/>
        <v>0</v>
      </c>
      <c r="K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5">
        <f t="shared" si="117"/>
        <v>0</v>
      </c>
      <c r="AF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5">
        <f t="shared" si="118"/>
        <v>0</v>
      </c>
      <c r="AJ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5">
        <f t="shared" si="119"/>
        <v>0</v>
      </c>
      <c r="AN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5">
        <f t="shared" si="120"/>
        <v>0</v>
      </c>
      <c r="AR182" s="175">
        <f t="shared" si="121"/>
        <v>0</v>
      </c>
    </row>
    <row r="183" spans="2:44" x14ac:dyDescent="0.25">
      <c r="B183" s="173" t="s">
        <v>723</v>
      </c>
      <c r="C183" s="174" t="s">
        <v>722</v>
      </c>
      <c r="D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5">
        <f t="shared" si="114"/>
        <v>0</v>
      </c>
      <c r="G183" s="175"/>
      <c r="H183" s="175">
        <f t="shared" si="115"/>
        <v>0</v>
      </c>
      <c r="I183" s="175"/>
      <c r="J183" s="175">
        <f t="shared" si="116"/>
        <v>0</v>
      </c>
      <c r="K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5">
        <f t="shared" si="117"/>
        <v>0</v>
      </c>
      <c r="AF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5">
        <f t="shared" si="118"/>
        <v>0</v>
      </c>
      <c r="AJ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5">
        <f t="shared" si="119"/>
        <v>0</v>
      </c>
      <c r="AN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5">
        <f t="shared" si="120"/>
        <v>0</v>
      </c>
      <c r="AR183" s="175">
        <f t="shared" si="121"/>
        <v>0</v>
      </c>
    </row>
    <row r="184" spans="2:44" x14ac:dyDescent="0.25">
      <c r="B184" s="173" t="s">
        <v>724</v>
      </c>
      <c r="C184" s="174" t="s">
        <v>725</v>
      </c>
      <c r="D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5">
        <f t="shared" si="114"/>
        <v>0</v>
      </c>
      <c r="G184" s="175"/>
      <c r="H184" s="175">
        <f t="shared" si="115"/>
        <v>0</v>
      </c>
      <c r="I184" s="175"/>
      <c r="J184" s="175">
        <f t="shared" si="116"/>
        <v>0</v>
      </c>
      <c r="K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5">
        <f t="shared" si="117"/>
        <v>0</v>
      </c>
      <c r="AF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5">
        <f t="shared" si="118"/>
        <v>0</v>
      </c>
      <c r="AJ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5">
        <f t="shared" si="119"/>
        <v>0</v>
      </c>
      <c r="AN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5">
        <f t="shared" si="120"/>
        <v>0</v>
      </c>
      <c r="AR184" s="175">
        <f t="shared" si="121"/>
        <v>0</v>
      </c>
    </row>
    <row r="185" spans="2:44" x14ac:dyDescent="0.25">
      <c r="B185" s="173" t="s">
        <v>726</v>
      </c>
      <c r="C185" s="174" t="s">
        <v>727</v>
      </c>
      <c r="D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5">
        <f t="shared" si="114"/>
        <v>0</v>
      </c>
      <c r="G185" s="175"/>
      <c r="H185" s="175">
        <f t="shared" si="115"/>
        <v>0</v>
      </c>
      <c r="I185" s="175"/>
      <c r="J185" s="175">
        <f t="shared" si="116"/>
        <v>0</v>
      </c>
      <c r="K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5">
        <f t="shared" si="117"/>
        <v>0</v>
      </c>
      <c r="AF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5">
        <f t="shared" si="118"/>
        <v>0</v>
      </c>
      <c r="AJ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5">
        <f t="shared" si="119"/>
        <v>0</v>
      </c>
      <c r="AN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5">
        <f t="shared" si="120"/>
        <v>0</v>
      </c>
      <c r="AR185" s="175">
        <f t="shared" si="121"/>
        <v>0</v>
      </c>
    </row>
    <row r="186" spans="2:44" x14ac:dyDescent="0.25">
      <c r="B186" s="173" t="s">
        <v>287</v>
      </c>
      <c r="C186" s="174" t="s">
        <v>728</v>
      </c>
      <c r="D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5">
        <f t="shared" ref="F186:F217" si="122">D186+E186</f>
        <v>0</v>
      </c>
      <c r="G186" s="175"/>
      <c r="H186" s="175">
        <f t="shared" ref="H186:H199" si="123">F186-G186</f>
        <v>0</v>
      </c>
      <c r="I186" s="175"/>
      <c r="J186" s="175">
        <f t="shared" ref="J186:J199" si="124">F186-I186</f>
        <v>0</v>
      </c>
      <c r="K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5">
        <f t="shared" ref="AE186:AE199" si="125">AB186+AC186+AD186</f>
        <v>0</v>
      </c>
      <c r="AF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5">
        <f t="shared" ref="AI186:AI199" si="126">AF186+AG186+AH186</f>
        <v>0</v>
      </c>
      <c r="AJ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5">
        <f t="shared" ref="AM186:AM199" si="127">AJ186+AK186+AL186</f>
        <v>0</v>
      </c>
      <c r="AN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5">
        <f t="shared" ref="AQ186:AQ199" si="128">AN186+AO186+AP186</f>
        <v>0</v>
      </c>
      <c r="AR186" s="175">
        <f t="shared" ref="AR186:AR199" si="129">AE186+AI186+AM186+AQ186</f>
        <v>0</v>
      </c>
    </row>
    <row r="187" spans="2:44" x14ac:dyDescent="0.25">
      <c r="B187" s="173" t="s">
        <v>729</v>
      </c>
      <c r="C187" s="174" t="s">
        <v>730</v>
      </c>
      <c r="D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5">
        <f t="shared" si="122"/>
        <v>0</v>
      </c>
      <c r="G187" s="175"/>
      <c r="H187" s="175">
        <f t="shared" si="123"/>
        <v>0</v>
      </c>
      <c r="I187" s="175"/>
      <c r="J187" s="175">
        <f t="shared" si="124"/>
        <v>0</v>
      </c>
      <c r="K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5">
        <f t="shared" si="125"/>
        <v>0</v>
      </c>
      <c r="AF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5">
        <f t="shared" si="126"/>
        <v>0</v>
      </c>
      <c r="AJ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5">
        <f t="shared" si="127"/>
        <v>0</v>
      </c>
      <c r="AN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5">
        <f t="shared" si="128"/>
        <v>0</v>
      </c>
      <c r="AR187" s="175">
        <f t="shared" si="129"/>
        <v>0</v>
      </c>
    </row>
    <row r="188" spans="2:44" x14ac:dyDescent="0.25">
      <c r="B188" s="173" t="s">
        <v>731</v>
      </c>
      <c r="C188" s="174" t="s">
        <v>732</v>
      </c>
      <c r="D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5">
        <f t="shared" si="122"/>
        <v>0</v>
      </c>
      <c r="G188" s="175"/>
      <c r="H188" s="175">
        <f t="shared" si="123"/>
        <v>0</v>
      </c>
      <c r="I188" s="175"/>
      <c r="J188" s="175">
        <f t="shared" si="124"/>
        <v>0</v>
      </c>
      <c r="K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5">
        <f t="shared" si="125"/>
        <v>0</v>
      </c>
      <c r="AF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5">
        <f t="shared" si="126"/>
        <v>0</v>
      </c>
      <c r="AJ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5">
        <f t="shared" si="127"/>
        <v>0</v>
      </c>
      <c r="AN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5">
        <f t="shared" si="128"/>
        <v>0</v>
      </c>
      <c r="AR188" s="175">
        <f t="shared" si="129"/>
        <v>0</v>
      </c>
    </row>
    <row r="189" spans="2:44" x14ac:dyDescent="0.25">
      <c r="B189" s="173" t="s">
        <v>733</v>
      </c>
      <c r="C189" s="174" t="s">
        <v>734</v>
      </c>
      <c r="D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5">
        <f t="shared" si="122"/>
        <v>0</v>
      </c>
      <c r="G189" s="175"/>
      <c r="H189" s="175">
        <f t="shared" si="123"/>
        <v>0</v>
      </c>
      <c r="I189" s="175"/>
      <c r="J189" s="175">
        <f t="shared" si="124"/>
        <v>0</v>
      </c>
      <c r="K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5">
        <f t="shared" si="125"/>
        <v>0</v>
      </c>
      <c r="AF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5">
        <f t="shared" si="126"/>
        <v>0</v>
      </c>
      <c r="AJ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5">
        <f t="shared" si="127"/>
        <v>0</v>
      </c>
      <c r="AN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5">
        <f t="shared" si="128"/>
        <v>0</v>
      </c>
      <c r="AR189" s="175">
        <f t="shared" si="129"/>
        <v>0</v>
      </c>
    </row>
    <row r="190" spans="2:44" x14ac:dyDescent="0.25">
      <c r="B190" s="182" t="s">
        <v>288</v>
      </c>
      <c r="C190" s="183" t="s">
        <v>168</v>
      </c>
      <c r="D190" s="184">
        <f>D191+D199</f>
        <v>439959.61800000002</v>
      </c>
      <c r="E190" s="184">
        <f>E191+E199</f>
        <v>0</v>
      </c>
      <c r="F190" s="184">
        <f t="shared" si="122"/>
        <v>439959.61800000002</v>
      </c>
      <c r="G190" s="184">
        <f>G191+G199</f>
        <v>0</v>
      </c>
      <c r="H190" s="184">
        <f t="shared" si="123"/>
        <v>439959.61800000002</v>
      </c>
      <c r="I190" s="184">
        <f>I191+I199</f>
        <v>0</v>
      </c>
      <c r="J190" s="184">
        <f t="shared" si="124"/>
        <v>439959.61800000002</v>
      </c>
      <c r="K190" s="184">
        <f>K191+K199</f>
        <v>0</v>
      </c>
      <c r="L190" s="184">
        <f t="shared" ref="L190:AA190" si="130">L191+L199</f>
        <v>0</v>
      </c>
      <c r="M190" s="184">
        <f t="shared" si="130"/>
        <v>0</v>
      </c>
      <c r="N190" s="184">
        <f t="shared" si="130"/>
        <v>0</v>
      </c>
      <c r="O190" s="184">
        <f t="shared" si="130"/>
        <v>0</v>
      </c>
      <c r="P190" s="184">
        <f t="shared" si="130"/>
        <v>0</v>
      </c>
      <c r="Q190" s="184">
        <f t="shared" si="130"/>
        <v>0</v>
      </c>
      <c r="R190" s="184">
        <f t="shared" si="130"/>
        <v>0</v>
      </c>
      <c r="S190" s="184">
        <f t="shared" si="130"/>
        <v>0</v>
      </c>
      <c r="T190" s="184">
        <f t="shared" si="130"/>
        <v>0</v>
      </c>
      <c r="U190" s="184">
        <f t="shared" si="130"/>
        <v>0</v>
      </c>
      <c r="V190" s="184">
        <f t="shared" si="130"/>
        <v>0</v>
      </c>
      <c r="W190" s="184">
        <f t="shared" si="130"/>
        <v>0</v>
      </c>
      <c r="X190" s="184">
        <f t="shared" si="130"/>
        <v>0</v>
      </c>
      <c r="Y190" s="184">
        <f>Y191+Y199</f>
        <v>0</v>
      </c>
      <c r="Z190" s="184">
        <f>Z191+Z199</f>
        <v>439959.61800000002</v>
      </c>
      <c r="AA190" s="184">
        <f t="shared" si="130"/>
        <v>0</v>
      </c>
      <c r="AB190" s="184">
        <f>AB191+AB199</f>
        <v>92319.618000000002</v>
      </c>
      <c r="AC190" s="184">
        <f>AC191+AC199</f>
        <v>347640</v>
      </c>
      <c r="AD190" s="184">
        <f>AD191+AD199</f>
        <v>0</v>
      </c>
      <c r="AE190" s="184">
        <f t="shared" si="125"/>
        <v>439959.61800000002</v>
      </c>
      <c r="AF190" s="184">
        <f>AF191+AF199</f>
        <v>0</v>
      </c>
      <c r="AG190" s="184">
        <f>AG191+AG199</f>
        <v>0</v>
      </c>
      <c r="AH190" s="184">
        <f>AH191+AH199</f>
        <v>0</v>
      </c>
      <c r="AI190" s="184">
        <f t="shared" si="126"/>
        <v>0</v>
      </c>
      <c r="AJ190" s="184">
        <f>AJ191+AJ199</f>
        <v>0</v>
      </c>
      <c r="AK190" s="184">
        <f>AK191+AK199</f>
        <v>0</v>
      </c>
      <c r="AL190" s="184">
        <f>AL191+AL199</f>
        <v>0</v>
      </c>
      <c r="AM190" s="184">
        <f t="shared" si="127"/>
        <v>0</v>
      </c>
      <c r="AN190" s="184">
        <f>AN191+AN199</f>
        <v>0</v>
      </c>
      <c r="AO190" s="184">
        <f>AO191+AO199</f>
        <v>0</v>
      </c>
      <c r="AP190" s="184">
        <f>AP191+AP199</f>
        <v>0</v>
      </c>
      <c r="AQ190" s="184">
        <f t="shared" si="128"/>
        <v>0</v>
      </c>
      <c r="AR190" s="184">
        <f t="shared" si="129"/>
        <v>439959.61800000002</v>
      </c>
    </row>
    <row r="191" spans="2:44" x14ac:dyDescent="0.25">
      <c r="B191" s="182" t="s">
        <v>289</v>
      </c>
      <c r="C191" s="183" t="s">
        <v>169</v>
      </c>
      <c r="D191" s="184">
        <f>SUM(D192:D198)</f>
        <v>299400</v>
      </c>
      <c r="E191" s="184">
        <f>SUM(E192:E198)</f>
        <v>0</v>
      </c>
      <c r="F191" s="184">
        <f t="shared" si="122"/>
        <v>299400</v>
      </c>
      <c r="G191" s="184">
        <f>SUM(G192:G198)</f>
        <v>0</v>
      </c>
      <c r="H191" s="184">
        <f t="shared" si="123"/>
        <v>299400</v>
      </c>
      <c r="I191" s="184">
        <f>SUM(I192:I198)</f>
        <v>0</v>
      </c>
      <c r="J191" s="184">
        <f t="shared" si="124"/>
        <v>299400</v>
      </c>
      <c r="K191" s="184">
        <f t="shared" ref="K191:AD191" si="131">SUM(K192:K198)</f>
        <v>0</v>
      </c>
      <c r="L191" s="184">
        <f t="shared" si="131"/>
        <v>0</v>
      </c>
      <c r="M191" s="184">
        <f t="shared" si="131"/>
        <v>0</v>
      </c>
      <c r="N191" s="184">
        <f t="shared" si="131"/>
        <v>0</v>
      </c>
      <c r="O191" s="184">
        <f t="shared" si="131"/>
        <v>0</v>
      </c>
      <c r="P191" s="184">
        <f>SUM(P192:P198)</f>
        <v>0</v>
      </c>
      <c r="Q191" s="184">
        <f>SUM(Q192:Q198)</f>
        <v>0</v>
      </c>
      <c r="R191" s="184">
        <f t="shared" si="131"/>
        <v>0</v>
      </c>
      <c r="S191" s="184">
        <f t="shared" si="131"/>
        <v>0</v>
      </c>
      <c r="T191" s="184">
        <f>SUM(T192:T198)</f>
        <v>0</v>
      </c>
      <c r="U191" s="184">
        <f t="shared" si="131"/>
        <v>0</v>
      </c>
      <c r="V191" s="184">
        <f t="shared" si="131"/>
        <v>0</v>
      </c>
      <c r="W191" s="184">
        <f>SUM(W192:W198)</f>
        <v>0</v>
      </c>
      <c r="X191" s="184">
        <f t="shared" si="131"/>
        <v>0</v>
      </c>
      <c r="Y191" s="184">
        <f>SUM(Y192:Y198)</f>
        <v>0</v>
      </c>
      <c r="Z191" s="184">
        <f>SUM(Z192:Z198)</f>
        <v>299400</v>
      </c>
      <c r="AA191" s="184">
        <f t="shared" si="131"/>
        <v>0</v>
      </c>
      <c r="AB191" s="184">
        <f t="shared" si="131"/>
        <v>0</v>
      </c>
      <c r="AC191" s="184">
        <f t="shared" si="131"/>
        <v>299400</v>
      </c>
      <c r="AD191" s="184">
        <f t="shared" si="131"/>
        <v>0</v>
      </c>
      <c r="AE191" s="184">
        <f t="shared" si="125"/>
        <v>299400</v>
      </c>
      <c r="AF191" s="184">
        <f>SUM(AF192:AF198)</f>
        <v>0</v>
      </c>
      <c r="AG191" s="184">
        <f>SUM(AG192:AG198)</f>
        <v>0</v>
      </c>
      <c r="AH191" s="184">
        <f>SUM(AH192:AH198)</f>
        <v>0</v>
      </c>
      <c r="AI191" s="184">
        <f t="shared" si="126"/>
        <v>0</v>
      </c>
      <c r="AJ191" s="184">
        <f>SUM(AJ192:AJ198)</f>
        <v>0</v>
      </c>
      <c r="AK191" s="184">
        <f>SUM(AK192:AK198)</f>
        <v>0</v>
      </c>
      <c r="AL191" s="184">
        <f>SUM(AL192:AL198)</f>
        <v>0</v>
      </c>
      <c r="AM191" s="184">
        <f t="shared" si="127"/>
        <v>0</v>
      </c>
      <c r="AN191" s="184">
        <f>SUM(AN192:AN198)</f>
        <v>0</v>
      </c>
      <c r="AO191" s="184">
        <f>SUM(AO192:AO198)</f>
        <v>0</v>
      </c>
      <c r="AP191" s="184">
        <f>SUM(AP192:AP198)</f>
        <v>0</v>
      </c>
      <c r="AQ191" s="184">
        <f t="shared" si="128"/>
        <v>0</v>
      </c>
      <c r="AR191" s="184">
        <f t="shared" si="129"/>
        <v>299400</v>
      </c>
    </row>
    <row r="192" spans="2:44" x14ac:dyDescent="0.25">
      <c r="B192" s="173" t="s">
        <v>295</v>
      </c>
      <c r="C192" s="174" t="s">
        <v>175</v>
      </c>
      <c r="D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5">
        <f t="shared" si="122"/>
        <v>0</v>
      </c>
      <c r="G192" s="175"/>
      <c r="H192" s="175">
        <f t="shared" si="123"/>
        <v>0</v>
      </c>
      <c r="I192" s="175"/>
      <c r="J192" s="175">
        <f t="shared" si="124"/>
        <v>0</v>
      </c>
      <c r="K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5">
        <f t="shared" si="125"/>
        <v>0</v>
      </c>
      <c r="AF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5">
        <f t="shared" si="126"/>
        <v>0</v>
      </c>
      <c r="AJ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5">
        <f t="shared" si="127"/>
        <v>0</v>
      </c>
      <c r="AN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5">
        <f t="shared" si="128"/>
        <v>0</v>
      </c>
      <c r="AR192" s="175">
        <f t="shared" si="129"/>
        <v>0</v>
      </c>
    </row>
    <row r="193" spans="2:44" x14ac:dyDescent="0.25">
      <c r="B193" s="173" t="s">
        <v>735</v>
      </c>
      <c r="C193" s="174" t="s">
        <v>736</v>
      </c>
      <c r="D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23400</v>
      </c>
      <c r="E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5">
        <f t="shared" si="122"/>
        <v>23400</v>
      </c>
      <c r="G193" s="175"/>
      <c r="H193" s="175">
        <f t="shared" si="123"/>
        <v>23400</v>
      </c>
      <c r="I193" s="175"/>
      <c r="J193" s="175">
        <f t="shared" si="124"/>
        <v>23400</v>
      </c>
      <c r="K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23400</v>
      </c>
      <c r="AA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23400</v>
      </c>
      <c r="AD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5">
        <f t="shared" si="125"/>
        <v>23400</v>
      </c>
      <c r="AF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5">
        <f t="shared" si="126"/>
        <v>0</v>
      </c>
      <c r="AJ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5">
        <f t="shared" si="127"/>
        <v>0</v>
      </c>
      <c r="AN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5">
        <f t="shared" si="128"/>
        <v>0</v>
      </c>
      <c r="AR193" s="175">
        <f t="shared" si="129"/>
        <v>23400</v>
      </c>
    </row>
    <row r="194" spans="2:44" x14ac:dyDescent="0.25">
      <c r="B194" s="173" t="s">
        <v>737</v>
      </c>
      <c r="C194" s="174" t="s">
        <v>738</v>
      </c>
      <c r="D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5">
        <f t="shared" si="122"/>
        <v>0</v>
      </c>
      <c r="G194" s="175"/>
      <c r="H194" s="175">
        <f t="shared" si="123"/>
        <v>0</v>
      </c>
      <c r="I194" s="175"/>
      <c r="J194" s="175">
        <f t="shared" si="124"/>
        <v>0</v>
      </c>
      <c r="K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5">
        <f t="shared" si="125"/>
        <v>0</v>
      </c>
      <c r="AF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5">
        <f t="shared" si="126"/>
        <v>0</v>
      </c>
      <c r="AJ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5">
        <f t="shared" si="127"/>
        <v>0</v>
      </c>
      <c r="AN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5">
        <f t="shared" si="128"/>
        <v>0</v>
      </c>
      <c r="AR194" s="175">
        <f t="shared" si="129"/>
        <v>0</v>
      </c>
    </row>
    <row r="195" spans="2:44" x14ac:dyDescent="0.25">
      <c r="B195" s="173" t="s">
        <v>739</v>
      </c>
      <c r="C195" s="174" t="s">
        <v>740</v>
      </c>
      <c r="D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5">
        <f t="shared" si="122"/>
        <v>0</v>
      </c>
      <c r="G195" s="175"/>
      <c r="H195" s="175">
        <f t="shared" si="123"/>
        <v>0</v>
      </c>
      <c r="I195" s="175"/>
      <c r="J195" s="175">
        <f t="shared" si="124"/>
        <v>0</v>
      </c>
      <c r="K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5">
        <f t="shared" si="125"/>
        <v>0</v>
      </c>
      <c r="AF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5">
        <f t="shared" si="126"/>
        <v>0</v>
      </c>
      <c r="AJ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5">
        <f t="shared" si="127"/>
        <v>0</v>
      </c>
      <c r="AN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5">
        <f t="shared" si="128"/>
        <v>0</v>
      </c>
      <c r="AR195" s="175">
        <f t="shared" si="129"/>
        <v>0</v>
      </c>
    </row>
    <row r="196" spans="2:44" x14ac:dyDescent="0.25">
      <c r="B196" s="173" t="s">
        <v>741</v>
      </c>
      <c r="C196" s="174" t="s">
        <v>742</v>
      </c>
      <c r="D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276000</v>
      </c>
      <c r="E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5">
        <f t="shared" si="122"/>
        <v>276000</v>
      </c>
      <c r="G196" s="175"/>
      <c r="H196" s="175">
        <f t="shared" si="123"/>
        <v>276000</v>
      </c>
      <c r="I196" s="175"/>
      <c r="J196" s="175">
        <f t="shared" si="124"/>
        <v>276000</v>
      </c>
      <c r="K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276000</v>
      </c>
      <c r="AA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276000</v>
      </c>
      <c r="AD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5">
        <f t="shared" si="125"/>
        <v>276000</v>
      </c>
      <c r="AF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5">
        <f t="shared" si="126"/>
        <v>0</v>
      </c>
      <c r="AJ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5">
        <f t="shared" si="127"/>
        <v>0</v>
      </c>
      <c r="AN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5">
        <f t="shared" si="128"/>
        <v>0</v>
      </c>
      <c r="AR196" s="175">
        <f t="shared" si="129"/>
        <v>276000</v>
      </c>
    </row>
    <row r="197" spans="2:44" x14ac:dyDescent="0.25">
      <c r="B197" s="173" t="s">
        <v>743</v>
      </c>
      <c r="C197" s="174" t="s">
        <v>744</v>
      </c>
      <c r="D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5">
        <f t="shared" si="122"/>
        <v>0</v>
      </c>
      <c r="G197" s="175"/>
      <c r="H197" s="175">
        <f t="shared" si="123"/>
        <v>0</v>
      </c>
      <c r="I197" s="175"/>
      <c r="J197" s="175">
        <f t="shared" si="124"/>
        <v>0</v>
      </c>
      <c r="K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5">
        <f t="shared" si="125"/>
        <v>0</v>
      </c>
      <c r="AF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5">
        <f t="shared" si="126"/>
        <v>0</v>
      </c>
      <c r="AJ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5">
        <f t="shared" si="127"/>
        <v>0</v>
      </c>
      <c r="AN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5">
        <f t="shared" si="128"/>
        <v>0</v>
      </c>
      <c r="AR197" s="175">
        <f t="shared" si="129"/>
        <v>0</v>
      </c>
    </row>
    <row r="198" spans="2:44" x14ac:dyDescent="0.25">
      <c r="B198" s="173" t="s">
        <v>745</v>
      </c>
      <c r="C198" s="174" t="s">
        <v>746</v>
      </c>
      <c r="D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5">
        <f t="shared" si="122"/>
        <v>0</v>
      </c>
      <c r="G198" s="175"/>
      <c r="H198" s="175">
        <f t="shared" si="123"/>
        <v>0</v>
      </c>
      <c r="I198" s="175"/>
      <c r="J198" s="175">
        <f t="shared" si="124"/>
        <v>0</v>
      </c>
      <c r="K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5">
        <f t="shared" si="125"/>
        <v>0</v>
      </c>
      <c r="AF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5">
        <f t="shared" si="126"/>
        <v>0</v>
      </c>
      <c r="AJ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5">
        <f t="shared" si="127"/>
        <v>0</v>
      </c>
      <c r="AN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5">
        <f t="shared" si="128"/>
        <v>0</v>
      </c>
      <c r="AR198" s="175">
        <f t="shared" si="129"/>
        <v>0</v>
      </c>
    </row>
    <row r="199" spans="2:44" x14ac:dyDescent="0.25">
      <c r="B199" s="182" t="s">
        <v>290</v>
      </c>
      <c r="C199" s="183" t="s">
        <v>170</v>
      </c>
      <c r="D199" s="184">
        <f>SUM(D200:D206)</f>
        <v>140559.61800000002</v>
      </c>
      <c r="E199" s="184">
        <f>SUM(E200:E206)</f>
        <v>0</v>
      </c>
      <c r="F199" s="184">
        <f t="shared" si="122"/>
        <v>140559.61800000002</v>
      </c>
      <c r="G199" s="184">
        <f>SUM(G200:G206)</f>
        <v>0</v>
      </c>
      <c r="H199" s="184">
        <f t="shared" si="123"/>
        <v>140559.61800000002</v>
      </c>
      <c r="I199" s="184">
        <f>SUM(I200:I206)</f>
        <v>0</v>
      </c>
      <c r="J199" s="184">
        <f t="shared" si="124"/>
        <v>140559.61800000002</v>
      </c>
      <c r="K199" s="184">
        <f t="shared" ref="K199:AP199" si="132">SUM(K200:K206)</f>
        <v>0</v>
      </c>
      <c r="L199" s="184">
        <f t="shared" si="132"/>
        <v>0</v>
      </c>
      <c r="M199" s="184">
        <f t="shared" si="132"/>
        <v>0</v>
      </c>
      <c r="N199" s="184">
        <f t="shared" si="132"/>
        <v>0</v>
      </c>
      <c r="O199" s="184">
        <f t="shared" si="132"/>
        <v>0</v>
      </c>
      <c r="P199" s="184">
        <f>SUM(P200:P206)</f>
        <v>0</v>
      </c>
      <c r="Q199" s="184">
        <f>SUM(Q200:Q206)</f>
        <v>0</v>
      </c>
      <c r="R199" s="184">
        <f t="shared" si="132"/>
        <v>0</v>
      </c>
      <c r="S199" s="184">
        <f t="shared" si="132"/>
        <v>0</v>
      </c>
      <c r="T199" s="184">
        <f>SUM(T200:T206)</f>
        <v>0</v>
      </c>
      <c r="U199" s="184">
        <f t="shared" si="132"/>
        <v>0</v>
      </c>
      <c r="V199" s="184">
        <f t="shared" si="132"/>
        <v>0</v>
      </c>
      <c r="W199" s="184">
        <f>SUM(W200:W206)</f>
        <v>0</v>
      </c>
      <c r="X199" s="184">
        <f t="shared" si="132"/>
        <v>0</v>
      </c>
      <c r="Y199" s="184">
        <f>SUM(Y200:Y206)</f>
        <v>0</v>
      </c>
      <c r="Z199" s="184">
        <f>SUM(Z200:Z206)</f>
        <v>140559.61800000002</v>
      </c>
      <c r="AA199" s="184">
        <f t="shared" si="132"/>
        <v>0</v>
      </c>
      <c r="AB199" s="184">
        <f t="shared" si="132"/>
        <v>92319.618000000002</v>
      </c>
      <c r="AC199" s="184">
        <f t="shared" si="132"/>
        <v>48240</v>
      </c>
      <c r="AD199" s="184">
        <f t="shared" si="132"/>
        <v>0</v>
      </c>
      <c r="AE199" s="184">
        <f t="shared" si="125"/>
        <v>140559.61800000002</v>
      </c>
      <c r="AF199" s="184">
        <f t="shared" si="132"/>
        <v>0</v>
      </c>
      <c r="AG199" s="184">
        <f t="shared" si="132"/>
        <v>0</v>
      </c>
      <c r="AH199" s="184">
        <f t="shared" si="132"/>
        <v>0</v>
      </c>
      <c r="AI199" s="184">
        <f t="shared" si="126"/>
        <v>0</v>
      </c>
      <c r="AJ199" s="184">
        <f t="shared" si="132"/>
        <v>0</v>
      </c>
      <c r="AK199" s="184">
        <f t="shared" si="132"/>
        <v>0</v>
      </c>
      <c r="AL199" s="184">
        <f t="shared" si="132"/>
        <v>0</v>
      </c>
      <c r="AM199" s="184">
        <f t="shared" si="127"/>
        <v>0</v>
      </c>
      <c r="AN199" s="184">
        <f t="shared" si="132"/>
        <v>0</v>
      </c>
      <c r="AO199" s="184">
        <f t="shared" si="132"/>
        <v>0</v>
      </c>
      <c r="AP199" s="184">
        <f t="shared" si="132"/>
        <v>0</v>
      </c>
      <c r="AQ199" s="184">
        <f t="shared" si="128"/>
        <v>0</v>
      </c>
      <c r="AR199" s="184">
        <f t="shared" si="129"/>
        <v>140559.61800000002</v>
      </c>
    </row>
    <row r="200" spans="2:44" x14ac:dyDescent="0.25">
      <c r="B200" s="173" t="s">
        <v>296</v>
      </c>
      <c r="C200" s="174" t="s">
        <v>176</v>
      </c>
      <c r="D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5">
        <f t="shared" si="122"/>
        <v>0</v>
      </c>
      <c r="G200" s="175"/>
      <c r="H200" s="175">
        <f t="shared" ref="H200:H206" si="133">F200-G200</f>
        <v>0</v>
      </c>
      <c r="I200" s="175"/>
      <c r="J200" s="175">
        <f t="shared" ref="J200:J206" si="134">F200-I200</f>
        <v>0</v>
      </c>
      <c r="K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5">
        <f t="shared" ref="AE200:AE206" si="135">AB200+AC200+AD200</f>
        <v>0</v>
      </c>
      <c r="AF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5">
        <f t="shared" ref="AI200:AI206" si="136">AF200+AG200+AH200</f>
        <v>0</v>
      </c>
      <c r="AJ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5">
        <f t="shared" ref="AM200:AM206" si="137">AJ200+AK200+AL200</f>
        <v>0</v>
      </c>
      <c r="AN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5">
        <f t="shared" ref="AQ200:AQ206" si="138">AN200+AO200+AP200</f>
        <v>0</v>
      </c>
      <c r="AR200" s="175">
        <f t="shared" ref="AR200:AR206" si="139">AE200+AI200+AM200+AQ200</f>
        <v>0</v>
      </c>
    </row>
    <row r="201" spans="2:44" x14ac:dyDescent="0.25">
      <c r="B201" s="173" t="s">
        <v>747</v>
      </c>
      <c r="C201" s="174" t="s">
        <v>748</v>
      </c>
      <c r="D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73800</v>
      </c>
      <c r="E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5">
        <f t="shared" si="122"/>
        <v>73800</v>
      </c>
      <c r="G201" s="175"/>
      <c r="H201" s="175">
        <f t="shared" si="133"/>
        <v>73800</v>
      </c>
      <c r="I201" s="175"/>
      <c r="J201" s="175">
        <f t="shared" si="134"/>
        <v>73800</v>
      </c>
      <c r="K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73800</v>
      </c>
      <c r="AA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73800</v>
      </c>
      <c r="AC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75">
        <f t="shared" si="135"/>
        <v>73800</v>
      </c>
      <c r="AF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5">
        <f t="shared" si="136"/>
        <v>0</v>
      </c>
      <c r="AJ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5">
        <f t="shared" si="137"/>
        <v>0</v>
      </c>
      <c r="AN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75">
        <f t="shared" si="138"/>
        <v>0</v>
      </c>
      <c r="AR201" s="175">
        <f t="shared" si="139"/>
        <v>73800</v>
      </c>
    </row>
    <row r="202" spans="2:44" x14ac:dyDescent="0.25">
      <c r="B202" s="173" t="s">
        <v>749</v>
      </c>
      <c r="C202" s="174" t="s">
        <v>748</v>
      </c>
      <c r="D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5">
        <f t="shared" si="122"/>
        <v>0</v>
      </c>
      <c r="G202" s="175"/>
      <c r="H202" s="175">
        <f>F202-G202</f>
        <v>0</v>
      </c>
      <c r="I202" s="175"/>
      <c r="J202" s="175">
        <f>F202-I202</f>
        <v>0</v>
      </c>
      <c r="K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5">
        <f>AB202+AC202+AD202</f>
        <v>0</v>
      </c>
      <c r="AF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5">
        <f>AF202+AG202+AH202</f>
        <v>0</v>
      </c>
      <c r="AJ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5">
        <f>AJ202+AK202+AL202</f>
        <v>0</v>
      </c>
      <c r="AN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5">
        <f>AN202+AO202+AP202</f>
        <v>0</v>
      </c>
      <c r="AR202" s="175">
        <f>AE202+AI202+AM202+AQ202</f>
        <v>0</v>
      </c>
    </row>
    <row r="203" spans="2:44" x14ac:dyDescent="0.25">
      <c r="B203" s="173" t="s">
        <v>750</v>
      </c>
      <c r="C203" s="174" t="s">
        <v>751</v>
      </c>
      <c r="D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5">
        <f t="shared" si="122"/>
        <v>0</v>
      </c>
      <c r="G203" s="175"/>
      <c r="H203" s="175">
        <f>F203-G203</f>
        <v>0</v>
      </c>
      <c r="I203" s="175"/>
      <c r="J203" s="175">
        <f>F203-I203</f>
        <v>0</v>
      </c>
      <c r="K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5">
        <f>AB203+AC203+AD203</f>
        <v>0</v>
      </c>
      <c r="AF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5">
        <f>AF203+AG203+AH203</f>
        <v>0</v>
      </c>
      <c r="AJ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5">
        <f>AJ203+AK203+AL203</f>
        <v>0</v>
      </c>
      <c r="AN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5">
        <f>AN203+AO203+AP203</f>
        <v>0</v>
      </c>
      <c r="AR203" s="175">
        <f>AE203+AI203+AM203+AQ203</f>
        <v>0</v>
      </c>
    </row>
    <row r="204" spans="2:44" x14ac:dyDescent="0.25">
      <c r="B204" s="173" t="s">
        <v>297</v>
      </c>
      <c r="C204" s="174" t="s">
        <v>752</v>
      </c>
      <c r="D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66759.618000000002</v>
      </c>
      <c r="E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5">
        <f t="shared" si="122"/>
        <v>66759.618000000002</v>
      </c>
      <c r="G204" s="175"/>
      <c r="H204" s="175">
        <f>F204-G204</f>
        <v>66759.618000000002</v>
      </c>
      <c r="I204" s="175"/>
      <c r="J204" s="175">
        <f>F204-I204</f>
        <v>66759.618000000002</v>
      </c>
      <c r="K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66759.618000000002</v>
      </c>
      <c r="AA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18519.618000000002</v>
      </c>
      <c r="AC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48240</v>
      </c>
      <c r="AD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5">
        <f>AB204+AC204+AD204</f>
        <v>66759.618000000002</v>
      </c>
      <c r="AF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5">
        <f>AF204+AG204+AH204</f>
        <v>0</v>
      </c>
      <c r="AJ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5">
        <f>AJ204+AK204+AL204</f>
        <v>0</v>
      </c>
      <c r="AN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5">
        <f>AN204+AO204+AP204</f>
        <v>0</v>
      </c>
      <c r="AR204" s="175">
        <f>AE204+AI204+AM204+AQ204</f>
        <v>66759.618000000002</v>
      </c>
    </row>
    <row r="205" spans="2:44" x14ac:dyDescent="0.25">
      <c r="B205" s="173" t="s">
        <v>753</v>
      </c>
      <c r="C205" s="174" t="s">
        <v>752</v>
      </c>
      <c r="D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5">
        <f t="shared" si="122"/>
        <v>0</v>
      </c>
      <c r="G205" s="175"/>
      <c r="H205" s="175">
        <f>F205-G205</f>
        <v>0</v>
      </c>
      <c r="I205" s="175"/>
      <c r="J205" s="175">
        <f>F205-I205</f>
        <v>0</v>
      </c>
      <c r="K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5">
        <f>AB205+AC205+AD205</f>
        <v>0</v>
      </c>
      <c r="AF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5">
        <f>AF205+AG205+AH205</f>
        <v>0</v>
      </c>
      <c r="AJ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5">
        <f>AJ205+AK205+AL205</f>
        <v>0</v>
      </c>
      <c r="AN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75">
        <f>AN205+AO205+AP205</f>
        <v>0</v>
      </c>
      <c r="AR205" s="175">
        <f>AE205+AI205+AM205+AQ205</f>
        <v>0</v>
      </c>
    </row>
    <row r="206" spans="2:44" x14ac:dyDescent="0.25">
      <c r="B206" s="173" t="s">
        <v>754</v>
      </c>
      <c r="C206" s="174" t="s">
        <v>755</v>
      </c>
      <c r="D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5">
        <f t="shared" si="122"/>
        <v>0</v>
      </c>
      <c r="G206" s="175"/>
      <c r="H206" s="175">
        <f t="shared" si="133"/>
        <v>0</v>
      </c>
      <c r="I206" s="175"/>
      <c r="J206" s="175">
        <f t="shared" si="134"/>
        <v>0</v>
      </c>
      <c r="K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5">
        <f t="shared" si="135"/>
        <v>0</v>
      </c>
      <c r="AF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5">
        <f t="shared" si="136"/>
        <v>0</v>
      </c>
      <c r="AJ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5">
        <f t="shared" si="137"/>
        <v>0</v>
      </c>
      <c r="AN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5">
        <f t="shared" si="138"/>
        <v>0</v>
      </c>
      <c r="AR206" s="175">
        <f t="shared" si="139"/>
        <v>0</v>
      </c>
    </row>
    <row r="207" spans="2:44" x14ac:dyDescent="0.25">
      <c r="B207" s="182" t="s">
        <v>291</v>
      </c>
      <c r="C207" s="183" t="s">
        <v>171</v>
      </c>
      <c r="D207" s="184">
        <f>SUM(D208:D213)</f>
        <v>0</v>
      </c>
      <c r="E207" s="184">
        <f>SUM(E208:E213)</f>
        <v>0</v>
      </c>
      <c r="F207" s="184">
        <f t="shared" si="122"/>
        <v>0</v>
      </c>
      <c r="G207" s="184">
        <f>SUM(G208:G213)</f>
        <v>0</v>
      </c>
      <c r="H207" s="184">
        <f t="shared" ref="H207:H244" si="140">F207-G207</f>
        <v>0</v>
      </c>
      <c r="I207" s="184">
        <f>SUM(I208:I213)</f>
        <v>0</v>
      </c>
      <c r="J207" s="184">
        <f t="shared" ref="J207:J244" si="141">F207-I207</f>
        <v>0</v>
      </c>
      <c r="K207" s="184">
        <f t="shared" ref="K207:AD207" si="142">SUM(K208:K213)</f>
        <v>0</v>
      </c>
      <c r="L207" s="184">
        <f t="shared" si="142"/>
        <v>0</v>
      </c>
      <c r="M207" s="184">
        <f t="shared" si="142"/>
        <v>0</v>
      </c>
      <c r="N207" s="184">
        <f t="shared" si="142"/>
        <v>0</v>
      </c>
      <c r="O207" s="184">
        <f t="shared" si="142"/>
        <v>0</v>
      </c>
      <c r="P207" s="184">
        <f>SUM(P208:P213)</f>
        <v>0</v>
      </c>
      <c r="Q207" s="184">
        <f>SUM(Q208:Q213)</f>
        <v>0</v>
      </c>
      <c r="R207" s="184">
        <f t="shared" si="142"/>
        <v>0</v>
      </c>
      <c r="S207" s="184">
        <f t="shared" si="142"/>
        <v>0</v>
      </c>
      <c r="T207" s="184">
        <f>SUM(T208:T213)</f>
        <v>0</v>
      </c>
      <c r="U207" s="184">
        <f t="shared" si="142"/>
        <v>0</v>
      </c>
      <c r="V207" s="184">
        <f t="shared" si="142"/>
        <v>0</v>
      </c>
      <c r="W207" s="184">
        <f>SUM(W208:W213)</f>
        <v>0</v>
      </c>
      <c r="X207" s="184">
        <f t="shared" si="142"/>
        <v>0</v>
      </c>
      <c r="Y207" s="184">
        <f>SUM(Y208:Y213)</f>
        <v>0</v>
      </c>
      <c r="Z207" s="184">
        <f>SUM(Z208:Z213)</f>
        <v>0</v>
      </c>
      <c r="AA207" s="184">
        <f t="shared" si="142"/>
        <v>0</v>
      </c>
      <c r="AB207" s="184">
        <f t="shared" si="142"/>
        <v>0</v>
      </c>
      <c r="AC207" s="184">
        <f t="shared" si="142"/>
        <v>0</v>
      </c>
      <c r="AD207" s="184">
        <f t="shared" si="142"/>
        <v>0</v>
      </c>
      <c r="AE207" s="184">
        <f t="shared" ref="AE207:AE244" si="143">AB207+AC207+AD207</f>
        <v>0</v>
      </c>
      <c r="AF207" s="184">
        <f>SUM(AF208:AF213)</f>
        <v>0</v>
      </c>
      <c r="AG207" s="184">
        <f>SUM(AG208:AG213)</f>
        <v>0</v>
      </c>
      <c r="AH207" s="184">
        <f>SUM(AH208:AH213)</f>
        <v>0</v>
      </c>
      <c r="AI207" s="184">
        <f t="shared" ref="AI207:AI244" si="144">AF207+AG207+AH207</f>
        <v>0</v>
      </c>
      <c r="AJ207" s="184">
        <f>SUM(AJ208:AJ213)</f>
        <v>0</v>
      </c>
      <c r="AK207" s="184">
        <f>SUM(AK208:AK213)</f>
        <v>0</v>
      </c>
      <c r="AL207" s="184">
        <f>SUM(AL208:AL213)</f>
        <v>0</v>
      </c>
      <c r="AM207" s="184">
        <f t="shared" ref="AM207:AM244" si="145">AJ207+AK207+AL207</f>
        <v>0</v>
      </c>
      <c r="AN207" s="184">
        <f>SUM(AN208:AN213)</f>
        <v>0</v>
      </c>
      <c r="AO207" s="184">
        <f>SUM(AO208:AO213)</f>
        <v>0</v>
      </c>
      <c r="AP207" s="184">
        <f>SUM(AP208:AP213)</f>
        <v>0</v>
      </c>
      <c r="AQ207" s="184">
        <f t="shared" ref="AQ207:AQ244" si="146">AN207+AO207+AP207</f>
        <v>0</v>
      </c>
      <c r="AR207" s="184">
        <f t="shared" ref="AR207:AR244" si="147">AE207+AI207+AM207+AQ207</f>
        <v>0</v>
      </c>
    </row>
    <row r="208" spans="2:44" x14ac:dyDescent="0.25">
      <c r="B208" s="173" t="s">
        <v>292</v>
      </c>
      <c r="C208" s="174" t="s">
        <v>172</v>
      </c>
      <c r="D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5">
        <f t="shared" si="122"/>
        <v>0</v>
      </c>
      <c r="G208" s="175"/>
      <c r="H208" s="175">
        <f t="shared" si="140"/>
        <v>0</v>
      </c>
      <c r="I208" s="175"/>
      <c r="J208" s="175">
        <f t="shared" si="141"/>
        <v>0</v>
      </c>
      <c r="K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5">
        <f t="shared" si="143"/>
        <v>0</v>
      </c>
      <c r="AF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5">
        <f t="shared" si="144"/>
        <v>0</v>
      </c>
      <c r="AJ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5">
        <f t="shared" si="145"/>
        <v>0</v>
      </c>
      <c r="AN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5">
        <f t="shared" si="146"/>
        <v>0</v>
      </c>
      <c r="AR208" s="175">
        <f t="shared" si="147"/>
        <v>0</v>
      </c>
    </row>
    <row r="209" spans="2:44" x14ac:dyDescent="0.25">
      <c r="B209" s="173" t="s">
        <v>756</v>
      </c>
      <c r="C209" s="174" t="s">
        <v>757</v>
      </c>
      <c r="D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5">
        <f t="shared" si="122"/>
        <v>0</v>
      </c>
      <c r="G209" s="175"/>
      <c r="H209" s="175">
        <f t="shared" si="140"/>
        <v>0</v>
      </c>
      <c r="I209" s="175"/>
      <c r="J209" s="175">
        <f t="shared" si="141"/>
        <v>0</v>
      </c>
      <c r="K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5">
        <f t="shared" si="143"/>
        <v>0</v>
      </c>
      <c r="AF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5">
        <f t="shared" si="144"/>
        <v>0</v>
      </c>
      <c r="AJ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5">
        <f t="shared" si="145"/>
        <v>0</v>
      </c>
      <c r="AN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5">
        <f t="shared" si="146"/>
        <v>0</v>
      </c>
      <c r="AR209" s="175">
        <f t="shared" si="147"/>
        <v>0</v>
      </c>
    </row>
    <row r="210" spans="2:44" x14ac:dyDescent="0.25">
      <c r="B210" s="173" t="s">
        <v>758</v>
      </c>
      <c r="C210" s="174" t="s">
        <v>759</v>
      </c>
      <c r="D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5">
        <f t="shared" si="122"/>
        <v>0</v>
      </c>
      <c r="G210" s="175"/>
      <c r="H210" s="175">
        <f t="shared" si="140"/>
        <v>0</v>
      </c>
      <c r="I210" s="175"/>
      <c r="J210" s="175">
        <f t="shared" si="141"/>
        <v>0</v>
      </c>
      <c r="K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5">
        <f t="shared" si="143"/>
        <v>0</v>
      </c>
      <c r="AF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5">
        <f t="shared" si="144"/>
        <v>0</v>
      </c>
      <c r="AJ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5">
        <f t="shared" si="145"/>
        <v>0</v>
      </c>
      <c r="AN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5">
        <f t="shared" si="146"/>
        <v>0</v>
      </c>
      <c r="AR210" s="175">
        <f t="shared" si="147"/>
        <v>0</v>
      </c>
    </row>
    <row r="211" spans="2:44" x14ac:dyDescent="0.25">
      <c r="B211" s="173" t="s">
        <v>760</v>
      </c>
      <c r="C211" s="174" t="s">
        <v>761</v>
      </c>
      <c r="D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5">
        <f t="shared" si="122"/>
        <v>0</v>
      </c>
      <c r="G211" s="175"/>
      <c r="H211" s="175">
        <f t="shared" si="140"/>
        <v>0</v>
      </c>
      <c r="I211" s="175"/>
      <c r="J211" s="175">
        <f t="shared" si="141"/>
        <v>0</v>
      </c>
      <c r="K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5">
        <f t="shared" si="143"/>
        <v>0</v>
      </c>
      <c r="AF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5">
        <f t="shared" si="144"/>
        <v>0</v>
      </c>
      <c r="AJ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5">
        <f t="shared" si="145"/>
        <v>0</v>
      </c>
      <c r="AN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5">
        <f t="shared" si="146"/>
        <v>0</v>
      </c>
      <c r="AR211" s="175">
        <f t="shared" si="147"/>
        <v>0</v>
      </c>
    </row>
    <row r="212" spans="2:44" x14ac:dyDescent="0.25">
      <c r="B212" s="173" t="s">
        <v>762</v>
      </c>
      <c r="C212" s="174" t="s">
        <v>763</v>
      </c>
      <c r="D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5">
        <f t="shared" si="122"/>
        <v>0</v>
      </c>
      <c r="G212" s="175"/>
      <c r="H212" s="175">
        <f t="shared" si="140"/>
        <v>0</v>
      </c>
      <c r="I212" s="175"/>
      <c r="J212" s="175">
        <f t="shared" si="141"/>
        <v>0</v>
      </c>
      <c r="K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5">
        <f t="shared" si="143"/>
        <v>0</v>
      </c>
      <c r="AF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5">
        <f t="shared" si="144"/>
        <v>0</v>
      </c>
      <c r="AJ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5">
        <f t="shared" si="145"/>
        <v>0</v>
      </c>
      <c r="AN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5">
        <f t="shared" si="146"/>
        <v>0</v>
      </c>
      <c r="AR212" s="175">
        <f t="shared" si="147"/>
        <v>0</v>
      </c>
    </row>
    <row r="213" spans="2:44" x14ac:dyDescent="0.25">
      <c r="B213" s="173" t="s">
        <v>764</v>
      </c>
      <c r="C213" s="174" t="s">
        <v>765</v>
      </c>
      <c r="D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5">
        <f t="shared" si="122"/>
        <v>0</v>
      </c>
      <c r="G213" s="175"/>
      <c r="H213" s="175">
        <f t="shared" si="140"/>
        <v>0</v>
      </c>
      <c r="I213" s="175"/>
      <c r="J213" s="175">
        <f t="shared" si="141"/>
        <v>0</v>
      </c>
      <c r="K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5">
        <f t="shared" si="143"/>
        <v>0</v>
      </c>
      <c r="AF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5">
        <f t="shared" si="144"/>
        <v>0</v>
      </c>
      <c r="AJ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5">
        <f t="shared" si="145"/>
        <v>0</v>
      </c>
      <c r="AN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5">
        <f t="shared" si="146"/>
        <v>0</v>
      </c>
      <c r="AR213" s="175">
        <f t="shared" si="147"/>
        <v>0</v>
      </c>
    </row>
    <row r="214" spans="2:44" x14ac:dyDescent="0.25">
      <c r="B214" s="182" t="s">
        <v>293</v>
      </c>
      <c r="C214" s="183" t="s">
        <v>173</v>
      </c>
      <c r="D214" s="184">
        <f>SUM(D215:D221)</f>
        <v>0</v>
      </c>
      <c r="E214" s="184">
        <f>SUM(E215:E221)</f>
        <v>0</v>
      </c>
      <c r="F214" s="184">
        <f t="shared" si="122"/>
        <v>0</v>
      </c>
      <c r="G214" s="184">
        <f>SUM(G215:G221)</f>
        <v>0</v>
      </c>
      <c r="H214" s="184">
        <f t="shared" si="140"/>
        <v>0</v>
      </c>
      <c r="I214" s="184">
        <f>SUM(I215:I221)</f>
        <v>0</v>
      </c>
      <c r="J214" s="184">
        <f t="shared" si="141"/>
        <v>0</v>
      </c>
      <c r="K214" s="184">
        <f t="shared" ref="K214:AD214" si="148">SUM(K215:K221)</f>
        <v>0</v>
      </c>
      <c r="L214" s="184">
        <f t="shared" si="148"/>
        <v>0</v>
      </c>
      <c r="M214" s="184">
        <f t="shared" si="148"/>
        <v>0</v>
      </c>
      <c r="N214" s="184">
        <f t="shared" si="148"/>
        <v>0</v>
      </c>
      <c r="O214" s="184">
        <f t="shared" si="148"/>
        <v>0</v>
      </c>
      <c r="P214" s="184">
        <f>SUM(P215:P221)</f>
        <v>0</v>
      </c>
      <c r="Q214" s="184">
        <f>SUM(Q215:Q221)</f>
        <v>0</v>
      </c>
      <c r="R214" s="184">
        <f t="shared" si="148"/>
        <v>0</v>
      </c>
      <c r="S214" s="184">
        <f t="shared" si="148"/>
        <v>0</v>
      </c>
      <c r="T214" s="184">
        <f>SUM(T215:T221)</f>
        <v>0</v>
      </c>
      <c r="U214" s="184">
        <f t="shared" si="148"/>
        <v>0</v>
      </c>
      <c r="V214" s="184">
        <f t="shared" si="148"/>
        <v>0</v>
      </c>
      <c r="W214" s="184">
        <f>SUM(W215:W221)</f>
        <v>0</v>
      </c>
      <c r="X214" s="184">
        <f t="shared" si="148"/>
        <v>0</v>
      </c>
      <c r="Y214" s="184">
        <f>SUM(Y215:Y221)</f>
        <v>0</v>
      </c>
      <c r="Z214" s="184">
        <f>SUM(Z215:Z221)</f>
        <v>0</v>
      </c>
      <c r="AA214" s="184">
        <f t="shared" si="148"/>
        <v>0</v>
      </c>
      <c r="AB214" s="184">
        <f t="shared" si="148"/>
        <v>0</v>
      </c>
      <c r="AC214" s="184">
        <f t="shared" si="148"/>
        <v>0</v>
      </c>
      <c r="AD214" s="184">
        <f t="shared" si="148"/>
        <v>0</v>
      </c>
      <c r="AE214" s="184">
        <f t="shared" si="143"/>
        <v>0</v>
      </c>
      <c r="AF214" s="184">
        <f>SUM(AF215:AF221)</f>
        <v>0</v>
      </c>
      <c r="AG214" s="184">
        <f>SUM(AG215:AG221)</f>
        <v>0</v>
      </c>
      <c r="AH214" s="184">
        <f>SUM(AH215:AH221)</f>
        <v>0</v>
      </c>
      <c r="AI214" s="184">
        <f t="shared" si="144"/>
        <v>0</v>
      </c>
      <c r="AJ214" s="184">
        <f>SUM(AJ215:AJ221)</f>
        <v>0</v>
      </c>
      <c r="AK214" s="184">
        <f>SUM(AK215:AK221)</f>
        <v>0</v>
      </c>
      <c r="AL214" s="184">
        <f>SUM(AL215:AL221)</f>
        <v>0</v>
      </c>
      <c r="AM214" s="184">
        <f t="shared" si="145"/>
        <v>0</v>
      </c>
      <c r="AN214" s="184">
        <f>SUM(AN215:AN221)</f>
        <v>0</v>
      </c>
      <c r="AO214" s="184">
        <f>SUM(AO215:AO221)</f>
        <v>0</v>
      </c>
      <c r="AP214" s="184">
        <f>SUM(AP215:AP221)</f>
        <v>0</v>
      </c>
      <c r="AQ214" s="184">
        <f t="shared" si="146"/>
        <v>0</v>
      </c>
      <c r="AR214" s="184">
        <f t="shared" si="147"/>
        <v>0</v>
      </c>
    </row>
    <row r="215" spans="2:44" x14ac:dyDescent="0.25">
      <c r="B215" s="173" t="s">
        <v>294</v>
      </c>
      <c r="C215" s="174" t="s">
        <v>174</v>
      </c>
      <c r="D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5">
        <f t="shared" si="122"/>
        <v>0</v>
      </c>
      <c r="G215" s="175"/>
      <c r="H215" s="175">
        <f t="shared" si="140"/>
        <v>0</v>
      </c>
      <c r="I215" s="175"/>
      <c r="J215" s="175">
        <f t="shared" si="141"/>
        <v>0</v>
      </c>
      <c r="K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5">
        <f t="shared" si="143"/>
        <v>0</v>
      </c>
      <c r="AF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5">
        <f t="shared" si="144"/>
        <v>0</v>
      </c>
      <c r="AJ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5">
        <f t="shared" si="145"/>
        <v>0</v>
      </c>
      <c r="AN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5">
        <f t="shared" si="146"/>
        <v>0</v>
      </c>
      <c r="AR215" s="175">
        <f t="shared" si="147"/>
        <v>0</v>
      </c>
    </row>
    <row r="216" spans="2:44" x14ac:dyDescent="0.25">
      <c r="B216" s="173" t="s">
        <v>766</v>
      </c>
      <c r="C216" s="174" t="s">
        <v>767</v>
      </c>
      <c r="D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5">
        <f t="shared" si="122"/>
        <v>0</v>
      </c>
      <c r="G216" s="175"/>
      <c r="H216" s="175">
        <f t="shared" si="140"/>
        <v>0</v>
      </c>
      <c r="I216" s="175"/>
      <c r="J216" s="175">
        <f t="shared" si="141"/>
        <v>0</v>
      </c>
      <c r="K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5">
        <f t="shared" si="143"/>
        <v>0</v>
      </c>
      <c r="AF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5">
        <f t="shared" si="144"/>
        <v>0</v>
      </c>
      <c r="AJ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5">
        <f t="shared" si="145"/>
        <v>0</v>
      </c>
      <c r="AN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5">
        <f t="shared" si="146"/>
        <v>0</v>
      </c>
      <c r="AR216" s="175">
        <f t="shared" si="147"/>
        <v>0</v>
      </c>
    </row>
    <row r="217" spans="2:44" x14ac:dyDescent="0.25">
      <c r="B217" s="173" t="s">
        <v>768</v>
      </c>
      <c r="C217" s="174" t="s">
        <v>769</v>
      </c>
      <c r="D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5">
        <f t="shared" si="122"/>
        <v>0</v>
      </c>
      <c r="G217" s="175"/>
      <c r="H217" s="175">
        <f t="shared" si="140"/>
        <v>0</v>
      </c>
      <c r="I217" s="175"/>
      <c r="J217" s="175">
        <f t="shared" si="141"/>
        <v>0</v>
      </c>
      <c r="K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5">
        <f t="shared" si="143"/>
        <v>0</v>
      </c>
      <c r="AF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5">
        <f t="shared" si="144"/>
        <v>0</v>
      </c>
      <c r="AJ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5">
        <f t="shared" si="145"/>
        <v>0</v>
      </c>
      <c r="AN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5">
        <f t="shared" si="146"/>
        <v>0</v>
      </c>
      <c r="AR217" s="175">
        <f t="shared" si="147"/>
        <v>0</v>
      </c>
    </row>
    <row r="218" spans="2:44" x14ac:dyDescent="0.25">
      <c r="B218" s="173" t="s">
        <v>770</v>
      </c>
      <c r="C218" s="174" t="s">
        <v>771</v>
      </c>
      <c r="D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5">
        <f t="shared" ref="F218:F244" si="149">D218+E218</f>
        <v>0</v>
      </c>
      <c r="G218" s="175"/>
      <c r="H218" s="175">
        <f t="shared" si="140"/>
        <v>0</v>
      </c>
      <c r="I218" s="175"/>
      <c r="J218" s="175">
        <f t="shared" si="141"/>
        <v>0</v>
      </c>
      <c r="K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5">
        <f t="shared" si="143"/>
        <v>0</v>
      </c>
      <c r="AF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5">
        <f t="shared" si="144"/>
        <v>0</v>
      </c>
      <c r="AJ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5">
        <f t="shared" si="145"/>
        <v>0</v>
      </c>
      <c r="AN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5">
        <f t="shared" si="146"/>
        <v>0</v>
      </c>
      <c r="AR218" s="175">
        <f t="shared" si="147"/>
        <v>0</v>
      </c>
    </row>
    <row r="219" spans="2:44" x14ac:dyDescent="0.25">
      <c r="B219" s="173" t="s">
        <v>772</v>
      </c>
      <c r="C219" s="174" t="s">
        <v>773</v>
      </c>
      <c r="D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5">
        <f t="shared" si="149"/>
        <v>0</v>
      </c>
      <c r="G219" s="175"/>
      <c r="H219" s="175">
        <f t="shared" si="140"/>
        <v>0</v>
      </c>
      <c r="I219" s="175"/>
      <c r="J219" s="175">
        <f t="shared" si="141"/>
        <v>0</v>
      </c>
      <c r="K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5">
        <f t="shared" si="143"/>
        <v>0</v>
      </c>
      <c r="AF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5">
        <f t="shared" si="144"/>
        <v>0</v>
      </c>
      <c r="AJ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5">
        <f t="shared" si="145"/>
        <v>0</v>
      </c>
      <c r="AN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5">
        <f t="shared" si="146"/>
        <v>0</v>
      </c>
      <c r="AR219" s="175">
        <f t="shared" si="147"/>
        <v>0</v>
      </c>
    </row>
    <row r="220" spans="2:44" x14ac:dyDescent="0.25">
      <c r="B220" s="173" t="s">
        <v>774</v>
      </c>
      <c r="C220" s="174" t="s">
        <v>775</v>
      </c>
      <c r="D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5">
        <f t="shared" si="149"/>
        <v>0</v>
      </c>
      <c r="G220" s="175"/>
      <c r="H220" s="175">
        <f t="shared" si="140"/>
        <v>0</v>
      </c>
      <c r="I220" s="175"/>
      <c r="J220" s="175">
        <f t="shared" si="141"/>
        <v>0</v>
      </c>
      <c r="K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5">
        <f t="shared" si="143"/>
        <v>0</v>
      </c>
      <c r="AF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5">
        <f t="shared" si="144"/>
        <v>0</v>
      </c>
      <c r="AJ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5">
        <f t="shared" si="145"/>
        <v>0</v>
      </c>
      <c r="AN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5">
        <f t="shared" si="146"/>
        <v>0</v>
      </c>
      <c r="AR220" s="175">
        <f t="shared" si="147"/>
        <v>0</v>
      </c>
    </row>
    <row r="221" spans="2:44" x14ac:dyDescent="0.25">
      <c r="B221" s="173" t="s">
        <v>776</v>
      </c>
      <c r="C221" s="174" t="s">
        <v>777</v>
      </c>
      <c r="D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5">
        <f t="shared" si="149"/>
        <v>0</v>
      </c>
      <c r="G221" s="175"/>
      <c r="H221" s="175">
        <f t="shared" si="140"/>
        <v>0</v>
      </c>
      <c r="I221" s="175"/>
      <c r="J221" s="175">
        <f t="shared" si="141"/>
        <v>0</v>
      </c>
      <c r="K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5">
        <f t="shared" si="143"/>
        <v>0</v>
      </c>
      <c r="AF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5">
        <f t="shared" si="144"/>
        <v>0</v>
      </c>
      <c r="AJ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5">
        <f t="shared" si="145"/>
        <v>0</v>
      </c>
      <c r="AN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5">
        <f t="shared" si="146"/>
        <v>0</v>
      </c>
      <c r="AR221" s="175">
        <f t="shared" si="147"/>
        <v>0</v>
      </c>
    </row>
    <row r="222" spans="2:44" x14ac:dyDescent="0.25">
      <c r="B222" s="170" t="s">
        <v>298</v>
      </c>
      <c r="C222" s="171" t="s">
        <v>177</v>
      </c>
      <c r="D222" s="172">
        <f>D223+D235+D243+D260+D267+D312</f>
        <v>524018.75</v>
      </c>
      <c r="E222" s="172">
        <f>E223+E235+E243+E260+E267+E312</f>
        <v>19500</v>
      </c>
      <c r="F222" s="172">
        <f t="shared" si="149"/>
        <v>543518.75</v>
      </c>
      <c r="G222" s="172">
        <f>G223+G235+G243+G260+G267+G312</f>
        <v>0</v>
      </c>
      <c r="H222" s="172">
        <f t="shared" si="140"/>
        <v>543518.75</v>
      </c>
      <c r="I222" s="172">
        <f>I223+I235+I243+I260+I267+I312</f>
        <v>0</v>
      </c>
      <c r="J222" s="172">
        <f t="shared" si="141"/>
        <v>543518.75</v>
      </c>
      <c r="K222" s="172">
        <f t="shared" ref="K222:AD222" si="150">K223+K235+K243+K260+K267+K312</f>
        <v>0</v>
      </c>
      <c r="L222" s="172">
        <f t="shared" si="150"/>
        <v>0</v>
      </c>
      <c r="M222" s="172">
        <f t="shared" si="150"/>
        <v>0</v>
      </c>
      <c r="N222" s="172">
        <f t="shared" si="150"/>
        <v>0</v>
      </c>
      <c r="O222" s="172">
        <f t="shared" si="150"/>
        <v>0</v>
      </c>
      <c r="P222" s="172">
        <f t="shared" si="150"/>
        <v>0</v>
      </c>
      <c r="Q222" s="172">
        <f t="shared" si="150"/>
        <v>0</v>
      </c>
      <c r="R222" s="172">
        <f t="shared" si="150"/>
        <v>0</v>
      </c>
      <c r="S222" s="172">
        <f t="shared" si="150"/>
        <v>0</v>
      </c>
      <c r="T222" s="172">
        <f>T223+T235+T243+T260+T267+T312</f>
        <v>0</v>
      </c>
      <c r="U222" s="172">
        <f t="shared" si="150"/>
        <v>0</v>
      </c>
      <c r="V222" s="172">
        <f t="shared" si="150"/>
        <v>0</v>
      </c>
      <c r="W222" s="172">
        <f t="shared" si="150"/>
        <v>0</v>
      </c>
      <c r="X222" s="172">
        <f t="shared" si="150"/>
        <v>0</v>
      </c>
      <c r="Y222" s="172">
        <f>Y223+Y235+Y243+Y260+Y267+Y312</f>
        <v>0</v>
      </c>
      <c r="Z222" s="172">
        <f>Z223+Z235+Z243+Z260+Z267+Z312</f>
        <v>543518.75</v>
      </c>
      <c r="AA222" s="172">
        <f t="shared" si="150"/>
        <v>0</v>
      </c>
      <c r="AB222" s="172">
        <f t="shared" si="150"/>
        <v>0</v>
      </c>
      <c r="AC222" s="172">
        <f t="shared" si="150"/>
        <v>515018.75</v>
      </c>
      <c r="AD222" s="172">
        <f t="shared" si="150"/>
        <v>19500</v>
      </c>
      <c r="AE222" s="172">
        <f t="shared" si="143"/>
        <v>534518.75</v>
      </c>
      <c r="AF222" s="172">
        <f>AF223+AF235+AF243+AF260+AF267+AF312</f>
        <v>9000</v>
      </c>
      <c r="AG222" s="172">
        <f>AG223+AG235+AG243+AG260+AG267+AG312</f>
        <v>0</v>
      </c>
      <c r="AH222" s="172">
        <f>AH223+AH235+AH243+AH260+AH267+AH312</f>
        <v>0</v>
      </c>
      <c r="AI222" s="172">
        <f t="shared" si="144"/>
        <v>9000</v>
      </c>
      <c r="AJ222" s="172">
        <f>AJ223+AJ235+AJ243+AJ260+AJ267+AJ312</f>
        <v>0</v>
      </c>
      <c r="AK222" s="172">
        <f>AK223+AK235+AK243+AK260+AK267+AK312</f>
        <v>0</v>
      </c>
      <c r="AL222" s="172">
        <f>AL223+AL235+AL243+AL260+AL267+AL312</f>
        <v>0</v>
      </c>
      <c r="AM222" s="172">
        <f t="shared" si="145"/>
        <v>0</v>
      </c>
      <c r="AN222" s="172">
        <f>AN223+AN235+AN243+AN260+AN267+AN312</f>
        <v>0</v>
      </c>
      <c r="AO222" s="172">
        <f>AO223+AO235+AO243+AO260+AO267+AO312</f>
        <v>0</v>
      </c>
      <c r="AP222" s="172">
        <f>AP223+AP235+AP243+AP260+AP267+AP312</f>
        <v>0</v>
      </c>
      <c r="AQ222" s="172">
        <f t="shared" si="146"/>
        <v>0</v>
      </c>
      <c r="AR222" s="172">
        <f t="shared" si="147"/>
        <v>543518.75</v>
      </c>
    </row>
    <row r="223" spans="2:44" x14ac:dyDescent="0.25">
      <c r="B223" s="182" t="s">
        <v>299</v>
      </c>
      <c r="C223" s="183" t="s">
        <v>178</v>
      </c>
      <c r="D223" s="184">
        <f>SUM(D224:D234)</f>
        <v>339000</v>
      </c>
      <c r="E223" s="184">
        <f>SUM(E224:E234)</f>
        <v>0</v>
      </c>
      <c r="F223" s="184">
        <f t="shared" si="149"/>
        <v>339000</v>
      </c>
      <c r="G223" s="184">
        <f>SUM(G224:G234)</f>
        <v>0</v>
      </c>
      <c r="H223" s="184">
        <f t="shared" si="140"/>
        <v>339000</v>
      </c>
      <c r="I223" s="184">
        <f>SUM(I224:I234)</f>
        <v>0</v>
      </c>
      <c r="J223" s="184">
        <f t="shared" si="141"/>
        <v>339000</v>
      </c>
      <c r="K223" s="184">
        <f t="shared" ref="K223:AD223" si="151">SUM(K224:K234)</f>
        <v>0</v>
      </c>
      <c r="L223" s="184">
        <f t="shared" si="151"/>
        <v>0</v>
      </c>
      <c r="M223" s="184">
        <f t="shared" si="151"/>
        <v>0</v>
      </c>
      <c r="N223" s="184">
        <f t="shared" si="151"/>
        <v>0</v>
      </c>
      <c r="O223" s="184">
        <f t="shared" si="151"/>
        <v>0</v>
      </c>
      <c r="P223" s="184">
        <f t="shared" si="151"/>
        <v>0</v>
      </c>
      <c r="Q223" s="184">
        <f t="shared" si="151"/>
        <v>0</v>
      </c>
      <c r="R223" s="184">
        <f t="shared" si="151"/>
        <v>0</v>
      </c>
      <c r="S223" s="184">
        <f t="shared" si="151"/>
        <v>0</v>
      </c>
      <c r="T223" s="184">
        <f>SUM(T224:T234)</f>
        <v>0</v>
      </c>
      <c r="U223" s="184">
        <f t="shared" si="151"/>
        <v>0</v>
      </c>
      <c r="V223" s="184">
        <f t="shared" si="151"/>
        <v>0</v>
      </c>
      <c r="W223" s="184">
        <f t="shared" si="151"/>
        <v>0</v>
      </c>
      <c r="X223" s="184">
        <f t="shared" si="151"/>
        <v>0</v>
      </c>
      <c r="Y223" s="184">
        <f>SUM(Y224:Y234)</f>
        <v>0</v>
      </c>
      <c r="Z223" s="184">
        <f>SUM(Z224:Z234)</f>
        <v>339000</v>
      </c>
      <c r="AA223" s="184">
        <f t="shared" si="151"/>
        <v>0</v>
      </c>
      <c r="AB223" s="184">
        <f t="shared" si="151"/>
        <v>0</v>
      </c>
      <c r="AC223" s="184">
        <f t="shared" si="151"/>
        <v>330000</v>
      </c>
      <c r="AD223" s="184">
        <f t="shared" si="151"/>
        <v>0</v>
      </c>
      <c r="AE223" s="184">
        <f t="shared" si="143"/>
        <v>330000</v>
      </c>
      <c r="AF223" s="184">
        <f>SUM(AF224:AF234)</f>
        <v>9000</v>
      </c>
      <c r="AG223" s="184">
        <f>SUM(AG224:AG234)</f>
        <v>0</v>
      </c>
      <c r="AH223" s="184">
        <f>SUM(AH224:AH234)</f>
        <v>0</v>
      </c>
      <c r="AI223" s="184">
        <f t="shared" si="144"/>
        <v>9000</v>
      </c>
      <c r="AJ223" s="184">
        <f>SUM(AJ224:AJ234)</f>
        <v>0</v>
      </c>
      <c r="AK223" s="184">
        <f>SUM(AK224:AK234)</f>
        <v>0</v>
      </c>
      <c r="AL223" s="184">
        <f>SUM(AL224:AL234)</f>
        <v>0</v>
      </c>
      <c r="AM223" s="184">
        <f t="shared" si="145"/>
        <v>0</v>
      </c>
      <c r="AN223" s="184">
        <f>SUM(AN224:AN234)</f>
        <v>0</v>
      </c>
      <c r="AO223" s="184">
        <f>SUM(AO224:AO234)</f>
        <v>0</v>
      </c>
      <c r="AP223" s="184">
        <f>SUM(AP224:AP234)</f>
        <v>0</v>
      </c>
      <c r="AQ223" s="184">
        <f t="shared" si="146"/>
        <v>0</v>
      </c>
      <c r="AR223" s="184">
        <f t="shared" si="147"/>
        <v>339000</v>
      </c>
    </row>
    <row r="224" spans="2:44" x14ac:dyDescent="0.25">
      <c r="B224" s="173" t="s">
        <v>300</v>
      </c>
      <c r="C224" s="174" t="s">
        <v>179</v>
      </c>
      <c r="D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5">
        <f t="shared" si="149"/>
        <v>0</v>
      </c>
      <c r="G224" s="175"/>
      <c r="H224" s="175">
        <f t="shared" si="140"/>
        <v>0</v>
      </c>
      <c r="I224" s="175"/>
      <c r="J224" s="175">
        <f t="shared" si="141"/>
        <v>0</v>
      </c>
      <c r="K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5">
        <f t="shared" si="143"/>
        <v>0</v>
      </c>
      <c r="AF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5">
        <f t="shared" si="144"/>
        <v>0</v>
      </c>
      <c r="AJ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5">
        <f t="shared" si="145"/>
        <v>0</v>
      </c>
      <c r="AN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5">
        <f t="shared" si="146"/>
        <v>0</v>
      </c>
      <c r="AR224" s="175">
        <f t="shared" si="147"/>
        <v>0</v>
      </c>
    </row>
    <row r="225" spans="2:44" x14ac:dyDescent="0.25">
      <c r="B225" s="173" t="s">
        <v>778</v>
      </c>
      <c r="C225" s="174" t="s">
        <v>779</v>
      </c>
      <c r="D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339000</v>
      </c>
      <c r="E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5">
        <f t="shared" si="149"/>
        <v>339000</v>
      </c>
      <c r="G225" s="175"/>
      <c r="H225" s="175">
        <f t="shared" si="140"/>
        <v>339000</v>
      </c>
      <c r="I225" s="175"/>
      <c r="J225" s="175">
        <f t="shared" si="141"/>
        <v>339000</v>
      </c>
      <c r="K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339000</v>
      </c>
      <c r="AA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330000</v>
      </c>
      <c r="AD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5">
        <f t="shared" si="143"/>
        <v>330000</v>
      </c>
      <c r="AF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G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5">
        <f t="shared" si="144"/>
        <v>9000</v>
      </c>
      <c r="AJ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5">
        <f t="shared" si="145"/>
        <v>0</v>
      </c>
      <c r="AN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5">
        <f t="shared" si="146"/>
        <v>0</v>
      </c>
      <c r="AR225" s="175">
        <f t="shared" si="147"/>
        <v>339000</v>
      </c>
    </row>
    <row r="226" spans="2:44" x14ac:dyDescent="0.25">
      <c r="B226" s="173" t="s">
        <v>780</v>
      </c>
      <c r="C226" s="174" t="s">
        <v>781</v>
      </c>
      <c r="D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5">
        <f t="shared" si="149"/>
        <v>0</v>
      </c>
      <c r="G226" s="175"/>
      <c r="H226" s="175">
        <f t="shared" si="140"/>
        <v>0</v>
      </c>
      <c r="I226" s="175"/>
      <c r="J226" s="175">
        <f t="shared" si="141"/>
        <v>0</v>
      </c>
      <c r="K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5">
        <f t="shared" si="143"/>
        <v>0</v>
      </c>
      <c r="AF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5">
        <f t="shared" si="144"/>
        <v>0</v>
      </c>
      <c r="AJ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5">
        <f t="shared" si="145"/>
        <v>0</v>
      </c>
      <c r="AN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5">
        <f t="shared" si="146"/>
        <v>0</v>
      </c>
      <c r="AR226" s="175">
        <f t="shared" si="147"/>
        <v>0</v>
      </c>
    </row>
    <row r="227" spans="2:44" x14ac:dyDescent="0.25">
      <c r="B227" s="173" t="s">
        <v>782</v>
      </c>
      <c r="C227" s="174" t="s">
        <v>783</v>
      </c>
      <c r="D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5">
        <f t="shared" si="149"/>
        <v>0</v>
      </c>
      <c r="G227" s="175"/>
      <c r="H227" s="175">
        <f t="shared" si="140"/>
        <v>0</v>
      </c>
      <c r="I227" s="175"/>
      <c r="J227" s="175">
        <f t="shared" si="141"/>
        <v>0</v>
      </c>
      <c r="K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5">
        <f t="shared" si="143"/>
        <v>0</v>
      </c>
      <c r="AF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5">
        <f t="shared" si="144"/>
        <v>0</v>
      </c>
      <c r="AJ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5">
        <f t="shared" si="145"/>
        <v>0</v>
      </c>
      <c r="AN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5">
        <f t="shared" si="146"/>
        <v>0</v>
      </c>
      <c r="AR227" s="175">
        <f t="shared" si="147"/>
        <v>0</v>
      </c>
    </row>
    <row r="228" spans="2:44" x14ac:dyDescent="0.25">
      <c r="B228" s="173" t="s">
        <v>784</v>
      </c>
      <c r="C228" s="174" t="s">
        <v>785</v>
      </c>
      <c r="D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5">
        <f t="shared" si="149"/>
        <v>0</v>
      </c>
      <c r="G228" s="175"/>
      <c r="H228" s="175">
        <f t="shared" si="140"/>
        <v>0</v>
      </c>
      <c r="I228" s="175"/>
      <c r="J228" s="175">
        <f t="shared" si="141"/>
        <v>0</v>
      </c>
      <c r="K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5">
        <f t="shared" si="143"/>
        <v>0</v>
      </c>
      <c r="AF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5">
        <f t="shared" si="144"/>
        <v>0</v>
      </c>
      <c r="AJ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5">
        <f t="shared" si="145"/>
        <v>0</v>
      </c>
      <c r="AN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5">
        <f t="shared" si="146"/>
        <v>0</v>
      </c>
      <c r="AR228" s="175">
        <f t="shared" si="147"/>
        <v>0</v>
      </c>
    </row>
    <row r="229" spans="2:44" x14ac:dyDescent="0.25">
      <c r="B229" s="173" t="s">
        <v>301</v>
      </c>
      <c r="C229" s="174" t="s">
        <v>786</v>
      </c>
      <c r="D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5">
        <f t="shared" si="149"/>
        <v>0</v>
      </c>
      <c r="G229" s="175"/>
      <c r="H229" s="175">
        <f t="shared" si="140"/>
        <v>0</v>
      </c>
      <c r="I229" s="175"/>
      <c r="J229" s="175">
        <f t="shared" si="141"/>
        <v>0</v>
      </c>
      <c r="K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5">
        <f t="shared" si="143"/>
        <v>0</v>
      </c>
      <c r="AF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5">
        <f t="shared" si="144"/>
        <v>0</v>
      </c>
      <c r="AJ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5">
        <f t="shared" si="145"/>
        <v>0</v>
      </c>
      <c r="AN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5">
        <f t="shared" si="146"/>
        <v>0</v>
      </c>
      <c r="AR229" s="175">
        <f t="shared" si="147"/>
        <v>0</v>
      </c>
    </row>
    <row r="230" spans="2:44" x14ac:dyDescent="0.25">
      <c r="B230" s="173" t="s">
        <v>787</v>
      </c>
      <c r="C230" s="174" t="s">
        <v>788</v>
      </c>
      <c r="D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5">
        <f t="shared" si="149"/>
        <v>0</v>
      </c>
      <c r="G230" s="175"/>
      <c r="H230" s="175">
        <f t="shared" si="140"/>
        <v>0</v>
      </c>
      <c r="I230" s="175"/>
      <c r="J230" s="175">
        <f t="shared" si="141"/>
        <v>0</v>
      </c>
      <c r="K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5">
        <f t="shared" si="143"/>
        <v>0</v>
      </c>
      <c r="AF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5">
        <f t="shared" si="144"/>
        <v>0</v>
      </c>
      <c r="AJ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5">
        <f t="shared" si="145"/>
        <v>0</v>
      </c>
      <c r="AN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5">
        <f t="shared" si="146"/>
        <v>0</v>
      </c>
      <c r="AR230" s="175">
        <f t="shared" si="147"/>
        <v>0</v>
      </c>
    </row>
    <row r="231" spans="2:44" x14ac:dyDescent="0.25">
      <c r="B231" s="173" t="s">
        <v>318</v>
      </c>
      <c r="C231" s="174" t="s">
        <v>190</v>
      </c>
      <c r="D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5">
        <f t="shared" si="149"/>
        <v>0</v>
      </c>
      <c r="G231" s="175"/>
      <c r="H231" s="175">
        <f t="shared" si="140"/>
        <v>0</v>
      </c>
      <c r="I231" s="175"/>
      <c r="J231" s="175">
        <f t="shared" si="141"/>
        <v>0</v>
      </c>
      <c r="K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5">
        <f t="shared" si="143"/>
        <v>0</v>
      </c>
      <c r="AF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5">
        <f t="shared" si="144"/>
        <v>0</v>
      </c>
      <c r="AJ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5">
        <f t="shared" si="145"/>
        <v>0</v>
      </c>
      <c r="AN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5">
        <f t="shared" si="146"/>
        <v>0</v>
      </c>
      <c r="AR231" s="175">
        <f t="shared" si="147"/>
        <v>0</v>
      </c>
    </row>
    <row r="232" spans="2:44" x14ac:dyDescent="0.25">
      <c r="B232" s="173" t="s">
        <v>825</v>
      </c>
      <c r="C232" s="174" t="s">
        <v>826</v>
      </c>
      <c r="D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5">
        <f t="shared" si="149"/>
        <v>0</v>
      </c>
      <c r="G232" s="175"/>
      <c r="H232" s="175">
        <f t="shared" si="140"/>
        <v>0</v>
      </c>
      <c r="I232" s="175"/>
      <c r="J232" s="175">
        <f t="shared" si="141"/>
        <v>0</v>
      </c>
      <c r="K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5">
        <f t="shared" si="143"/>
        <v>0</v>
      </c>
      <c r="AF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5">
        <f t="shared" si="144"/>
        <v>0</v>
      </c>
      <c r="AJ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5">
        <f t="shared" si="145"/>
        <v>0</v>
      </c>
      <c r="AN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5">
        <f t="shared" si="146"/>
        <v>0</v>
      </c>
      <c r="AR232" s="175">
        <f t="shared" si="147"/>
        <v>0</v>
      </c>
    </row>
    <row r="233" spans="2:44" x14ac:dyDescent="0.25">
      <c r="B233" s="173" t="s">
        <v>827</v>
      </c>
      <c r="C233" s="174" t="s">
        <v>828</v>
      </c>
      <c r="D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5">
        <f t="shared" si="149"/>
        <v>0</v>
      </c>
      <c r="G233" s="175"/>
      <c r="H233" s="175">
        <f t="shared" si="140"/>
        <v>0</v>
      </c>
      <c r="I233" s="175"/>
      <c r="J233" s="175">
        <f t="shared" si="141"/>
        <v>0</v>
      </c>
      <c r="K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5">
        <f t="shared" si="143"/>
        <v>0</v>
      </c>
      <c r="AF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5">
        <f t="shared" si="144"/>
        <v>0</v>
      </c>
      <c r="AJ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5">
        <f t="shared" si="145"/>
        <v>0</v>
      </c>
      <c r="AN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5">
        <f t="shared" si="146"/>
        <v>0</v>
      </c>
      <c r="AR233" s="175">
        <f t="shared" si="147"/>
        <v>0</v>
      </c>
    </row>
    <row r="234" spans="2:44" x14ac:dyDescent="0.25">
      <c r="B234" s="173" t="s">
        <v>829</v>
      </c>
      <c r="C234" s="174" t="s">
        <v>830</v>
      </c>
      <c r="D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5">
        <f t="shared" si="149"/>
        <v>0</v>
      </c>
      <c r="G234" s="175"/>
      <c r="H234" s="175">
        <f t="shared" si="140"/>
        <v>0</v>
      </c>
      <c r="I234" s="175"/>
      <c r="J234" s="175">
        <f t="shared" si="141"/>
        <v>0</v>
      </c>
      <c r="K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5">
        <f t="shared" si="143"/>
        <v>0</v>
      </c>
      <c r="AF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5">
        <f t="shared" si="144"/>
        <v>0</v>
      </c>
      <c r="AJ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5">
        <f t="shared" si="145"/>
        <v>0</v>
      </c>
      <c r="AN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5">
        <f t="shared" si="146"/>
        <v>0</v>
      </c>
      <c r="AR234" s="175">
        <f t="shared" si="147"/>
        <v>0</v>
      </c>
    </row>
    <row r="235" spans="2:44" x14ac:dyDescent="0.25">
      <c r="B235" s="182" t="s">
        <v>302</v>
      </c>
      <c r="C235" s="183" t="s">
        <v>180</v>
      </c>
      <c r="D235" s="184">
        <f>SUM(D236:D242)</f>
        <v>0</v>
      </c>
      <c r="E235" s="184">
        <f>SUM(E236:E242)</f>
        <v>0</v>
      </c>
      <c r="F235" s="184">
        <f t="shared" si="149"/>
        <v>0</v>
      </c>
      <c r="G235" s="184">
        <f>SUM(G236:G242)</f>
        <v>0</v>
      </c>
      <c r="H235" s="184">
        <f t="shared" si="140"/>
        <v>0</v>
      </c>
      <c r="I235" s="184">
        <f>SUM(I236:I242)</f>
        <v>0</v>
      </c>
      <c r="J235" s="184">
        <f t="shared" si="141"/>
        <v>0</v>
      </c>
      <c r="K235" s="184">
        <f t="shared" ref="K235:AD235" si="152">SUM(K236:K242)</f>
        <v>0</v>
      </c>
      <c r="L235" s="184">
        <f t="shared" si="152"/>
        <v>0</v>
      </c>
      <c r="M235" s="184">
        <f t="shared" si="152"/>
        <v>0</v>
      </c>
      <c r="N235" s="184">
        <f t="shared" si="152"/>
        <v>0</v>
      </c>
      <c r="O235" s="184">
        <f t="shared" si="152"/>
        <v>0</v>
      </c>
      <c r="P235" s="184">
        <f>SUM(P236:P242)</f>
        <v>0</v>
      </c>
      <c r="Q235" s="184">
        <f>SUM(Q236:Q242)</f>
        <v>0</v>
      </c>
      <c r="R235" s="184">
        <f t="shared" si="152"/>
        <v>0</v>
      </c>
      <c r="S235" s="184">
        <f t="shared" si="152"/>
        <v>0</v>
      </c>
      <c r="T235" s="184">
        <f>SUM(T236:T242)</f>
        <v>0</v>
      </c>
      <c r="U235" s="184">
        <f t="shared" si="152"/>
        <v>0</v>
      </c>
      <c r="V235" s="184">
        <f t="shared" si="152"/>
        <v>0</v>
      </c>
      <c r="W235" s="184">
        <f>SUM(W236:W242)</f>
        <v>0</v>
      </c>
      <c r="X235" s="184">
        <f t="shared" si="152"/>
        <v>0</v>
      </c>
      <c r="Y235" s="184">
        <f>SUM(Y236:Y242)</f>
        <v>0</v>
      </c>
      <c r="Z235" s="184">
        <f>SUM(Z236:Z242)</f>
        <v>0</v>
      </c>
      <c r="AA235" s="184">
        <f t="shared" si="152"/>
        <v>0</v>
      </c>
      <c r="AB235" s="184">
        <f t="shared" si="152"/>
        <v>0</v>
      </c>
      <c r="AC235" s="184">
        <f t="shared" si="152"/>
        <v>0</v>
      </c>
      <c r="AD235" s="184">
        <f t="shared" si="152"/>
        <v>0</v>
      </c>
      <c r="AE235" s="184">
        <f t="shared" si="143"/>
        <v>0</v>
      </c>
      <c r="AF235" s="184">
        <f>SUM(AF236:AF242)</f>
        <v>0</v>
      </c>
      <c r="AG235" s="184">
        <f>SUM(AG236:AG242)</f>
        <v>0</v>
      </c>
      <c r="AH235" s="184">
        <f>SUM(AH236:AH242)</f>
        <v>0</v>
      </c>
      <c r="AI235" s="184">
        <f t="shared" si="144"/>
        <v>0</v>
      </c>
      <c r="AJ235" s="184">
        <f>SUM(AJ236:AJ242)</f>
        <v>0</v>
      </c>
      <c r="AK235" s="184">
        <f>SUM(AK236:AK242)</f>
        <v>0</v>
      </c>
      <c r="AL235" s="184">
        <f>SUM(AL236:AL242)</f>
        <v>0</v>
      </c>
      <c r="AM235" s="184">
        <f t="shared" si="145"/>
        <v>0</v>
      </c>
      <c r="AN235" s="184">
        <f>SUM(AN236:AN242)</f>
        <v>0</v>
      </c>
      <c r="AO235" s="184">
        <f>SUM(AO236:AO242)</f>
        <v>0</v>
      </c>
      <c r="AP235" s="184">
        <f>SUM(AP236:AP242)</f>
        <v>0</v>
      </c>
      <c r="AQ235" s="184">
        <f t="shared" si="146"/>
        <v>0</v>
      </c>
      <c r="AR235" s="184">
        <f t="shared" si="147"/>
        <v>0</v>
      </c>
    </row>
    <row r="236" spans="2:44" x14ac:dyDescent="0.25">
      <c r="B236" s="173" t="s">
        <v>789</v>
      </c>
      <c r="C236" s="174" t="s">
        <v>790</v>
      </c>
      <c r="D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5">
        <f t="shared" si="149"/>
        <v>0</v>
      </c>
      <c r="G236" s="175"/>
      <c r="H236" s="175">
        <f t="shared" si="140"/>
        <v>0</v>
      </c>
      <c r="I236" s="175"/>
      <c r="J236" s="175">
        <f t="shared" si="141"/>
        <v>0</v>
      </c>
      <c r="K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5">
        <f t="shared" si="143"/>
        <v>0</v>
      </c>
      <c r="AF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5">
        <f t="shared" si="144"/>
        <v>0</v>
      </c>
      <c r="AJ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5">
        <f t="shared" si="145"/>
        <v>0</v>
      </c>
      <c r="AN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5">
        <f t="shared" si="146"/>
        <v>0</v>
      </c>
      <c r="AR236" s="175">
        <f t="shared" si="147"/>
        <v>0</v>
      </c>
    </row>
    <row r="237" spans="2:44" x14ac:dyDescent="0.25">
      <c r="B237" s="173" t="s">
        <v>791</v>
      </c>
      <c r="C237" s="174" t="s">
        <v>792</v>
      </c>
      <c r="D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5">
        <f t="shared" si="149"/>
        <v>0</v>
      </c>
      <c r="G237" s="175"/>
      <c r="H237" s="175">
        <f t="shared" si="140"/>
        <v>0</v>
      </c>
      <c r="I237" s="175"/>
      <c r="J237" s="175">
        <f t="shared" si="141"/>
        <v>0</v>
      </c>
      <c r="K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5">
        <f t="shared" si="143"/>
        <v>0</v>
      </c>
      <c r="AF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5">
        <f t="shared" si="144"/>
        <v>0</v>
      </c>
      <c r="AJ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5">
        <f t="shared" si="145"/>
        <v>0</v>
      </c>
      <c r="AN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5">
        <f t="shared" si="146"/>
        <v>0</v>
      </c>
      <c r="AR237" s="175">
        <f t="shared" si="147"/>
        <v>0</v>
      </c>
    </row>
    <row r="238" spans="2:44" x14ac:dyDescent="0.25">
      <c r="B238" s="173" t="s">
        <v>303</v>
      </c>
      <c r="C238" s="174" t="s">
        <v>793</v>
      </c>
      <c r="D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5">
        <f t="shared" si="149"/>
        <v>0</v>
      </c>
      <c r="G238" s="175"/>
      <c r="H238" s="175">
        <f t="shared" si="140"/>
        <v>0</v>
      </c>
      <c r="I238" s="175"/>
      <c r="J238" s="175">
        <f t="shared" si="141"/>
        <v>0</v>
      </c>
      <c r="K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5">
        <f t="shared" si="143"/>
        <v>0</v>
      </c>
      <c r="AF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5">
        <f t="shared" si="144"/>
        <v>0</v>
      </c>
      <c r="AJ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5">
        <f t="shared" si="145"/>
        <v>0</v>
      </c>
      <c r="AN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5">
        <f t="shared" si="146"/>
        <v>0</v>
      </c>
      <c r="AR238" s="175">
        <f t="shared" si="147"/>
        <v>0</v>
      </c>
    </row>
    <row r="239" spans="2:44" x14ac:dyDescent="0.25">
      <c r="B239" s="173" t="s">
        <v>794</v>
      </c>
      <c r="C239" s="174" t="s">
        <v>795</v>
      </c>
      <c r="D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5">
        <f t="shared" si="149"/>
        <v>0</v>
      </c>
      <c r="G239" s="175"/>
      <c r="H239" s="175">
        <f t="shared" si="140"/>
        <v>0</v>
      </c>
      <c r="I239" s="175"/>
      <c r="J239" s="175">
        <f t="shared" si="141"/>
        <v>0</v>
      </c>
      <c r="K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5">
        <f t="shared" si="143"/>
        <v>0</v>
      </c>
      <c r="AF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5">
        <f t="shared" si="144"/>
        <v>0</v>
      </c>
      <c r="AJ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5">
        <f t="shared" si="145"/>
        <v>0</v>
      </c>
      <c r="AN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5">
        <f t="shared" si="146"/>
        <v>0</v>
      </c>
      <c r="AR239" s="175">
        <f t="shared" si="147"/>
        <v>0</v>
      </c>
    </row>
    <row r="240" spans="2:44" x14ac:dyDescent="0.25">
      <c r="B240" s="173" t="s">
        <v>796</v>
      </c>
      <c r="C240" s="174" t="s">
        <v>793</v>
      </c>
      <c r="D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5">
        <f t="shared" si="149"/>
        <v>0</v>
      </c>
      <c r="G240" s="175"/>
      <c r="H240" s="175">
        <f t="shared" si="140"/>
        <v>0</v>
      </c>
      <c r="I240" s="175"/>
      <c r="J240" s="175">
        <f t="shared" si="141"/>
        <v>0</v>
      </c>
      <c r="K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5">
        <f t="shared" si="143"/>
        <v>0</v>
      </c>
      <c r="AF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5">
        <f t="shared" si="144"/>
        <v>0</v>
      </c>
      <c r="AJ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5">
        <f t="shared" si="145"/>
        <v>0</v>
      </c>
      <c r="AN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5">
        <f t="shared" si="146"/>
        <v>0</v>
      </c>
      <c r="AR240" s="175">
        <f t="shared" si="147"/>
        <v>0</v>
      </c>
    </row>
    <row r="241" spans="2:44" x14ac:dyDescent="0.25">
      <c r="B241" s="173" t="s">
        <v>797</v>
      </c>
      <c r="C241" s="174" t="s">
        <v>798</v>
      </c>
      <c r="D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5">
        <f t="shared" si="149"/>
        <v>0</v>
      </c>
      <c r="G241" s="175"/>
      <c r="H241" s="175">
        <f t="shared" si="140"/>
        <v>0</v>
      </c>
      <c r="I241" s="175"/>
      <c r="J241" s="175">
        <f t="shared" si="141"/>
        <v>0</v>
      </c>
      <c r="K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5">
        <f t="shared" si="143"/>
        <v>0</v>
      </c>
      <c r="AF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5">
        <f t="shared" si="144"/>
        <v>0</v>
      </c>
      <c r="AJ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5">
        <f t="shared" si="145"/>
        <v>0</v>
      </c>
      <c r="AN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5">
        <f t="shared" si="146"/>
        <v>0</v>
      </c>
      <c r="AR241" s="175">
        <f t="shared" si="147"/>
        <v>0</v>
      </c>
    </row>
    <row r="242" spans="2:44" x14ac:dyDescent="0.25">
      <c r="B242" s="173" t="s">
        <v>799</v>
      </c>
      <c r="C242" s="174" t="s">
        <v>800</v>
      </c>
      <c r="D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5">
        <f t="shared" si="149"/>
        <v>0</v>
      </c>
      <c r="G242" s="175"/>
      <c r="H242" s="175">
        <f t="shared" si="140"/>
        <v>0</v>
      </c>
      <c r="I242" s="175"/>
      <c r="J242" s="175">
        <f t="shared" si="141"/>
        <v>0</v>
      </c>
      <c r="K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5">
        <f t="shared" si="143"/>
        <v>0</v>
      </c>
      <c r="AF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5">
        <f t="shared" si="144"/>
        <v>0</v>
      </c>
      <c r="AJ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5">
        <f t="shared" si="145"/>
        <v>0</v>
      </c>
      <c r="AN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5">
        <f t="shared" si="146"/>
        <v>0</v>
      </c>
      <c r="AR242" s="175">
        <f t="shared" si="147"/>
        <v>0</v>
      </c>
    </row>
    <row r="243" spans="2:44" x14ac:dyDescent="0.25">
      <c r="B243" s="182" t="s">
        <v>304</v>
      </c>
      <c r="C243" s="183" t="s">
        <v>181</v>
      </c>
      <c r="D243" s="184">
        <f>SUM(D244:D259)</f>
        <v>27438.75</v>
      </c>
      <c r="E243" s="184">
        <f>SUM(E244:E259)</f>
        <v>0</v>
      </c>
      <c r="F243" s="184">
        <f t="shared" si="149"/>
        <v>27438.75</v>
      </c>
      <c r="G243" s="184">
        <f>SUM(G244:G259)</f>
        <v>0</v>
      </c>
      <c r="H243" s="184">
        <f t="shared" si="140"/>
        <v>27438.75</v>
      </c>
      <c r="I243" s="184">
        <f>SUM(I244:I259)</f>
        <v>0</v>
      </c>
      <c r="J243" s="184">
        <f t="shared" si="141"/>
        <v>27438.75</v>
      </c>
      <c r="K243" s="184">
        <f t="shared" ref="K243:AD243" si="153">SUM(K244:K259)</f>
        <v>0</v>
      </c>
      <c r="L243" s="184">
        <f t="shared" si="153"/>
        <v>0</v>
      </c>
      <c r="M243" s="184">
        <f t="shared" si="153"/>
        <v>0</v>
      </c>
      <c r="N243" s="184">
        <f t="shared" si="153"/>
        <v>0</v>
      </c>
      <c r="O243" s="184">
        <f t="shared" si="153"/>
        <v>0</v>
      </c>
      <c r="P243" s="184">
        <f>SUM(P244:P259)</f>
        <v>0</v>
      </c>
      <c r="Q243" s="184">
        <f>SUM(Q244:Q259)</f>
        <v>0</v>
      </c>
      <c r="R243" s="184">
        <f t="shared" si="153"/>
        <v>0</v>
      </c>
      <c r="S243" s="184">
        <f t="shared" si="153"/>
        <v>0</v>
      </c>
      <c r="T243" s="184">
        <f>SUM(T244:T259)</f>
        <v>0</v>
      </c>
      <c r="U243" s="184">
        <f t="shared" si="153"/>
        <v>0</v>
      </c>
      <c r="V243" s="184">
        <f t="shared" si="153"/>
        <v>0</v>
      </c>
      <c r="W243" s="184">
        <f>SUM(W244:W259)</f>
        <v>0</v>
      </c>
      <c r="X243" s="184">
        <f t="shared" si="153"/>
        <v>0</v>
      </c>
      <c r="Y243" s="184">
        <f>SUM(Y244:Y259)</f>
        <v>0</v>
      </c>
      <c r="Z243" s="184">
        <f>SUM(Z244:Z259)</f>
        <v>27438.75</v>
      </c>
      <c r="AA243" s="184">
        <f t="shared" si="153"/>
        <v>0</v>
      </c>
      <c r="AB243" s="184">
        <f t="shared" si="153"/>
        <v>0</v>
      </c>
      <c r="AC243" s="184">
        <f t="shared" si="153"/>
        <v>27438.75</v>
      </c>
      <c r="AD243" s="184">
        <f t="shared" si="153"/>
        <v>0</v>
      </c>
      <c r="AE243" s="184">
        <f t="shared" si="143"/>
        <v>27438.75</v>
      </c>
      <c r="AF243" s="184">
        <f>SUM(AF244:AF259)</f>
        <v>0</v>
      </c>
      <c r="AG243" s="184">
        <f>SUM(AG244:AG259)</f>
        <v>0</v>
      </c>
      <c r="AH243" s="184">
        <f>SUM(AH244:AH259)</f>
        <v>0</v>
      </c>
      <c r="AI243" s="184">
        <f t="shared" si="144"/>
        <v>0</v>
      </c>
      <c r="AJ243" s="184">
        <f>SUM(AJ244:AJ259)</f>
        <v>0</v>
      </c>
      <c r="AK243" s="184">
        <f>SUM(AK244:AK259)</f>
        <v>0</v>
      </c>
      <c r="AL243" s="184">
        <f>SUM(AL244:AL259)</f>
        <v>0</v>
      </c>
      <c r="AM243" s="184">
        <f t="shared" si="145"/>
        <v>0</v>
      </c>
      <c r="AN243" s="184">
        <f>SUM(AN244:AN259)</f>
        <v>0</v>
      </c>
      <c r="AO243" s="184">
        <f>SUM(AO244:AO259)</f>
        <v>0</v>
      </c>
      <c r="AP243" s="184">
        <f>SUM(AP244:AP259)</f>
        <v>0</v>
      </c>
      <c r="AQ243" s="184">
        <f t="shared" si="146"/>
        <v>0</v>
      </c>
      <c r="AR243" s="184">
        <f t="shared" si="147"/>
        <v>27438.75</v>
      </c>
    </row>
    <row r="244" spans="2:44" x14ac:dyDescent="0.25">
      <c r="B244" s="173" t="s">
        <v>801</v>
      </c>
      <c r="C244" s="174" t="s">
        <v>802</v>
      </c>
      <c r="D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16200</v>
      </c>
      <c r="E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5">
        <f t="shared" si="149"/>
        <v>16200</v>
      </c>
      <c r="G244" s="175"/>
      <c r="H244" s="175">
        <f t="shared" si="140"/>
        <v>16200</v>
      </c>
      <c r="I244" s="175"/>
      <c r="J244" s="175">
        <f t="shared" si="141"/>
        <v>16200</v>
      </c>
      <c r="K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16200</v>
      </c>
      <c r="AA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16200</v>
      </c>
      <c r="AD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5">
        <f t="shared" si="143"/>
        <v>16200</v>
      </c>
      <c r="AF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5">
        <f t="shared" si="144"/>
        <v>0</v>
      </c>
      <c r="AJ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5">
        <f t="shared" si="145"/>
        <v>0</v>
      </c>
      <c r="AN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5">
        <f t="shared" si="146"/>
        <v>0</v>
      </c>
      <c r="AR244" s="175">
        <f t="shared" si="147"/>
        <v>16200</v>
      </c>
    </row>
    <row r="245" spans="2:44" x14ac:dyDescent="0.25">
      <c r="B245" s="173" t="s">
        <v>803</v>
      </c>
      <c r="C245" s="174" t="s">
        <v>804</v>
      </c>
      <c r="D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5">
        <f t="shared" ref="F245:F253" si="154">D245+E245</f>
        <v>0</v>
      </c>
      <c r="G245" s="175"/>
      <c r="H245" s="175">
        <f t="shared" ref="H245:H253" si="155">F245-G245</f>
        <v>0</v>
      </c>
      <c r="I245" s="175"/>
      <c r="J245" s="175">
        <f t="shared" ref="J245:J253" si="156">F245-I245</f>
        <v>0</v>
      </c>
      <c r="K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5">
        <f t="shared" ref="AE245:AE253" si="157">AB245+AC245+AD245</f>
        <v>0</v>
      </c>
      <c r="AF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5">
        <f t="shared" ref="AI245:AI253" si="158">AF245+AG245+AH245</f>
        <v>0</v>
      </c>
      <c r="AJ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5">
        <f t="shared" ref="AM245:AM253" si="159">AJ245+AK245+AL245</f>
        <v>0</v>
      </c>
      <c r="AN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5">
        <f t="shared" ref="AQ245:AQ253" si="160">AN245+AO245+AP245</f>
        <v>0</v>
      </c>
      <c r="AR245" s="175">
        <f t="shared" ref="AR245:AR253" si="161">AE245+AI245+AM245+AQ245</f>
        <v>0</v>
      </c>
    </row>
    <row r="246" spans="2:44" x14ac:dyDescent="0.25">
      <c r="B246" s="173" t="s">
        <v>805</v>
      </c>
      <c r="C246" s="174" t="s">
        <v>806</v>
      </c>
      <c r="D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5">
        <f t="shared" si="154"/>
        <v>0</v>
      </c>
      <c r="G246" s="175"/>
      <c r="H246" s="175">
        <f t="shared" si="155"/>
        <v>0</v>
      </c>
      <c r="I246" s="175"/>
      <c r="J246" s="175">
        <f t="shared" si="156"/>
        <v>0</v>
      </c>
      <c r="K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5">
        <f t="shared" si="157"/>
        <v>0</v>
      </c>
      <c r="AF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5">
        <f t="shared" si="158"/>
        <v>0</v>
      </c>
      <c r="AJ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5">
        <f t="shared" si="159"/>
        <v>0</v>
      </c>
      <c r="AN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5">
        <f t="shared" si="160"/>
        <v>0</v>
      </c>
      <c r="AR246" s="175">
        <f t="shared" si="161"/>
        <v>0</v>
      </c>
    </row>
    <row r="247" spans="2:44" x14ac:dyDescent="0.25">
      <c r="B247" s="173" t="s">
        <v>305</v>
      </c>
      <c r="C247" s="174" t="s">
        <v>182</v>
      </c>
      <c r="D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5">
        <f t="shared" si="154"/>
        <v>0</v>
      </c>
      <c r="G247" s="175"/>
      <c r="H247" s="175">
        <f t="shared" si="155"/>
        <v>0</v>
      </c>
      <c r="I247" s="175"/>
      <c r="J247" s="175">
        <f t="shared" si="156"/>
        <v>0</v>
      </c>
      <c r="K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5">
        <f t="shared" si="157"/>
        <v>0</v>
      </c>
      <c r="AF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5">
        <f t="shared" si="158"/>
        <v>0</v>
      </c>
      <c r="AJ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5">
        <f t="shared" si="159"/>
        <v>0</v>
      </c>
      <c r="AN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5">
        <f t="shared" si="160"/>
        <v>0</v>
      </c>
      <c r="AR247" s="175">
        <f t="shared" si="161"/>
        <v>0</v>
      </c>
    </row>
    <row r="248" spans="2:44" x14ac:dyDescent="0.25">
      <c r="B248" s="173" t="s">
        <v>807</v>
      </c>
      <c r="C248" s="174" t="s">
        <v>808</v>
      </c>
      <c r="D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11238.75</v>
      </c>
      <c r="E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5">
        <f t="shared" si="154"/>
        <v>11238.75</v>
      </c>
      <c r="G248" s="175"/>
      <c r="H248" s="175">
        <f t="shared" si="155"/>
        <v>11238.75</v>
      </c>
      <c r="I248" s="175"/>
      <c r="J248" s="175">
        <f t="shared" si="156"/>
        <v>11238.75</v>
      </c>
      <c r="K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11238.75</v>
      </c>
      <c r="AA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11238.75</v>
      </c>
      <c r="AD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5">
        <f t="shared" si="157"/>
        <v>11238.75</v>
      </c>
      <c r="AF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75">
        <f t="shared" si="158"/>
        <v>0</v>
      </c>
      <c r="AJ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75">
        <f t="shared" si="159"/>
        <v>0</v>
      </c>
      <c r="AN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5">
        <f t="shared" si="160"/>
        <v>0</v>
      </c>
      <c r="AR248" s="175">
        <f t="shared" si="161"/>
        <v>11238.75</v>
      </c>
    </row>
    <row r="249" spans="2:44" x14ac:dyDescent="0.25">
      <c r="B249" s="173" t="s">
        <v>809</v>
      </c>
      <c r="C249" s="174" t="s">
        <v>810</v>
      </c>
      <c r="D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5">
        <f t="shared" si="154"/>
        <v>0</v>
      </c>
      <c r="G249" s="175"/>
      <c r="H249" s="175">
        <f t="shared" si="155"/>
        <v>0</v>
      </c>
      <c r="I249" s="175"/>
      <c r="J249" s="175">
        <f t="shared" si="156"/>
        <v>0</v>
      </c>
      <c r="K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5">
        <f t="shared" si="157"/>
        <v>0</v>
      </c>
      <c r="AF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5">
        <f t="shared" si="158"/>
        <v>0</v>
      </c>
      <c r="AJ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5">
        <f t="shared" si="159"/>
        <v>0</v>
      </c>
      <c r="AN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5">
        <f t="shared" si="160"/>
        <v>0</v>
      </c>
      <c r="AR249" s="175">
        <f t="shared" si="161"/>
        <v>0</v>
      </c>
    </row>
    <row r="250" spans="2:44" x14ac:dyDescent="0.25">
      <c r="B250" s="173" t="s">
        <v>306</v>
      </c>
      <c r="C250" s="174" t="s">
        <v>183</v>
      </c>
      <c r="D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5">
        <f t="shared" si="154"/>
        <v>0</v>
      </c>
      <c r="G250" s="175"/>
      <c r="H250" s="175">
        <f t="shared" si="155"/>
        <v>0</v>
      </c>
      <c r="I250" s="175"/>
      <c r="J250" s="175">
        <f t="shared" si="156"/>
        <v>0</v>
      </c>
      <c r="K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5">
        <f t="shared" si="157"/>
        <v>0</v>
      </c>
      <c r="AF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5">
        <f t="shared" si="158"/>
        <v>0</v>
      </c>
      <c r="AJ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5">
        <f t="shared" si="159"/>
        <v>0</v>
      </c>
      <c r="AN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5">
        <f t="shared" si="160"/>
        <v>0</v>
      </c>
      <c r="AR250" s="175">
        <f t="shared" si="161"/>
        <v>0</v>
      </c>
    </row>
    <row r="251" spans="2:44" x14ac:dyDescent="0.25">
      <c r="B251" s="173" t="s">
        <v>811</v>
      </c>
      <c r="C251" s="174" t="s">
        <v>812</v>
      </c>
      <c r="D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5">
        <f t="shared" si="154"/>
        <v>0</v>
      </c>
      <c r="G251" s="175"/>
      <c r="H251" s="175">
        <f t="shared" si="155"/>
        <v>0</v>
      </c>
      <c r="I251" s="175"/>
      <c r="J251" s="175">
        <f t="shared" si="156"/>
        <v>0</v>
      </c>
      <c r="K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5">
        <f t="shared" si="157"/>
        <v>0</v>
      </c>
      <c r="AF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5">
        <f t="shared" si="158"/>
        <v>0</v>
      </c>
      <c r="AJ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5">
        <f t="shared" si="159"/>
        <v>0</v>
      </c>
      <c r="AN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5">
        <f t="shared" si="160"/>
        <v>0</v>
      </c>
      <c r="AR251" s="175">
        <f t="shared" si="161"/>
        <v>0</v>
      </c>
    </row>
    <row r="252" spans="2:44" x14ac:dyDescent="0.25">
      <c r="B252" s="173" t="s">
        <v>813</v>
      </c>
      <c r="C252" s="174" t="s">
        <v>814</v>
      </c>
      <c r="D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5">
        <f t="shared" si="154"/>
        <v>0</v>
      </c>
      <c r="G252" s="175"/>
      <c r="H252" s="175">
        <f t="shared" si="155"/>
        <v>0</v>
      </c>
      <c r="I252" s="175"/>
      <c r="J252" s="175">
        <f t="shared" si="156"/>
        <v>0</v>
      </c>
      <c r="K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5">
        <f t="shared" si="157"/>
        <v>0</v>
      </c>
      <c r="AF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5">
        <f t="shared" si="158"/>
        <v>0</v>
      </c>
      <c r="AJ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5">
        <f t="shared" si="159"/>
        <v>0</v>
      </c>
      <c r="AN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5">
        <f t="shared" si="160"/>
        <v>0</v>
      </c>
      <c r="AR252" s="175">
        <f t="shared" si="161"/>
        <v>0</v>
      </c>
    </row>
    <row r="253" spans="2:44" x14ac:dyDescent="0.25">
      <c r="B253" s="173" t="s">
        <v>307</v>
      </c>
      <c r="C253" s="174" t="s">
        <v>184</v>
      </c>
      <c r="D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5">
        <f t="shared" si="154"/>
        <v>0</v>
      </c>
      <c r="G253" s="175"/>
      <c r="H253" s="175">
        <f t="shared" si="155"/>
        <v>0</v>
      </c>
      <c r="I253" s="175"/>
      <c r="J253" s="175">
        <f t="shared" si="156"/>
        <v>0</v>
      </c>
      <c r="K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5">
        <f t="shared" si="157"/>
        <v>0</v>
      </c>
      <c r="AF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5">
        <f t="shared" si="158"/>
        <v>0</v>
      </c>
      <c r="AJ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5">
        <f t="shared" si="159"/>
        <v>0</v>
      </c>
      <c r="AN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5">
        <f t="shared" si="160"/>
        <v>0</v>
      </c>
      <c r="AR253" s="175">
        <f t="shared" si="161"/>
        <v>0</v>
      </c>
    </row>
    <row r="254" spans="2:44" x14ac:dyDescent="0.25">
      <c r="B254" s="173" t="s">
        <v>815</v>
      </c>
      <c r="C254" s="174" t="s">
        <v>816</v>
      </c>
      <c r="D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5">
        <f t="shared" ref="F254:F268" si="162">D254+E254</f>
        <v>0</v>
      </c>
      <c r="G254" s="175"/>
      <c r="H254" s="175">
        <f t="shared" ref="H254:H268" si="163">F254-G254</f>
        <v>0</v>
      </c>
      <c r="I254" s="175"/>
      <c r="J254" s="175">
        <f t="shared" ref="J254:J268" si="164">F254-I254</f>
        <v>0</v>
      </c>
      <c r="K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5">
        <f t="shared" ref="AE254:AE268" si="165">AB254+AC254+AD254</f>
        <v>0</v>
      </c>
      <c r="AF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5">
        <f t="shared" ref="AI254:AI268" si="166">AF254+AG254+AH254</f>
        <v>0</v>
      </c>
      <c r="AJ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5">
        <f t="shared" ref="AM254:AM268" si="167">AJ254+AK254+AL254</f>
        <v>0</v>
      </c>
      <c r="AN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5">
        <f t="shared" ref="AQ254:AQ268" si="168">AN254+AO254+AP254</f>
        <v>0</v>
      </c>
      <c r="AR254" s="175">
        <f t="shared" ref="AR254:AR268" si="169">AE254+AI254+AM254+AQ254</f>
        <v>0</v>
      </c>
    </row>
    <row r="255" spans="2:44" x14ac:dyDescent="0.25">
      <c r="B255" s="173" t="s">
        <v>817</v>
      </c>
      <c r="C255" s="174" t="s">
        <v>818</v>
      </c>
      <c r="D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5">
        <f t="shared" si="162"/>
        <v>0</v>
      </c>
      <c r="G255" s="175"/>
      <c r="H255" s="175">
        <f t="shared" si="163"/>
        <v>0</v>
      </c>
      <c r="I255" s="175"/>
      <c r="J255" s="175">
        <f t="shared" si="164"/>
        <v>0</v>
      </c>
      <c r="K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5">
        <f t="shared" si="165"/>
        <v>0</v>
      </c>
      <c r="AF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5">
        <f t="shared" si="166"/>
        <v>0</v>
      </c>
      <c r="AJ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5">
        <f t="shared" si="167"/>
        <v>0</v>
      </c>
      <c r="AN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5">
        <f t="shared" si="168"/>
        <v>0</v>
      </c>
      <c r="AR255" s="175">
        <f t="shared" si="169"/>
        <v>0</v>
      </c>
    </row>
    <row r="256" spans="2:44" x14ac:dyDescent="0.25">
      <c r="B256" s="173" t="s">
        <v>819</v>
      </c>
      <c r="C256" s="174" t="s">
        <v>820</v>
      </c>
      <c r="D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5">
        <f t="shared" si="162"/>
        <v>0</v>
      </c>
      <c r="G256" s="175"/>
      <c r="H256" s="175">
        <f t="shared" si="163"/>
        <v>0</v>
      </c>
      <c r="I256" s="175"/>
      <c r="J256" s="175">
        <f t="shared" si="164"/>
        <v>0</v>
      </c>
      <c r="K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5">
        <f t="shared" si="165"/>
        <v>0</v>
      </c>
      <c r="AF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5">
        <f t="shared" si="166"/>
        <v>0</v>
      </c>
      <c r="AJ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5">
        <f t="shared" si="167"/>
        <v>0</v>
      </c>
      <c r="AN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5">
        <f t="shared" si="168"/>
        <v>0</v>
      </c>
      <c r="AR256" s="175">
        <f t="shared" si="169"/>
        <v>0</v>
      </c>
    </row>
    <row r="257" spans="2:44" x14ac:dyDescent="0.25">
      <c r="B257" s="173" t="s">
        <v>821</v>
      </c>
      <c r="C257" s="174" t="s">
        <v>822</v>
      </c>
      <c r="D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5">
        <f t="shared" si="162"/>
        <v>0</v>
      </c>
      <c r="G257" s="175"/>
      <c r="H257" s="175">
        <f t="shared" si="163"/>
        <v>0</v>
      </c>
      <c r="I257" s="175"/>
      <c r="J257" s="175">
        <f t="shared" si="164"/>
        <v>0</v>
      </c>
      <c r="K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5">
        <f t="shared" si="165"/>
        <v>0</v>
      </c>
      <c r="AF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5">
        <f t="shared" si="166"/>
        <v>0</v>
      </c>
      <c r="AJ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5">
        <f t="shared" si="167"/>
        <v>0</v>
      </c>
      <c r="AN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5">
        <f t="shared" si="168"/>
        <v>0</v>
      </c>
      <c r="AR257" s="175">
        <f t="shared" si="169"/>
        <v>0</v>
      </c>
    </row>
    <row r="258" spans="2:44" x14ac:dyDescent="0.25">
      <c r="B258" s="173" t="s">
        <v>308</v>
      </c>
      <c r="C258" s="174" t="s">
        <v>185</v>
      </c>
      <c r="D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5">
        <f t="shared" si="162"/>
        <v>0</v>
      </c>
      <c r="G258" s="175"/>
      <c r="H258" s="175">
        <f t="shared" si="163"/>
        <v>0</v>
      </c>
      <c r="I258" s="175"/>
      <c r="J258" s="175">
        <f t="shared" si="164"/>
        <v>0</v>
      </c>
      <c r="K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5">
        <f t="shared" si="165"/>
        <v>0</v>
      </c>
      <c r="AF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5">
        <f t="shared" si="166"/>
        <v>0</v>
      </c>
      <c r="AJ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5">
        <f t="shared" si="167"/>
        <v>0</v>
      </c>
      <c r="AN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5">
        <f t="shared" si="168"/>
        <v>0</v>
      </c>
      <c r="AR258" s="175">
        <f t="shared" si="169"/>
        <v>0</v>
      </c>
    </row>
    <row r="259" spans="2:44" x14ac:dyDescent="0.25">
      <c r="B259" s="173" t="s">
        <v>823</v>
      </c>
      <c r="C259" s="174" t="s">
        <v>824</v>
      </c>
      <c r="D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5">
        <f t="shared" si="162"/>
        <v>0</v>
      </c>
      <c r="G259" s="175"/>
      <c r="H259" s="175">
        <f t="shared" si="163"/>
        <v>0</v>
      </c>
      <c r="I259" s="175"/>
      <c r="J259" s="175">
        <f t="shared" si="164"/>
        <v>0</v>
      </c>
      <c r="K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5">
        <f t="shared" si="165"/>
        <v>0</v>
      </c>
      <c r="AF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5">
        <f t="shared" si="166"/>
        <v>0</v>
      </c>
      <c r="AJ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5">
        <f t="shared" si="167"/>
        <v>0</v>
      </c>
      <c r="AN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5">
        <f t="shared" si="168"/>
        <v>0</v>
      </c>
      <c r="AR259" s="175">
        <f t="shared" si="169"/>
        <v>0</v>
      </c>
    </row>
    <row r="260" spans="2:44" x14ac:dyDescent="0.25">
      <c r="B260" s="182" t="s">
        <v>309</v>
      </c>
      <c r="C260" s="183" t="s">
        <v>186</v>
      </c>
      <c r="D260" s="184">
        <f>SUM(D261:D266)</f>
        <v>0</v>
      </c>
      <c r="E260" s="184">
        <f>SUM(E261:E266)</f>
        <v>0</v>
      </c>
      <c r="F260" s="184">
        <f t="shared" si="162"/>
        <v>0</v>
      </c>
      <c r="G260" s="184">
        <f>SUM(G261:G266)</f>
        <v>0</v>
      </c>
      <c r="H260" s="184">
        <f t="shared" si="163"/>
        <v>0</v>
      </c>
      <c r="I260" s="184">
        <f>SUM(I261:I266)</f>
        <v>0</v>
      </c>
      <c r="J260" s="184">
        <f t="shared" si="164"/>
        <v>0</v>
      </c>
      <c r="K260" s="184">
        <f t="shared" ref="K260:AD260" si="170">SUM(K261:K266)</f>
        <v>0</v>
      </c>
      <c r="L260" s="184">
        <f t="shared" si="170"/>
        <v>0</v>
      </c>
      <c r="M260" s="184">
        <f t="shared" si="170"/>
        <v>0</v>
      </c>
      <c r="N260" s="184">
        <f t="shared" si="170"/>
        <v>0</v>
      </c>
      <c r="O260" s="184">
        <f t="shared" si="170"/>
        <v>0</v>
      </c>
      <c r="P260" s="184">
        <f>SUM(P261:P266)</f>
        <v>0</v>
      </c>
      <c r="Q260" s="184">
        <f>SUM(Q261:Q266)</f>
        <v>0</v>
      </c>
      <c r="R260" s="184">
        <f t="shared" si="170"/>
        <v>0</v>
      </c>
      <c r="S260" s="184">
        <f t="shared" si="170"/>
        <v>0</v>
      </c>
      <c r="T260" s="184">
        <f>SUM(T261:T266)</f>
        <v>0</v>
      </c>
      <c r="U260" s="184">
        <f t="shared" si="170"/>
        <v>0</v>
      </c>
      <c r="V260" s="184">
        <f t="shared" si="170"/>
        <v>0</v>
      </c>
      <c r="W260" s="184">
        <f>SUM(W261:W266)</f>
        <v>0</v>
      </c>
      <c r="X260" s="184">
        <f t="shared" si="170"/>
        <v>0</v>
      </c>
      <c r="Y260" s="184">
        <f>SUM(Y261:Y266)</f>
        <v>0</v>
      </c>
      <c r="Z260" s="184">
        <f>SUM(Z261:Z266)</f>
        <v>0</v>
      </c>
      <c r="AA260" s="184">
        <f t="shared" si="170"/>
        <v>0</v>
      </c>
      <c r="AB260" s="184">
        <f t="shared" si="170"/>
        <v>0</v>
      </c>
      <c r="AC260" s="184">
        <f t="shared" si="170"/>
        <v>0</v>
      </c>
      <c r="AD260" s="184">
        <f t="shared" si="170"/>
        <v>0</v>
      </c>
      <c r="AE260" s="184">
        <f t="shared" si="165"/>
        <v>0</v>
      </c>
      <c r="AF260" s="184">
        <f>SUM(AF261:AF266)</f>
        <v>0</v>
      </c>
      <c r="AG260" s="184">
        <f>SUM(AG261:AG266)</f>
        <v>0</v>
      </c>
      <c r="AH260" s="184">
        <f>SUM(AH261:AH266)</f>
        <v>0</v>
      </c>
      <c r="AI260" s="184">
        <f t="shared" si="166"/>
        <v>0</v>
      </c>
      <c r="AJ260" s="184">
        <f>SUM(AJ261:AJ266)</f>
        <v>0</v>
      </c>
      <c r="AK260" s="184">
        <f>SUM(AK261:AK266)</f>
        <v>0</v>
      </c>
      <c r="AL260" s="184">
        <f>SUM(AL261:AL266)</f>
        <v>0</v>
      </c>
      <c r="AM260" s="184">
        <f t="shared" si="167"/>
        <v>0</v>
      </c>
      <c r="AN260" s="184">
        <f>SUM(AN261:AN266)</f>
        <v>0</v>
      </c>
      <c r="AO260" s="184">
        <f>SUM(AO261:AO266)</f>
        <v>0</v>
      </c>
      <c r="AP260" s="184">
        <f>SUM(AP261:AP266)</f>
        <v>0</v>
      </c>
      <c r="AQ260" s="184">
        <f t="shared" si="168"/>
        <v>0</v>
      </c>
      <c r="AR260" s="184">
        <f t="shared" si="169"/>
        <v>0</v>
      </c>
    </row>
    <row r="261" spans="2:44" x14ac:dyDescent="0.25">
      <c r="B261" s="173" t="s">
        <v>831</v>
      </c>
      <c r="C261" s="174" t="s">
        <v>832</v>
      </c>
      <c r="D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5">
        <f t="shared" si="162"/>
        <v>0</v>
      </c>
      <c r="G261" s="175"/>
      <c r="H261" s="175">
        <f t="shared" si="163"/>
        <v>0</v>
      </c>
      <c r="I261" s="175"/>
      <c r="J261" s="175">
        <f t="shared" si="164"/>
        <v>0</v>
      </c>
      <c r="K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5">
        <f t="shared" si="165"/>
        <v>0</v>
      </c>
      <c r="AF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5">
        <f t="shared" si="166"/>
        <v>0</v>
      </c>
      <c r="AJ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5">
        <f t="shared" si="167"/>
        <v>0</v>
      </c>
      <c r="AN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5">
        <f t="shared" si="168"/>
        <v>0</v>
      </c>
      <c r="AR261" s="175">
        <f t="shared" si="169"/>
        <v>0</v>
      </c>
    </row>
    <row r="262" spans="2:44" x14ac:dyDescent="0.25">
      <c r="B262" s="173" t="s">
        <v>833</v>
      </c>
      <c r="C262" s="174" t="s">
        <v>834</v>
      </c>
      <c r="D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5">
        <f t="shared" si="162"/>
        <v>0</v>
      </c>
      <c r="G262" s="175"/>
      <c r="H262" s="175">
        <f t="shared" si="163"/>
        <v>0</v>
      </c>
      <c r="I262" s="175"/>
      <c r="J262" s="175">
        <f t="shared" si="164"/>
        <v>0</v>
      </c>
      <c r="K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5">
        <f t="shared" si="165"/>
        <v>0</v>
      </c>
      <c r="AF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5">
        <f t="shared" si="166"/>
        <v>0</v>
      </c>
      <c r="AJ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5">
        <f t="shared" si="167"/>
        <v>0</v>
      </c>
      <c r="AN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5">
        <f t="shared" si="168"/>
        <v>0</v>
      </c>
      <c r="AR262" s="175">
        <f t="shared" si="169"/>
        <v>0</v>
      </c>
    </row>
    <row r="263" spans="2:44" x14ac:dyDescent="0.25">
      <c r="B263" s="173" t="s">
        <v>310</v>
      </c>
      <c r="C263" s="174" t="s">
        <v>187</v>
      </c>
      <c r="D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5">
        <f t="shared" si="162"/>
        <v>0</v>
      </c>
      <c r="G263" s="175"/>
      <c r="H263" s="175">
        <f t="shared" si="163"/>
        <v>0</v>
      </c>
      <c r="I263" s="175"/>
      <c r="J263" s="175">
        <f t="shared" si="164"/>
        <v>0</v>
      </c>
      <c r="K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5">
        <f t="shared" si="165"/>
        <v>0</v>
      </c>
      <c r="AF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5">
        <f t="shared" si="166"/>
        <v>0</v>
      </c>
      <c r="AJ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5">
        <f t="shared" si="167"/>
        <v>0</v>
      </c>
      <c r="AN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5">
        <f t="shared" si="168"/>
        <v>0</v>
      </c>
      <c r="AR263" s="175">
        <f t="shared" si="169"/>
        <v>0</v>
      </c>
    </row>
    <row r="264" spans="2:44" x14ac:dyDescent="0.25">
      <c r="B264" s="173" t="s">
        <v>835</v>
      </c>
      <c r="C264" s="174" t="s">
        <v>836</v>
      </c>
      <c r="D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5">
        <f t="shared" si="162"/>
        <v>0</v>
      </c>
      <c r="G264" s="175"/>
      <c r="H264" s="175">
        <f t="shared" si="163"/>
        <v>0</v>
      </c>
      <c r="I264" s="175"/>
      <c r="J264" s="175">
        <f t="shared" si="164"/>
        <v>0</v>
      </c>
      <c r="K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5">
        <f t="shared" si="165"/>
        <v>0</v>
      </c>
      <c r="AF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5">
        <f t="shared" si="166"/>
        <v>0</v>
      </c>
      <c r="AJ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5">
        <f t="shared" si="167"/>
        <v>0</v>
      </c>
      <c r="AN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5">
        <f t="shared" si="168"/>
        <v>0</v>
      </c>
      <c r="AR264" s="175">
        <f t="shared" si="169"/>
        <v>0</v>
      </c>
    </row>
    <row r="265" spans="2:44" x14ac:dyDescent="0.25">
      <c r="B265" s="173" t="s">
        <v>837</v>
      </c>
      <c r="C265" s="174" t="s">
        <v>838</v>
      </c>
      <c r="D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5">
        <f t="shared" si="162"/>
        <v>0</v>
      </c>
      <c r="G265" s="175"/>
      <c r="H265" s="175">
        <f t="shared" si="163"/>
        <v>0</v>
      </c>
      <c r="I265" s="175"/>
      <c r="J265" s="175">
        <f t="shared" si="164"/>
        <v>0</v>
      </c>
      <c r="K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5">
        <f t="shared" si="165"/>
        <v>0</v>
      </c>
      <c r="AF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5">
        <f t="shared" si="166"/>
        <v>0</v>
      </c>
      <c r="AJ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5">
        <f t="shared" si="167"/>
        <v>0</v>
      </c>
      <c r="AN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5">
        <f t="shared" si="168"/>
        <v>0</v>
      </c>
      <c r="AR265" s="175">
        <f t="shared" si="169"/>
        <v>0</v>
      </c>
    </row>
    <row r="266" spans="2:44" x14ac:dyDescent="0.25">
      <c r="B266" s="173" t="s">
        <v>839</v>
      </c>
      <c r="C266" s="174" t="s">
        <v>840</v>
      </c>
      <c r="D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5">
        <f t="shared" si="162"/>
        <v>0</v>
      </c>
      <c r="G266" s="175"/>
      <c r="H266" s="175">
        <f t="shared" si="163"/>
        <v>0</v>
      </c>
      <c r="I266" s="175"/>
      <c r="J266" s="175">
        <f t="shared" si="164"/>
        <v>0</v>
      </c>
      <c r="K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5">
        <f t="shared" si="165"/>
        <v>0</v>
      </c>
      <c r="AF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5">
        <f t="shared" si="166"/>
        <v>0</v>
      </c>
      <c r="AJ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5">
        <f t="shared" si="167"/>
        <v>0</v>
      </c>
      <c r="AN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5">
        <f t="shared" si="168"/>
        <v>0</v>
      </c>
      <c r="AR266" s="175">
        <f t="shared" si="169"/>
        <v>0</v>
      </c>
    </row>
    <row r="267" spans="2:44" x14ac:dyDescent="0.25">
      <c r="B267" s="182" t="s">
        <v>311</v>
      </c>
      <c r="C267" s="183" t="s">
        <v>188</v>
      </c>
      <c r="D267" s="184">
        <f>SUM(D268:D311)</f>
        <v>0</v>
      </c>
      <c r="E267" s="184">
        <f>SUM(E268:E311)</f>
        <v>0</v>
      </c>
      <c r="F267" s="184">
        <f t="shared" si="162"/>
        <v>0</v>
      </c>
      <c r="G267" s="184">
        <f>SUM(G268:G311)</f>
        <v>0</v>
      </c>
      <c r="H267" s="184">
        <f t="shared" si="163"/>
        <v>0</v>
      </c>
      <c r="I267" s="184">
        <f>SUM(I268:I311)</f>
        <v>0</v>
      </c>
      <c r="J267" s="184">
        <f t="shared" si="164"/>
        <v>0</v>
      </c>
      <c r="K267" s="184">
        <f t="shared" ref="K267:AD267" si="171">SUM(K268:K311)</f>
        <v>0</v>
      </c>
      <c r="L267" s="184">
        <f t="shared" si="171"/>
        <v>0</v>
      </c>
      <c r="M267" s="184">
        <f t="shared" si="171"/>
        <v>0</v>
      </c>
      <c r="N267" s="184">
        <f t="shared" si="171"/>
        <v>0</v>
      </c>
      <c r="O267" s="184">
        <f t="shared" si="171"/>
        <v>0</v>
      </c>
      <c r="P267" s="184">
        <f>SUM(P268:P311)</f>
        <v>0</v>
      </c>
      <c r="Q267" s="184">
        <f>SUM(Q268:Q311)</f>
        <v>0</v>
      </c>
      <c r="R267" s="184">
        <f t="shared" si="171"/>
        <v>0</v>
      </c>
      <c r="S267" s="184">
        <f t="shared" si="171"/>
        <v>0</v>
      </c>
      <c r="T267" s="184">
        <f>SUM(T268:T311)</f>
        <v>0</v>
      </c>
      <c r="U267" s="184">
        <f t="shared" si="171"/>
        <v>0</v>
      </c>
      <c r="V267" s="184">
        <f t="shared" si="171"/>
        <v>0</v>
      </c>
      <c r="W267" s="184">
        <f>SUM(W268:W311)</f>
        <v>0</v>
      </c>
      <c r="X267" s="184">
        <f t="shared" si="171"/>
        <v>0</v>
      </c>
      <c r="Y267" s="184">
        <f>SUM(Y268:Y311)</f>
        <v>0</v>
      </c>
      <c r="Z267" s="184">
        <f>SUM(Z268:Z311)</f>
        <v>0</v>
      </c>
      <c r="AA267" s="184">
        <f t="shared" si="171"/>
        <v>0</v>
      </c>
      <c r="AB267" s="184">
        <f t="shared" si="171"/>
        <v>0</v>
      </c>
      <c r="AC267" s="184">
        <f t="shared" si="171"/>
        <v>0</v>
      </c>
      <c r="AD267" s="184">
        <f t="shared" si="171"/>
        <v>0</v>
      </c>
      <c r="AE267" s="184">
        <f t="shared" si="165"/>
        <v>0</v>
      </c>
      <c r="AF267" s="184">
        <f>SUM(AF268:AF311)</f>
        <v>0</v>
      </c>
      <c r="AG267" s="184">
        <f>SUM(AG268:AG311)</f>
        <v>0</v>
      </c>
      <c r="AH267" s="184">
        <f>SUM(AH268:AH311)</f>
        <v>0</v>
      </c>
      <c r="AI267" s="184">
        <f t="shared" si="166"/>
        <v>0</v>
      </c>
      <c r="AJ267" s="184">
        <f>SUM(AJ268:AJ311)</f>
        <v>0</v>
      </c>
      <c r="AK267" s="184">
        <f>SUM(AK268:AK311)</f>
        <v>0</v>
      </c>
      <c r="AL267" s="184">
        <f>SUM(AL268:AL311)</f>
        <v>0</v>
      </c>
      <c r="AM267" s="184">
        <f t="shared" si="167"/>
        <v>0</v>
      </c>
      <c r="AN267" s="184">
        <f>SUM(AN268:AN311)</f>
        <v>0</v>
      </c>
      <c r="AO267" s="184">
        <f>SUM(AO268:AO311)</f>
        <v>0</v>
      </c>
      <c r="AP267" s="184">
        <f>SUM(AP268:AP311)</f>
        <v>0</v>
      </c>
      <c r="AQ267" s="184">
        <f t="shared" si="168"/>
        <v>0</v>
      </c>
      <c r="AR267" s="184">
        <f t="shared" si="169"/>
        <v>0</v>
      </c>
    </row>
    <row r="268" spans="2:44" x14ac:dyDescent="0.25">
      <c r="B268" s="173" t="s">
        <v>841</v>
      </c>
      <c r="C268" s="174" t="s">
        <v>842</v>
      </c>
      <c r="D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5">
        <f t="shared" si="162"/>
        <v>0</v>
      </c>
      <c r="G268" s="175"/>
      <c r="H268" s="175">
        <f t="shared" si="163"/>
        <v>0</v>
      </c>
      <c r="I268" s="175"/>
      <c r="J268" s="175">
        <f t="shared" si="164"/>
        <v>0</v>
      </c>
      <c r="K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5">
        <f t="shared" si="165"/>
        <v>0</v>
      </c>
      <c r="AF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5">
        <f t="shared" si="166"/>
        <v>0</v>
      </c>
      <c r="AJ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5">
        <f t="shared" si="167"/>
        <v>0</v>
      </c>
      <c r="AN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5">
        <f t="shared" si="168"/>
        <v>0</v>
      </c>
      <c r="AR268" s="175">
        <f t="shared" si="169"/>
        <v>0</v>
      </c>
    </row>
    <row r="269" spans="2:44" x14ac:dyDescent="0.25">
      <c r="B269" s="173" t="s">
        <v>312</v>
      </c>
      <c r="C269" s="174" t="s">
        <v>843</v>
      </c>
      <c r="D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5">
        <f t="shared" ref="F269:F300" si="172">D269+E269</f>
        <v>0</v>
      </c>
      <c r="G269" s="175"/>
      <c r="H269" s="175">
        <f t="shared" ref="H269:H300" si="173">F269-G269</f>
        <v>0</v>
      </c>
      <c r="I269" s="175"/>
      <c r="J269" s="175">
        <f t="shared" ref="J269:J300" si="174">F269-I269</f>
        <v>0</v>
      </c>
      <c r="K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5">
        <f t="shared" ref="AE269:AE300" si="175">AB269+AC269+AD269</f>
        <v>0</v>
      </c>
      <c r="AF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5">
        <f t="shared" ref="AI269:AI300" si="176">AF269+AG269+AH269</f>
        <v>0</v>
      </c>
      <c r="AJ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5">
        <f t="shared" ref="AM269:AM300" si="177">AJ269+AK269+AL269</f>
        <v>0</v>
      </c>
      <c r="AN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5">
        <f t="shared" ref="AQ269:AQ300" si="178">AN269+AO269+AP269</f>
        <v>0</v>
      </c>
      <c r="AR269" s="175">
        <f t="shared" ref="AR269:AR300" si="179">AE269+AI269+AM269+AQ269</f>
        <v>0</v>
      </c>
    </row>
    <row r="270" spans="2:44" x14ac:dyDescent="0.25">
      <c r="B270" s="173" t="s">
        <v>844</v>
      </c>
      <c r="C270" s="174" t="s">
        <v>845</v>
      </c>
      <c r="D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5">
        <f t="shared" si="172"/>
        <v>0</v>
      </c>
      <c r="G270" s="175"/>
      <c r="H270" s="175">
        <f t="shared" si="173"/>
        <v>0</v>
      </c>
      <c r="I270" s="175"/>
      <c r="J270" s="175">
        <f t="shared" si="174"/>
        <v>0</v>
      </c>
      <c r="K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5">
        <f t="shared" si="175"/>
        <v>0</v>
      </c>
      <c r="AF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5">
        <f t="shared" si="176"/>
        <v>0</v>
      </c>
      <c r="AJ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5">
        <f t="shared" si="177"/>
        <v>0</v>
      </c>
      <c r="AN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5">
        <f t="shared" si="178"/>
        <v>0</v>
      </c>
      <c r="AR270" s="175">
        <f t="shared" si="179"/>
        <v>0</v>
      </c>
    </row>
    <row r="271" spans="2:44" x14ac:dyDescent="0.25">
      <c r="B271" s="173" t="s">
        <v>846</v>
      </c>
      <c r="C271" s="174" t="s">
        <v>847</v>
      </c>
      <c r="D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5">
        <f t="shared" si="172"/>
        <v>0</v>
      </c>
      <c r="G271" s="175"/>
      <c r="H271" s="175">
        <f t="shared" si="173"/>
        <v>0</v>
      </c>
      <c r="I271" s="175"/>
      <c r="J271" s="175">
        <f t="shared" si="174"/>
        <v>0</v>
      </c>
      <c r="K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5">
        <f t="shared" si="175"/>
        <v>0</v>
      </c>
      <c r="AF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5">
        <f t="shared" si="176"/>
        <v>0</v>
      </c>
      <c r="AJ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5">
        <f t="shared" si="177"/>
        <v>0</v>
      </c>
      <c r="AN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5">
        <f t="shared" si="178"/>
        <v>0</v>
      </c>
      <c r="AR271" s="175">
        <f t="shared" si="179"/>
        <v>0</v>
      </c>
    </row>
    <row r="272" spans="2:44" x14ac:dyDescent="0.25">
      <c r="B272" s="173" t="s">
        <v>848</v>
      </c>
      <c r="C272" s="174" t="s">
        <v>849</v>
      </c>
      <c r="D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5">
        <f t="shared" si="172"/>
        <v>0</v>
      </c>
      <c r="G272" s="175"/>
      <c r="H272" s="175">
        <f t="shared" si="173"/>
        <v>0</v>
      </c>
      <c r="I272" s="175"/>
      <c r="J272" s="175">
        <f t="shared" si="174"/>
        <v>0</v>
      </c>
      <c r="K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5">
        <f t="shared" si="175"/>
        <v>0</v>
      </c>
      <c r="AF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5">
        <f t="shared" si="176"/>
        <v>0</v>
      </c>
      <c r="AJ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5">
        <f t="shared" si="177"/>
        <v>0</v>
      </c>
      <c r="AN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5">
        <f t="shared" si="178"/>
        <v>0</v>
      </c>
      <c r="AR272" s="175">
        <f t="shared" si="179"/>
        <v>0</v>
      </c>
    </row>
    <row r="273" spans="2:44" x14ac:dyDescent="0.25">
      <c r="B273" s="173" t="s">
        <v>850</v>
      </c>
      <c r="C273" s="174" t="s">
        <v>851</v>
      </c>
      <c r="D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5">
        <f t="shared" si="172"/>
        <v>0</v>
      </c>
      <c r="G273" s="175"/>
      <c r="H273" s="175">
        <f t="shared" si="173"/>
        <v>0</v>
      </c>
      <c r="I273" s="175"/>
      <c r="J273" s="175">
        <f t="shared" si="174"/>
        <v>0</v>
      </c>
      <c r="K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5">
        <f t="shared" si="175"/>
        <v>0</v>
      </c>
      <c r="AF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5">
        <f t="shared" si="176"/>
        <v>0</v>
      </c>
      <c r="AJ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5">
        <f t="shared" si="177"/>
        <v>0</v>
      </c>
      <c r="AN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5">
        <f t="shared" si="178"/>
        <v>0</v>
      </c>
      <c r="AR273" s="175">
        <f t="shared" si="179"/>
        <v>0</v>
      </c>
    </row>
    <row r="274" spans="2:44" x14ac:dyDescent="0.25">
      <c r="B274" s="173" t="s">
        <v>852</v>
      </c>
      <c r="C274" s="174" t="s">
        <v>853</v>
      </c>
      <c r="D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5">
        <f t="shared" si="172"/>
        <v>0</v>
      </c>
      <c r="G274" s="175"/>
      <c r="H274" s="175">
        <f t="shared" si="173"/>
        <v>0</v>
      </c>
      <c r="I274" s="175"/>
      <c r="J274" s="175">
        <f t="shared" si="174"/>
        <v>0</v>
      </c>
      <c r="K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5">
        <f t="shared" si="175"/>
        <v>0</v>
      </c>
      <c r="AF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5">
        <f t="shared" si="176"/>
        <v>0</v>
      </c>
      <c r="AJ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5">
        <f t="shared" si="177"/>
        <v>0</v>
      </c>
      <c r="AN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5">
        <f t="shared" si="178"/>
        <v>0</v>
      </c>
      <c r="AR274" s="175">
        <f t="shared" si="179"/>
        <v>0</v>
      </c>
    </row>
    <row r="275" spans="2:44" x14ac:dyDescent="0.25">
      <c r="B275" s="173" t="s">
        <v>854</v>
      </c>
      <c r="C275" s="174" t="s">
        <v>855</v>
      </c>
      <c r="D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5">
        <f t="shared" si="172"/>
        <v>0</v>
      </c>
      <c r="G275" s="175"/>
      <c r="H275" s="175">
        <f t="shared" si="173"/>
        <v>0</v>
      </c>
      <c r="I275" s="175"/>
      <c r="J275" s="175">
        <f t="shared" si="174"/>
        <v>0</v>
      </c>
      <c r="K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5">
        <f t="shared" si="175"/>
        <v>0</v>
      </c>
      <c r="AF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5">
        <f t="shared" si="176"/>
        <v>0</v>
      </c>
      <c r="AJ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5">
        <f t="shared" si="177"/>
        <v>0</v>
      </c>
      <c r="AN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5">
        <f t="shared" si="178"/>
        <v>0</v>
      </c>
      <c r="AR275" s="175">
        <f t="shared" si="179"/>
        <v>0</v>
      </c>
    </row>
    <row r="276" spans="2:44" x14ac:dyDescent="0.25">
      <c r="B276" s="173" t="s">
        <v>313</v>
      </c>
      <c r="C276" s="174" t="s">
        <v>856</v>
      </c>
      <c r="D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5">
        <f t="shared" si="172"/>
        <v>0</v>
      </c>
      <c r="G276" s="175"/>
      <c r="H276" s="175">
        <f t="shared" si="173"/>
        <v>0</v>
      </c>
      <c r="I276" s="175"/>
      <c r="J276" s="175">
        <f t="shared" si="174"/>
        <v>0</v>
      </c>
      <c r="K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5">
        <f t="shared" si="175"/>
        <v>0</v>
      </c>
      <c r="AF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5">
        <f t="shared" si="176"/>
        <v>0</v>
      </c>
      <c r="AJ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5">
        <f t="shared" si="177"/>
        <v>0</v>
      </c>
      <c r="AN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5">
        <f t="shared" si="178"/>
        <v>0</v>
      </c>
      <c r="AR276" s="175">
        <f t="shared" si="179"/>
        <v>0</v>
      </c>
    </row>
    <row r="277" spans="2:44" x14ac:dyDescent="0.25">
      <c r="B277" s="173" t="s">
        <v>857</v>
      </c>
      <c r="C277" s="174" t="s">
        <v>858</v>
      </c>
      <c r="D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5">
        <f t="shared" si="172"/>
        <v>0</v>
      </c>
      <c r="G277" s="175"/>
      <c r="H277" s="175">
        <f t="shared" si="173"/>
        <v>0</v>
      </c>
      <c r="I277" s="175"/>
      <c r="J277" s="175">
        <f t="shared" si="174"/>
        <v>0</v>
      </c>
      <c r="K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5">
        <f t="shared" si="175"/>
        <v>0</v>
      </c>
      <c r="AF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5">
        <f t="shared" si="176"/>
        <v>0</v>
      </c>
      <c r="AJ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5">
        <f t="shared" si="177"/>
        <v>0</v>
      </c>
      <c r="AN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5">
        <f t="shared" si="178"/>
        <v>0</v>
      </c>
      <c r="AR277" s="175">
        <f t="shared" si="179"/>
        <v>0</v>
      </c>
    </row>
    <row r="278" spans="2:44" x14ac:dyDescent="0.25">
      <c r="B278" s="173" t="s">
        <v>859</v>
      </c>
      <c r="C278" s="174" t="s">
        <v>860</v>
      </c>
      <c r="D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5">
        <f t="shared" si="172"/>
        <v>0</v>
      </c>
      <c r="G278" s="175"/>
      <c r="H278" s="175">
        <f t="shared" si="173"/>
        <v>0</v>
      </c>
      <c r="I278" s="175"/>
      <c r="J278" s="175">
        <f t="shared" si="174"/>
        <v>0</v>
      </c>
      <c r="K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5">
        <f t="shared" si="175"/>
        <v>0</v>
      </c>
      <c r="AF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5">
        <f t="shared" si="176"/>
        <v>0</v>
      </c>
      <c r="AJ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5">
        <f t="shared" si="177"/>
        <v>0</v>
      </c>
      <c r="AN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5">
        <f t="shared" si="178"/>
        <v>0</v>
      </c>
      <c r="AR278" s="175">
        <f t="shared" si="179"/>
        <v>0</v>
      </c>
    </row>
    <row r="279" spans="2:44" x14ac:dyDescent="0.25">
      <c r="B279" s="173" t="s">
        <v>861</v>
      </c>
      <c r="C279" s="174" t="s">
        <v>862</v>
      </c>
      <c r="D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5">
        <f t="shared" si="172"/>
        <v>0</v>
      </c>
      <c r="G279" s="175"/>
      <c r="H279" s="175">
        <f t="shared" si="173"/>
        <v>0</v>
      </c>
      <c r="I279" s="175"/>
      <c r="J279" s="175">
        <f t="shared" si="174"/>
        <v>0</v>
      </c>
      <c r="K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5">
        <f t="shared" si="175"/>
        <v>0</v>
      </c>
      <c r="AF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5">
        <f t="shared" si="176"/>
        <v>0</v>
      </c>
      <c r="AJ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5">
        <f t="shared" si="177"/>
        <v>0</v>
      </c>
      <c r="AN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5">
        <f t="shared" si="178"/>
        <v>0</v>
      </c>
      <c r="AR279" s="175">
        <f t="shared" si="179"/>
        <v>0</v>
      </c>
    </row>
    <row r="280" spans="2:44" x14ac:dyDescent="0.25">
      <c r="B280" s="173" t="s">
        <v>863</v>
      </c>
      <c r="C280" s="174" t="s">
        <v>864</v>
      </c>
      <c r="D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5">
        <f t="shared" si="172"/>
        <v>0</v>
      </c>
      <c r="G280" s="175"/>
      <c r="H280" s="175">
        <f t="shared" si="173"/>
        <v>0</v>
      </c>
      <c r="I280" s="175"/>
      <c r="J280" s="175">
        <f t="shared" si="174"/>
        <v>0</v>
      </c>
      <c r="K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5">
        <f t="shared" si="175"/>
        <v>0</v>
      </c>
      <c r="AF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5">
        <f t="shared" si="176"/>
        <v>0</v>
      </c>
      <c r="AJ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5">
        <f t="shared" si="177"/>
        <v>0</v>
      </c>
      <c r="AN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5">
        <f t="shared" si="178"/>
        <v>0</v>
      </c>
      <c r="AR280" s="175">
        <f t="shared" si="179"/>
        <v>0</v>
      </c>
    </row>
    <row r="281" spans="2:44" x14ac:dyDescent="0.25">
      <c r="B281" s="173" t="s">
        <v>865</v>
      </c>
      <c r="C281" s="174" t="s">
        <v>866</v>
      </c>
      <c r="D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5">
        <f t="shared" si="172"/>
        <v>0</v>
      </c>
      <c r="G281" s="175"/>
      <c r="H281" s="175">
        <f t="shared" si="173"/>
        <v>0</v>
      </c>
      <c r="I281" s="175"/>
      <c r="J281" s="175">
        <f t="shared" si="174"/>
        <v>0</v>
      </c>
      <c r="K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5">
        <f t="shared" si="175"/>
        <v>0</v>
      </c>
      <c r="AF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5">
        <f t="shared" si="176"/>
        <v>0</v>
      </c>
      <c r="AJ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5">
        <f t="shared" si="177"/>
        <v>0</v>
      </c>
      <c r="AN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5">
        <f t="shared" si="178"/>
        <v>0</v>
      </c>
      <c r="AR281" s="175">
        <f t="shared" si="179"/>
        <v>0</v>
      </c>
    </row>
    <row r="282" spans="2:44" x14ac:dyDescent="0.25">
      <c r="B282" s="173" t="s">
        <v>867</v>
      </c>
      <c r="C282" s="174" t="s">
        <v>868</v>
      </c>
      <c r="D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5">
        <f t="shared" si="172"/>
        <v>0</v>
      </c>
      <c r="G282" s="175"/>
      <c r="H282" s="175">
        <f t="shared" si="173"/>
        <v>0</v>
      </c>
      <c r="I282" s="175"/>
      <c r="J282" s="175">
        <f t="shared" si="174"/>
        <v>0</v>
      </c>
      <c r="K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5">
        <f t="shared" si="175"/>
        <v>0</v>
      </c>
      <c r="AF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5">
        <f t="shared" si="176"/>
        <v>0</v>
      </c>
      <c r="AJ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5">
        <f t="shared" si="177"/>
        <v>0</v>
      </c>
      <c r="AN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5">
        <f t="shared" si="178"/>
        <v>0</v>
      </c>
      <c r="AR282" s="175">
        <f t="shared" si="179"/>
        <v>0</v>
      </c>
    </row>
    <row r="283" spans="2:44" x14ac:dyDescent="0.25">
      <c r="B283" s="173" t="s">
        <v>869</v>
      </c>
      <c r="C283" s="174" t="s">
        <v>870</v>
      </c>
      <c r="D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5">
        <f t="shared" si="172"/>
        <v>0</v>
      </c>
      <c r="G283" s="175"/>
      <c r="H283" s="175">
        <f t="shared" si="173"/>
        <v>0</v>
      </c>
      <c r="I283" s="175"/>
      <c r="J283" s="175">
        <f t="shared" si="174"/>
        <v>0</v>
      </c>
      <c r="K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5">
        <f t="shared" si="175"/>
        <v>0</v>
      </c>
      <c r="AF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5">
        <f t="shared" si="176"/>
        <v>0</v>
      </c>
      <c r="AJ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5">
        <f t="shared" si="177"/>
        <v>0</v>
      </c>
      <c r="AN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5">
        <f t="shared" si="178"/>
        <v>0</v>
      </c>
      <c r="AR283" s="175">
        <f t="shared" si="179"/>
        <v>0</v>
      </c>
    </row>
    <row r="284" spans="2:44" x14ac:dyDescent="0.25">
      <c r="B284" s="173" t="s">
        <v>871</v>
      </c>
      <c r="C284" s="174" t="s">
        <v>872</v>
      </c>
      <c r="D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5">
        <f t="shared" si="172"/>
        <v>0</v>
      </c>
      <c r="G284" s="175"/>
      <c r="H284" s="175">
        <f t="shared" si="173"/>
        <v>0</v>
      </c>
      <c r="I284" s="175"/>
      <c r="J284" s="175">
        <f t="shared" si="174"/>
        <v>0</v>
      </c>
      <c r="K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5">
        <f t="shared" si="175"/>
        <v>0</v>
      </c>
      <c r="AF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5">
        <f t="shared" si="176"/>
        <v>0</v>
      </c>
      <c r="AJ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5">
        <f t="shared" si="177"/>
        <v>0</v>
      </c>
      <c r="AN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5">
        <f t="shared" si="178"/>
        <v>0</v>
      </c>
      <c r="AR284" s="175">
        <f t="shared" si="179"/>
        <v>0</v>
      </c>
    </row>
    <row r="285" spans="2:44" x14ac:dyDescent="0.25">
      <c r="B285" s="173" t="s">
        <v>314</v>
      </c>
      <c r="C285" s="174" t="s">
        <v>873</v>
      </c>
      <c r="D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5">
        <f t="shared" si="172"/>
        <v>0</v>
      </c>
      <c r="G285" s="175"/>
      <c r="H285" s="175">
        <f t="shared" si="173"/>
        <v>0</v>
      </c>
      <c r="I285" s="175"/>
      <c r="J285" s="175">
        <f t="shared" si="174"/>
        <v>0</v>
      </c>
      <c r="K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5">
        <f t="shared" si="175"/>
        <v>0</v>
      </c>
      <c r="AF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5">
        <f t="shared" si="176"/>
        <v>0</v>
      </c>
      <c r="AJ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5">
        <f t="shared" si="177"/>
        <v>0</v>
      </c>
      <c r="AN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5">
        <f t="shared" si="178"/>
        <v>0</v>
      </c>
      <c r="AR285" s="175">
        <f t="shared" si="179"/>
        <v>0</v>
      </c>
    </row>
    <row r="286" spans="2:44" x14ac:dyDescent="0.25">
      <c r="B286" s="173" t="s">
        <v>874</v>
      </c>
      <c r="C286" s="174" t="s">
        <v>875</v>
      </c>
      <c r="D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5">
        <f t="shared" si="172"/>
        <v>0</v>
      </c>
      <c r="G286" s="175"/>
      <c r="H286" s="175">
        <f t="shared" si="173"/>
        <v>0</v>
      </c>
      <c r="I286" s="175"/>
      <c r="J286" s="175">
        <f t="shared" si="174"/>
        <v>0</v>
      </c>
      <c r="K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5">
        <f t="shared" si="175"/>
        <v>0</v>
      </c>
      <c r="AF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5">
        <f t="shared" si="176"/>
        <v>0</v>
      </c>
      <c r="AJ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5">
        <f t="shared" si="177"/>
        <v>0</v>
      </c>
      <c r="AN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5">
        <f t="shared" si="178"/>
        <v>0</v>
      </c>
      <c r="AR286" s="175">
        <f t="shared" si="179"/>
        <v>0</v>
      </c>
    </row>
    <row r="287" spans="2:44" x14ac:dyDescent="0.25">
      <c r="B287" s="173" t="s">
        <v>876</v>
      </c>
      <c r="C287" s="174" t="s">
        <v>877</v>
      </c>
      <c r="D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5">
        <f t="shared" si="172"/>
        <v>0</v>
      </c>
      <c r="G287" s="175"/>
      <c r="H287" s="175">
        <f t="shared" si="173"/>
        <v>0</v>
      </c>
      <c r="I287" s="175"/>
      <c r="J287" s="175">
        <f t="shared" si="174"/>
        <v>0</v>
      </c>
      <c r="K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5">
        <f t="shared" si="175"/>
        <v>0</v>
      </c>
      <c r="AF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5">
        <f t="shared" si="176"/>
        <v>0</v>
      </c>
      <c r="AJ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5">
        <f t="shared" si="177"/>
        <v>0</v>
      </c>
      <c r="AN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5">
        <f t="shared" si="178"/>
        <v>0</v>
      </c>
      <c r="AR287" s="175">
        <f t="shared" si="179"/>
        <v>0</v>
      </c>
    </row>
    <row r="288" spans="2:44" x14ac:dyDescent="0.25">
      <c r="B288" s="173" t="s">
        <v>878</v>
      </c>
      <c r="C288" s="174" t="s">
        <v>879</v>
      </c>
      <c r="D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5">
        <f t="shared" si="172"/>
        <v>0</v>
      </c>
      <c r="G288" s="175"/>
      <c r="H288" s="175">
        <f t="shared" si="173"/>
        <v>0</v>
      </c>
      <c r="I288" s="175"/>
      <c r="J288" s="175">
        <f t="shared" si="174"/>
        <v>0</v>
      </c>
      <c r="K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5">
        <f t="shared" si="175"/>
        <v>0</v>
      </c>
      <c r="AF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5">
        <f t="shared" si="176"/>
        <v>0</v>
      </c>
      <c r="AJ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5">
        <f t="shared" si="177"/>
        <v>0</v>
      </c>
      <c r="AN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5">
        <f t="shared" si="178"/>
        <v>0</v>
      </c>
      <c r="AR288" s="175">
        <f t="shared" si="179"/>
        <v>0</v>
      </c>
    </row>
    <row r="289" spans="2:44" x14ac:dyDescent="0.25">
      <c r="B289" s="173" t="s">
        <v>880</v>
      </c>
      <c r="C289" s="174" t="s">
        <v>873</v>
      </c>
      <c r="D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5">
        <f t="shared" si="172"/>
        <v>0</v>
      </c>
      <c r="G289" s="175"/>
      <c r="H289" s="175">
        <f t="shared" si="173"/>
        <v>0</v>
      </c>
      <c r="I289" s="175"/>
      <c r="J289" s="175">
        <f t="shared" si="174"/>
        <v>0</v>
      </c>
      <c r="K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5">
        <f t="shared" si="175"/>
        <v>0</v>
      </c>
      <c r="AF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5">
        <f t="shared" si="176"/>
        <v>0</v>
      </c>
      <c r="AJ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5">
        <f t="shared" si="177"/>
        <v>0</v>
      </c>
      <c r="AN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5">
        <f t="shared" si="178"/>
        <v>0</v>
      </c>
      <c r="AR289" s="175">
        <f t="shared" si="179"/>
        <v>0</v>
      </c>
    </row>
    <row r="290" spans="2:44" x14ac:dyDescent="0.25">
      <c r="B290" s="173" t="s">
        <v>881</v>
      </c>
      <c r="C290" s="174" t="s">
        <v>882</v>
      </c>
      <c r="D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5">
        <f t="shared" si="172"/>
        <v>0</v>
      </c>
      <c r="G290" s="175"/>
      <c r="H290" s="175">
        <f t="shared" si="173"/>
        <v>0</v>
      </c>
      <c r="I290" s="175"/>
      <c r="J290" s="175">
        <f t="shared" si="174"/>
        <v>0</v>
      </c>
      <c r="K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5">
        <f t="shared" si="175"/>
        <v>0</v>
      </c>
      <c r="AF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5">
        <f t="shared" si="176"/>
        <v>0</v>
      </c>
      <c r="AJ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5">
        <f t="shared" si="177"/>
        <v>0</v>
      </c>
      <c r="AN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5">
        <f t="shared" si="178"/>
        <v>0</v>
      </c>
      <c r="AR290" s="175">
        <f t="shared" si="179"/>
        <v>0</v>
      </c>
    </row>
    <row r="291" spans="2:44" x14ac:dyDescent="0.25">
      <c r="B291" s="173" t="s">
        <v>883</v>
      </c>
      <c r="C291" s="174" t="s">
        <v>884</v>
      </c>
      <c r="D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5">
        <f t="shared" si="172"/>
        <v>0</v>
      </c>
      <c r="G291" s="175"/>
      <c r="H291" s="175">
        <f t="shared" si="173"/>
        <v>0</v>
      </c>
      <c r="I291" s="175"/>
      <c r="J291" s="175">
        <f t="shared" si="174"/>
        <v>0</v>
      </c>
      <c r="K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5">
        <f t="shared" si="175"/>
        <v>0</v>
      </c>
      <c r="AF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5">
        <f t="shared" si="176"/>
        <v>0</v>
      </c>
      <c r="AJ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5">
        <f t="shared" si="177"/>
        <v>0</v>
      </c>
      <c r="AN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5">
        <f t="shared" si="178"/>
        <v>0</v>
      </c>
      <c r="AR291" s="175">
        <f t="shared" si="179"/>
        <v>0</v>
      </c>
    </row>
    <row r="292" spans="2:44" x14ac:dyDescent="0.25">
      <c r="B292" s="173" t="s">
        <v>885</v>
      </c>
      <c r="C292" s="174" t="s">
        <v>886</v>
      </c>
      <c r="D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5">
        <f t="shared" si="172"/>
        <v>0</v>
      </c>
      <c r="G292" s="175"/>
      <c r="H292" s="175">
        <f t="shared" si="173"/>
        <v>0</v>
      </c>
      <c r="I292" s="175"/>
      <c r="J292" s="175">
        <f t="shared" si="174"/>
        <v>0</v>
      </c>
      <c r="K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5">
        <f t="shared" si="175"/>
        <v>0</v>
      </c>
      <c r="AF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5">
        <f t="shared" si="176"/>
        <v>0</v>
      </c>
      <c r="AJ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5">
        <f t="shared" si="177"/>
        <v>0</v>
      </c>
      <c r="AN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5">
        <f t="shared" si="178"/>
        <v>0</v>
      </c>
      <c r="AR292" s="175">
        <f t="shared" si="179"/>
        <v>0</v>
      </c>
    </row>
    <row r="293" spans="2:44" x14ac:dyDescent="0.25">
      <c r="B293" s="173" t="s">
        <v>887</v>
      </c>
      <c r="C293" s="174" t="s">
        <v>888</v>
      </c>
      <c r="D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5">
        <f t="shared" si="172"/>
        <v>0</v>
      </c>
      <c r="G293" s="175"/>
      <c r="H293" s="175">
        <f t="shared" si="173"/>
        <v>0</v>
      </c>
      <c r="I293" s="175"/>
      <c r="J293" s="175">
        <f t="shared" si="174"/>
        <v>0</v>
      </c>
      <c r="K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5">
        <f t="shared" si="175"/>
        <v>0</v>
      </c>
      <c r="AF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5">
        <f t="shared" si="176"/>
        <v>0</v>
      </c>
      <c r="AJ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5">
        <f t="shared" si="177"/>
        <v>0</v>
      </c>
      <c r="AN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5">
        <f t="shared" si="178"/>
        <v>0</v>
      </c>
      <c r="AR293" s="175">
        <f t="shared" si="179"/>
        <v>0</v>
      </c>
    </row>
    <row r="294" spans="2:44" x14ac:dyDescent="0.25">
      <c r="B294" s="173" t="s">
        <v>889</v>
      </c>
      <c r="C294" s="174" t="s">
        <v>890</v>
      </c>
      <c r="D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5">
        <f t="shared" si="172"/>
        <v>0</v>
      </c>
      <c r="G294" s="175"/>
      <c r="H294" s="175">
        <f t="shared" si="173"/>
        <v>0</v>
      </c>
      <c r="I294" s="175"/>
      <c r="J294" s="175">
        <f t="shared" si="174"/>
        <v>0</v>
      </c>
      <c r="K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5">
        <f t="shared" si="175"/>
        <v>0</v>
      </c>
      <c r="AF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5">
        <f t="shared" si="176"/>
        <v>0</v>
      </c>
      <c r="AJ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5">
        <f t="shared" si="177"/>
        <v>0</v>
      </c>
      <c r="AN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5">
        <f t="shared" si="178"/>
        <v>0</v>
      </c>
      <c r="AR294" s="175">
        <f t="shared" si="179"/>
        <v>0</v>
      </c>
    </row>
    <row r="295" spans="2:44" x14ac:dyDescent="0.25">
      <c r="B295" s="173" t="s">
        <v>891</v>
      </c>
      <c r="C295" s="174" t="s">
        <v>892</v>
      </c>
      <c r="D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5">
        <f t="shared" si="172"/>
        <v>0</v>
      </c>
      <c r="G295" s="175"/>
      <c r="H295" s="175">
        <f t="shared" si="173"/>
        <v>0</v>
      </c>
      <c r="I295" s="175"/>
      <c r="J295" s="175">
        <f t="shared" si="174"/>
        <v>0</v>
      </c>
      <c r="K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5">
        <f t="shared" si="175"/>
        <v>0</v>
      </c>
      <c r="AF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5">
        <f t="shared" si="176"/>
        <v>0</v>
      </c>
      <c r="AJ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5">
        <f t="shared" si="177"/>
        <v>0</v>
      </c>
      <c r="AN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5">
        <f t="shared" si="178"/>
        <v>0</v>
      </c>
      <c r="AR295" s="175">
        <f t="shared" si="179"/>
        <v>0</v>
      </c>
    </row>
    <row r="296" spans="2:44" x14ac:dyDescent="0.25">
      <c r="B296" s="173" t="s">
        <v>893</v>
      </c>
      <c r="C296" s="174" t="s">
        <v>894</v>
      </c>
      <c r="D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5">
        <f t="shared" si="172"/>
        <v>0</v>
      </c>
      <c r="G296" s="175"/>
      <c r="H296" s="175">
        <f t="shared" si="173"/>
        <v>0</v>
      </c>
      <c r="I296" s="175"/>
      <c r="J296" s="175">
        <f t="shared" si="174"/>
        <v>0</v>
      </c>
      <c r="K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5">
        <f t="shared" si="175"/>
        <v>0</v>
      </c>
      <c r="AF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5">
        <f t="shared" si="176"/>
        <v>0</v>
      </c>
      <c r="AJ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5">
        <f t="shared" si="177"/>
        <v>0</v>
      </c>
      <c r="AN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5">
        <f t="shared" si="178"/>
        <v>0</v>
      </c>
      <c r="AR296" s="175">
        <f t="shared" si="179"/>
        <v>0</v>
      </c>
    </row>
    <row r="297" spans="2:44" x14ac:dyDescent="0.25">
      <c r="B297" s="173" t="s">
        <v>895</v>
      </c>
      <c r="C297" s="174" t="s">
        <v>896</v>
      </c>
      <c r="D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5">
        <f t="shared" si="172"/>
        <v>0</v>
      </c>
      <c r="G297" s="175"/>
      <c r="H297" s="175">
        <f t="shared" si="173"/>
        <v>0</v>
      </c>
      <c r="I297" s="175"/>
      <c r="J297" s="175">
        <f t="shared" si="174"/>
        <v>0</v>
      </c>
      <c r="K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5">
        <f t="shared" si="175"/>
        <v>0</v>
      </c>
      <c r="AF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5">
        <f t="shared" si="176"/>
        <v>0</v>
      </c>
      <c r="AJ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5">
        <f t="shared" si="177"/>
        <v>0</v>
      </c>
      <c r="AN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5">
        <f t="shared" si="178"/>
        <v>0</v>
      </c>
      <c r="AR297" s="175">
        <f t="shared" si="179"/>
        <v>0</v>
      </c>
    </row>
    <row r="298" spans="2:44" x14ac:dyDescent="0.25">
      <c r="B298" s="173" t="s">
        <v>897</v>
      </c>
      <c r="C298" s="174" t="s">
        <v>898</v>
      </c>
      <c r="D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5">
        <f t="shared" si="172"/>
        <v>0</v>
      </c>
      <c r="G298" s="175"/>
      <c r="H298" s="175">
        <f t="shared" si="173"/>
        <v>0</v>
      </c>
      <c r="I298" s="175"/>
      <c r="J298" s="175">
        <f t="shared" si="174"/>
        <v>0</v>
      </c>
      <c r="K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5">
        <f t="shared" si="175"/>
        <v>0</v>
      </c>
      <c r="AF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5">
        <f t="shared" si="176"/>
        <v>0</v>
      </c>
      <c r="AJ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5">
        <f t="shared" si="177"/>
        <v>0</v>
      </c>
      <c r="AN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5">
        <f t="shared" si="178"/>
        <v>0</v>
      </c>
      <c r="AR298" s="175">
        <f t="shared" si="179"/>
        <v>0</v>
      </c>
    </row>
    <row r="299" spans="2:44" x14ac:dyDescent="0.25">
      <c r="B299" s="173" t="s">
        <v>899</v>
      </c>
      <c r="C299" s="174" t="s">
        <v>900</v>
      </c>
      <c r="D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5">
        <f t="shared" si="172"/>
        <v>0</v>
      </c>
      <c r="G299" s="175"/>
      <c r="H299" s="175">
        <f t="shared" si="173"/>
        <v>0</v>
      </c>
      <c r="I299" s="175"/>
      <c r="J299" s="175">
        <f t="shared" si="174"/>
        <v>0</v>
      </c>
      <c r="K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5">
        <f t="shared" si="175"/>
        <v>0</v>
      </c>
      <c r="AF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5">
        <f t="shared" si="176"/>
        <v>0</v>
      </c>
      <c r="AJ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5">
        <f t="shared" si="177"/>
        <v>0</v>
      </c>
      <c r="AN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5">
        <f t="shared" si="178"/>
        <v>0</v>
      </c>
      <c r="AR299" s="175">
        <f t="shared" si="179"/>
        <v>0</v>
      </c>
    </row>
    <row r="300" spans="2:44" x14ac:dyDescent="0.25">
      <c r="B300" s="173" t="s">
        <v>901</v>
      </c>
      <c r="C300" s="174" t="s">
        <v>902</v>
      </c>
      <c r="D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5">
        <f t="shared" si="172"/>
        <v>0</v>
      </c>
      <c r="G300" s="175"/>
      <c r="H300" s="175">
        <f t="shared" si="173"/>
        <v>0</v>
      </c>
      <c r="I300" s="175"/>
      <c r="J300" s="175">
        <f t="shared" si="174"/>
        <v>0</v>
      </c>
      <c r="K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5">
        <f t="shared" si="175"/>
        <v>0</v>
      </c>
      <c r="AF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5">
        <f t="shared" si="176"/>
        <v>0</v>
      </c>
      <c r="AJ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5">
        <f t="shared" si="177"/>
        <v>0</v>
      </c>
      <c r="AN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5">
        <f t="shared" si="178"/>
        <v>0</v>
      </c>
      <c r="AR300" s="175">
        <f t="shared" si="179"/>
        <v>0</v>
      </c>
    </row>
    <row r="301" spans="2:44" x14ac:dyDescent="0.25">
      <c r="B301" s="173" t="s">
        <v>903</v>
      </c>
      <c r="C301" s="174" t="s">
        <v>904</v>
      </c>
      <c r="D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5">
        <f t="shared" ref="F301:F332" si="180">D301+E301</f>
        <v>0</v>
      </c>
      <c r="G301" s="175"/>
      <c r="H301" s="175">
        <f t="shared" ref="H301:H332" si="181">F301-G301</f>
        <v>0</v>
      </c>
      <c r="I301" s="175"/>
      <c r="J301" s="175">
        <f t="shared" ref="J301:J332" si="182">F301-I301</f>
        <v>0</v>
      </c>
      <c r="K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5">
        <f t="shared" ref="AE301:AE332" si="183">AB301+AC301+AD301</f>
        <v>0</v>
      </c>
      <c r="AF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5">
        <f t="shared" ref="AI301:AI332" si="184">AF301+AG301+AH301</f>
        <v>0</v>
      </c>
      <c r="AJ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5">
        <f t="shared" ref="AM301:AM332" si="185">AJ301+AK301+AL301</f>
        <v>0</v>
      </c>
      <c r="AN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5">
        <f t="shared" ref="AQ301:AQ332" si="186">AN301+AO301+AP301</f>
        <v>0</v>
      </c>
      <c r="AR301" s="175">
        <f t="shared" ref="AR301:AR332" si="187">AE301+AI301+AM301+AQ301</f>
        <v>0</v>
      </c>
    </row>
    <row r="302" spans="2:44" x14ac:dyDescent="0.25">
      <c r="B302" s="173" t="s">
        <v>905</v>
      </c>
      <c r="C302" s="174" t="s">
        <v>906</v>
      </c>
      <c r="D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5">
        <f t="shared" si="180"/>
        <v>0</v>
      </c>
      <c r="G302" s="175"/>
      <c r="H302" s="175">
        <f t="shared" si="181"/>
        <v>0</v>
      </c>
      <c r="I302" s="175"/>
      <c r="J302" s="175">
        <f t="shared" si="182"/>
        <v>0</v>
      </c>
      <c r="K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5">
        <f t="shared" si="183"/>
        <v>0</v>
      </c>
      <c r="AF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5">
        <f t="shared" si="184"/>
        <v>0</v>
      </c>
      <c r="AJ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5">
        <f t="shared" si="185"/>
        <v>0</v>
      </c>
      <c r="AN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5">
        <f t="shared" si="186"/>
        <v>0</v>
      </c>
      <c r="AR302" s="175">
        <f t="shared" si="187"/>
        <v>0</v>
      </c>
    </row>
    <row r="303" spans="2:44" x14ac:dyDescent="0.25">
      <c r="B303" s="173" t="s">
        <v>907</v>
      </c>
      <c r="C303" s="174" t="s">
        <v>908</v>
      </c>
      <c r="D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5">
        <f t="shared" si="180"/>
        <v>0</v>
      </c>
      <c r="G303" s="175"/>
      <c r="H303" s="175">
        <f t="shared" si="181"/>
        <v>0</v>
      </c>
      <c r="I303" s="175"/>
      <c r="J303" s="175">
        <f t="shared" si="182"/>
        <v>0</v>
      </c>
      <c r="K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5">
        <f t="shared" si="183"/>
        <v>0</v>
      </c>
      <c r="AF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5">
        <f t="shared" si="184"/>
        <v>0</v>
      </c>
      <c r="AJ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5">
        <f t="shared" si="185"/>
        <v>0</v>
      </c>
      <c r="AN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5">
        <f t="shared" si="186"/>
        <v>0</v>
      </c>
      <c r="AR303" s="175">
        <f t="shared" si="187"/>
        <v>0</v>
      </c>
    </row>
    <row r="304" spans="2:44" x14ac:dyDescent="0.25">
      <c r="B304" s="173" t="s">
        <v>909</v>
      </c>
      <c r="C304" s="174" t="s">
        <v>910</v>
      </c>
      <c r="D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5">
        <f t="shared" si="180"/>
        <v>0</v>
      </c>
      <c r="G304" s="175"/>
      <c r="H304" s="175">
        <f t="shared" si="181"/>
        <v>0</v>
      </c>
      <c r="I304" s="175"/>
      <c r="J304" s="175">
        <f t="shared" si="182"/>
        <v>0</v>
      </c>
      <c r="K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5">
        <f t="shared" si="183"/>
        <v>0</v>
      </c>
      <c r="AF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5">
        <f t="shared" si="184"/>
        <v>0</v>
      </c>
      <c r="AJ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5">
        <f t="shared" si="185"/>
        <v>0</v>
      </c>
      <c r="AN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5">
        <f t="shared" si="186"/>
        <v>0</v>
      </c>
      <c r="AR304" s="175">
        <f t="shared" si="187"/>
        <v>0</v>
      </c>
    </row>
    <row r="305" spans="2:44" x14ac:dyDescent="0.25">
      <c r="B305" s="173" t="s">
        <v>911</v>
      </c>
      <c r="C305" s="174" t="s">
        <v>912</v>
      </c>
      <c r="D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5">
        <f t="shared" si="180"/>
        <v>0</v>
      </c>
      <c r="G305" s="175"/>
      <c r="H305" s="175">
        <f t="shared" si="181"/>
        <v>0</v>
      </c>
      <c r="I305" s="175"/>
      <c r="J305" s="175">
        <f t="shared" si="182"/>
        <v>0</v>
      </c>
      <c r="K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5">
        <f t="shared" si="183"/>
        <v>0</v>
      </c>
      <c r="AF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5">
        <f t="shared" si="184"/>
        <v>0</v>
      </c>
      <c r="AJ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5">
        <f t="shared" si="185"/>
        <v>0</v>
      </c>
      <c r="AN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5">
        <f t="shared" si="186"/>
        <v>0</v>
      </c>
      <c r="AR305" s="175">
        <f t="shared" si="187"/>
        <v>0</v>
      </c>
    </row>
    <row r="306" spans="2:44" x14ac:dyDescent="0.25">
      <c r="B306" s="173" t="s">
        <v>913</v>
      </c>
      <c r="C306" s="174" t="s">
        <v>914</v>
      </c>
      <c r="D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5">
        <f t="shared" si="180"/>
        <v>0</v>
      </c>
      <c r="G306" s="175"/>
      <c r="H306" s="175">
        <f t="shared" si="181"/>
        <v>0</v>
      </c>
      <c r="I306" s="175"/>
      <c r="J306" s="175">
        <f t="shared" si="182"/>
        <v>0</v>
      </c>
      <c r="K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5">
        <f t="shared" si="183"/>
        <v>0</v>
      </c>
      <c r="AF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5">
        <f t="shared" si="184"/>
        <v>0</v>
      </c>
      <c r="AJ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5">
        <f t="shared" si="185"/>
        <v>0</v>
      </c>
      <c r="AN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5">
        <f t="shared" si="186"/>
        <v>0</v>
      </c>
      <c r="AR306" s="175">
        <f t="shared" si="187"/>
        <v>0</v>
      </c>
    </row>
    <row r="307" spans="2:44" x14ac:dyDescent="0.25">
      <c r="B307" s="173" t="s">
        <v>915</v>
      </c>
      <c r="C307" s="174" t="s">
        <v>916</v>
      </c>
      <c r="D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5">
        <f t="shared" si="180"/>
        <v>0</v>
      </c>
      <c r="G307" s="175"/>
      <c r="H307" s="175">
        <f t="shared" si="181"/>
        <v>0</v>
      </c>
      <c r="I307" s="175"/>
      <c r="J307" s="175">
        <f t="shared" si="182"/>
        <v>0</v>
      </c>
      <c r="K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5">
        <f t="shared" si="183"/>
        <v>0</v>
      </c>
      <c r="AF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5">
        <f t="shared" si="184"/>
        <v>0</v>
      </c>
      <c r="AJ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5">
        <f t="shared" si="185"/>
        <v>0</v>
      </c>
      <c r="AN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5">
        <f t="shared" si="186"/>
        <v>0</v>
      </c>
      <c r="AR307" s="175">
        <f t="shared" si="187"/>
        <v>0</v>
      </c>
    </row>
    <row r="308" spans="2:44" x14ac:dyDescent="0.25">
      <c r="B308" s="173" t="s">
        <v>917</v>
      </c>
      <c r="C308" s="174" t="s">
        <v>918</v>
      </c>
      <c r="D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5">
        <f t="shared" si="180"/>
        <v>0</v>
      </c>
      <c r="G308" s="175"/>
      <c r="H308" s="175">
        <f t="shared" si="181"/>
        <v>0</v>
      </c>
      <c r="I308" s="175"/>
      <c r="J308" s="175">
        <f t="shared" si="182"/>
        <v>0</v>
      </c>
      <c r="K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5">
        <f t="shared" si="183"/>
        <v>0</v>
      </c>
      <c r="AF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5">
        <f t="shared" si="184"/>
        <v>0</v>
      </c>
      <c r="AJ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5">
        <f t="shared" si="185"/>
        <v>0</v>
      </c>
      <c r="AN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5">
        <f t="shared" si="186"/>
        <v>0</v>
      </c>
      <c r="AR308" s="175">
        <f t="shared" si="187"/>
        <v>0</v>
      </c>
    </row>
    <row r="309" spans="2:44" x14ac:dyDescent="0.25">
      <c r="B309" s="173" t="s">
        <v>919</v>
      </c>
      <c r="C309" s="174" t="s">
        <v>920</v>
      </c>
      <c r="D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5">
        <f t="shared" si="180"/>
        <v>0</v>
      </c>
      <c r="G309" s="175"/>
      <c r="H309" s="175">
        <f t="shared" si="181"/>
        <v>0</v>
      </c>
      <c r="I309" s="175"/>
      <c r="J309" s="175">
        <f t="shared" si="182"/>
        <v>0</v>
      </c>
      <c r="K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5">
        <f t="shared" si="183"/>
        <v>0</v>
      </c>
      <c r="AF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5">
        <f t="shared" si="184"/>
        <v>0</v>
      </c>
      <c r="AJ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5">
        <f t="shared" si="185"/>
        <v>0</v>
      </c>
      <c r="AN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5">
        <f t="shared" si="186"/>
        <v>0</v>
      </c>
      <c r="AR309" s="175">
        <f t="shared" si="187"/>
        <v>0</v>
      </c>
    </row>
    <row r="310" spans="2:44" x14ac:dyDescent="0.25">
      <c r="B310" s="173" t="s">
        <v>921</v>
      </c>
      <c r="C310" s="174" t="s">
        <v>922</v>
      </c>
      <c r="D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5">
        <f t="shared" si="180"/>
        <v>0</v>
      </c>
      <c r="G310" s="175"/>
      <c r="H310" s="175">
        <f t="shared" si="181"/>
        <v>0</v>
      </c>
      <c r="I310" s="175"/>
      <c r="J310" s="175">
        <f t="shared" si="182"/>
        <v>0</v>
      </c>
      <c r="K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5">
        <f t="shared" si="183"/>
        <v>0</v>
      </c>
      <c r="AF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5">
        <f t="shared" si="184"/>
        <v>0</v>
      </c>
      <c r="AJ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5">
        <f t="shared" si="185"/>
        <v>0</v>
      </c>
      <c r="AN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5">
        <f t="shared" si="186"/>
        <v>0</v>
      </c>
      <c r="AR310" s="175">
        <f t="shared" si="187"/>
        <v>0</v>
      </c>
    </row>
    <row r="311" spans="2:44" x14ac:dyDescent="0.25">
      <c r="B311" s="173" t="s">
        <v>923</v>
      </c>
      <c r="C311" s="174" t="s">
        <v>924</v>
      </c>
      <c r="D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5">
        <f t="shared" si="180"/>
        <v>0</v>
      </c>
      <c r="G311" s="175"/>
      <c r="H311" s="175">
        <f t="shared" si="181"/>
        <v>0</v>
      </c>
      <c r="I311" s="175"/>
      <c r="J311" s="175">
        <f t="shared" si="182"/>
        <v>0</v>
      </c>
      <c r="K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5">
        <f t="shared" si="183"/>
        <v>0</v>
      </c>
      <c r="AF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5">
        <f t="shared" si="184"/>
        <v>0</v>
      </c>
      <c r="AJ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5">
        <f t="shared" si="185"/>
        <v>0</v>
      </c>
      <c r="AN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5">
        <f t="shared" si="186"/>
        <v>0</v>
      </c>
      <c r="AR311" s="175">
        <f t="shared" si="187"/>
        <v>0</v>
      </c>
    </row>
    <row r="312" spans="2:44" x14ac:dyDescent="0.25">
      <c r="B312" s="182" t="s">
        <v>315</v>
      </c>
      <c r="C312" s="183" t="s">
        <v>189</v>
      </c>
      <c r="D312" s="184">
        <f>SUM(D313:D326)</f>
        <v>157580</v>
      </c>
      <c r="E312" s="184">
        <f>SUM(E313:E326)</f>
        <v>19500</v>
      </c>
      <c r="F312" s="184">
        <f t="shared" si="180"/>
        <v>177080</v>
      </c>
      <c r="G312" s="184">
        <f>SUM(G313:G326)</f>
        <v>0</v>
      </c>
      <c r="H312" s="184">
        <f t="shared" si="181"/>
        <v>177080</v>
      </c>
      <c r="I312" s="184">
        <f>SUM(I313:I326)</f>
        <v>0</v>
      </c>
      <c r="J312" s="184">
        <f t="shared" si="182"/>
        <v>177080</v>
      </c>
      <c r="K312" s="184">
        <f t="shared" ref="K312:AD312" si="188">SUM(K313:K326)</f>
        <v>0</v>
      </c>
      <c r="L312" s="184">
        <f t="shared" si="188"/>
        <v>0</v>
      </c>
      <c r="M312" s="184">
        <f t="shared" si="188"/>
        <v>0</v>
      </c>
      <c r="N312" s="184">
        <f t="shared" si="188"/>
        <v>0</v>
      </c>
      <c r="O312" s="184">
        <f t="shared" si="188"/>
        <v>0</v>
      </c>
      <c r="P312" s="184">
        <f>SUM(P313:P326)</f>
        <v>0</v>
      </c>
      <c r="Q312" s="184">
        <f>SUM(Q313:Q326)</f>
        <v>0</v>
      </c>
      <c r="R312" s="184">
        <f t="shared" si="188"/>
        <v>0</v>
      </c>
      <c r="S312" s="184">
        <f t="shared" si="188"/>
        <v>0</v>
      </c>
      <c r="T312" s="184">
        <f>SUM(T313:T326)</f>
        <v>0</v>
      </c>
      <c r="U312" s="184">
        <f t="shared" si="188"/>
        <v>0</v>
      </c>
      <c r="V312" s="184">
        <f t="shared" si="188"/>
        <v>0</v>
      </c>
      <c r="W312" s="184">
        <f>SUM(W313:W326)</f>
        <v>0</v>
      </c>
      <c r="X312" s="184">
        <f t="shared" si="188"/>
        <v>0</v>
      </c>
      <c r="Y312" s="184">
        <f>SUM(Y313:Y326)</f>
        <v>0</v>
      </c>
      <c r="Z312" s="184">
        <f>SUM(Z313:Z326)</f>
        <v>177080</v>
      </c>
      <c r="AA312" s="184">
        <f t="shared" si="188"/>
        <v>0</v>
      </c>
      <c r="AB312" s="184">
        <f t="shared" si="188"/>
        <v>0</v>
      </c>
      <c r="AC312" s="184">
        <f t="shared" si="188"/>
        <v>157580</v>
      </c>
      <c r="AD312" s="184">
        <f t="shared" si="188"/>
        <v>19500</v>
      </c>
      <c r="AE312" s="184">
        <f t="shared" si="183"/>
        <v>177080</v>
      </c>
      <c r="AF312" s="184">
        <f>SUM(AF313:AF326)</f>
        <v>0</v>
      </c>
      <c r="AG312" s="184">
        <f>SUM(AG313:AG326)</f>
        <v>0</v>
      </c>
      <c r="AH312" s="184">
        <f>SUM(AH313:AH326)</f>
        <v>0</v>
      </c>
      <c r="AI312" s="184">
        <f t="shared" si="184"/>
        <v>0</v>
      </c>
      <c r="AJ312" s="184">
        <f>SUM(AJ313:AJ326)</f>
        <v>0</v>
      </c>
      <c r="AK312" s="184">
        <f>SUM(AK313:AK326)</f>
        <v>0</v>
      </c>
      <c r="AL312" s="184">
        <f>SUM(AL313:AL326)</f>
        <v>0</v>
      </c>
      <c r="AM312" s="184">
        <f t="shared" si="185"/>
        <v>0</v>
      </c>
      <c r="AN312" s="184">
        <f>SUM(AN313:AN326)</f>
        <v>0</v>
      </c>
      <c r="AO312" s="184">
        <f>SUM(AO313:AO326)</f>
        <v>0</v>
      </c>
      <c r="AP312" s="184">
        <f>SUM(AP313:AP326)</f>
        <v>0</v>
      </c>
      <c r="AQ312" s="184">
        <f t="shared" si="186"/>
        <v>0</v>
      </c>
      <c r="AR312" s="184">
        <f t="shared" si="187"/>
        <v>177080</v>
      </c>
    </row>
    <row r="313" spans="2:44" x14ac:dyDescent="0.25">
      <c r="B313" s="173" t="s">
        <v>925</v>
      </c>
      <c r="C313" s="174" t="s">
        <v>926</v>
      </c>
      <c r="D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5">
        <f t="shared" si="180"/>
        <v>12000</v>
      </c>
      <c r="G313" s="175"/>
      <c r="H313" s="175">
        <f t="shared" si="181"/>
        <v>12000</v>
      </c>
      <c r="I313" s="175"/>
      <c r="J313" s="175">
        <f t="shared" si="182"/>
        <v>12000</v>
      </c>
      <c r="K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AA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D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5">
        <f t="shared" si="183"/>
        <v>12000</v>
      </c>
      <c r="AF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5">
        <f t="shared" si="184"/>
        <v>0</v>
      </c>
      <c r="AJ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5">
        <f t="shared" si="185"/>
        <v>0</v>
      </c>
      <c r="AN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5">
        <f t="shared" si="186"/>
        <v>0</v>
      </c>
      <c r="AR313" s="175">
        <f t="shared" si="187"/>
        <v>12000</v>
      </c>
    </row>
    <row r="314" spans="2:44" x14ac:dyDescent="0.25">
      <c r="B314" s="173" t="s">
        <v>316</v>
      </c>
      <c r="C314" s="174" t="s">
        <v>927</v>
      </c>
      <c r="D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5">
        <f t="shared" si="180"/>
        <v>0</v>
      </c>
      <c r="G314" s="175"/>
      <c r="H314" s="175">
        <f t="shared" si="181"/>
        <v>0</v>
      </c>
      <c r="I314" s="175"/>
      <c r="J314" s="175">
        <f t="shared" si="182"/>
        <v>0</v>
      </c>
      <c r="K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5">
        <f t="shared" si="183"/>
        <v>0</v>
      </c>
      <c r="AF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5">
        <f t="shared" si="184"/>
        <v>0</v>
      </c>
      <c r="AJ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5">
        <f t="shared" si="185"/>
        <v>0</v>
      </c>
      <c r="AN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5">
        <f t="shared" si="186"/>
        <v>0</v>
      </c>
      <c r="AR314" s="175">
        <f t="shared" si="187"/>
        <v>0</v>
      </c>
    </row>
    <row r="315" spans="2:44" x14ac:dyDescent="0.25">
      <c r="B315" s="173" t="s">
        <v>928</v>
      </c>
      <c r="C315" s="174" t="s">
        <v>929</v>
      </c>
      <c r="D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80580</v>
      </c>
      <c r="E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5">
        <f t="shared" si="180"/>
        <v>80580</v>
      </c>
      <c r="G315" s="175"/>
      <c r="H315" s="175">
        <f t="shared" si="181"/>
        <v>80580</v>
      </c>
      <c r="I315" s="175"/>
      <c r="J315" s="175">
        <f t="shared" si="182"/>
        <v>80580</v>
      </c>
      <c r="K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80580</v>
      </c>
      <c r="AA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80580</v>
      </c>
      <c r="AD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5">
        <f t="shared" si="183"/>
        <v>80580</v>
      </c>
      <c r="AF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5">
        <f t="shared" si="184"/>
        <v>0</v>
      </c>
      <c r="AJ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75">
        <f t="shared" si="185"/>
        <v>0</v>
      </c>
      <c r="AN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5">
        <f t="shared" si="186"/>
        <v>0</v>
      </c>
      <c r="AR315" s="175">
        <f t="shared" si="187"/>
        <v>80580</v>
      </c>
    </row>
    <row r="316" spans="2:44" x14ac:dyDescent="0.25">
      <c r="B316" s="173" t="s">
        <v>930</v>
      </c>
      <c r="C316" s="174" t="s">
        <v>931</v>
      </c>
      <c r="D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5">
        <f t="shared" si="180"/>
        <v>0</v>
      </c>
      <c r="G316" s="175"/>
      <c r="H316" s="175">
        <f t="shared" si="181"/>
        <v>0</v>
      </c>
      <c r="I316" s="175"/>
      <c r="J316" s="175">
        <f t="shared" si="182"/>
        <v>0</v>
      </c>
      <c r="K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5">
        <f t="shared" si="183"/>
        <v>0</v>
      </c>
      <c r="AF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5">
        <f t="shared" si="184"/>
        <v>0</v>
      </c>
      <c r="AJ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5">
        <f t="shared" si="185"/>
        <v>0</v>
      </c>
      <c r="AN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5">
        <f t="shared" si="186"/>
        <v>0</v>
      </c>
      <c r="AR316" s="175">
        <f t="shared" si="187"/>
        <v>0</v>
      </c>
    </row>
    <row r="317" spans="2:44" x14ac:dyDescent="0.25">
      <c r="B317" s="173" t="s">
        <v>932</v>
      </c>
      <c r="C317" s="174" t="s">
        <v>933</v>
      </c>
      <c r="D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F317" s="175">
        <f t="shared" si="180"/>
        <v>4500</v>
      </c>
      <c r="G317" s="175"/>
      <c r="H317" s="175">
        <f t="shared" si="181"/>
        <v>4500</v>
      </c>
      <c r="I317" s="175"/>
      <c r="J317" s="175">
        <f t="shared" si="182"/>
        <v>4500</v>
      </c>
      <c r="K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v>
      </c>
      <c r="AA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E317" s="175">
        <f t="shared" si="183"/>
        <v>4500</v>
      </c>
      <c r="AF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5">
        <f t="shared" si="184"/>
        <v>0</v>
      </c>
      <c r="AJ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5">
        <f t="shared" si="185"/>
        <v>0</v>
      </c>
      <c r="AN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5">
        <f t="shared" si="186"/>
        <v>0</v>
      </c>
      <c r="AR317" s="175">
        <f t="shared" si="187"/>
        <v>4500</v>
      </c>
    </row>
    <row r="318" spans="2:44" x14ac:dyDescent="0.25">
      <c r="B318" s="173" t="s">
        <v>934</v>
      </c>
      <c r="C318" s="174" t="s">
        <v>935</v>
      </c>
      <c r="D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5">
        <f t="shared" si="180"/>
        <v>0</v>
      </c>
      <c r="G318" s="175"/>
      <c r="H318" s="175">
        <f t="shared" si="181"/>
        <v>0</v>
      </c>
      <c r="I318" s="175"/>
      <c r="J318" s="175">
        <f t="shared" si="182"/>
        <v>0</v>
      </c>
      <c r="K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5">
        <f t="shared" si="183"/>
        <v>0</v>
      </c>
      <c r="AF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5">
        <f t="shared" si="184"/>
        <v>0</v>
      </c>
      <c r="AJ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5">
        <f t="shared" si="185"/>
        <v>0</v>
      </c>
      <c r="AN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5">
        <f t="shared" si="186"/>
        <v>0</v>
      </c>
      <c r="AR318" s="175">
        <f t="shared" si="187"/>
        <v>0</v>
      </c>
    </row>
    <row r="319" spans="2:44" x14ac:dyDescent="0.25">
      <c r="B319" s="173" t="s">
        <v>317</v>
      </c>
      <c r="C319" s="174" t="s">
        <v>936</v>
      </c>
      <c r="D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5">
        <f t="shared" si="180"/>
        <v>0</v>
      </c>
      <c r="G319" s="175"/>
      <c r="H319" s="175">
        <f t="shared" si="181"/>
        <v>0</v>
      </c>
      <c r="I319" s="175"/>
      <c r="J319" s="175">
        <f t="shared" si="182"/>
        <v>0</v>
      </c>
      <c r="K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5">
        <f t="shared" si="183"/>
        <v>0</v>
      </c>
      <c r="AF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5">
        <f t="shared" si="184"/>
        <v>0</v>
      </c>
      <c r="AJ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5">
        <f t="shared" si="185"/>
        <v>0</v>
      </c>
      <c r="AN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5">
        <f t="shared" si="186"/>
        <v>0</v>
      </c>
      <c r="AR319" s="175">
        <f t="shared" si="187"/>
        <v>0</v>
      </c>
    </row>
    <row r="320" spans="2:44" x14ac:dyDescent="0.25">
      <c r="B320" s="173" t="s">
        <v>937</v>
      </c>
      <c r="C320" s="174" t="s">
        <v>938</v>
      </c>
      <c r="D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5">
        <f t="shared" si="180"/>
        <v>0</v>
      </c>
      <c r="G320" s="175"/>
      <c r="H320" s="175">
        <f t="shared" si="181"/>
        <v>0</v>
      </c>
      <c r="I320" s="175"/>
      <c r="J320" s="175">
        <f t="shared" si="182"/>
        <v>0</v>
      </c>
      <c r="K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5">
        <f t="shared" si="183"/>
        <v>0</v>
      </c>
      <c r="AF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5">
        <f t="shared" si="184"/>
        <v>0</v>
      </c>
      <c r="AJ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5">
        <f t="shared" si="185"/>
        <v>0</v>
      </c>
      <c r="AN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5">
        <f t="shared" si="186"/>
        <v>0</v>
      </c>
      <c r="AR320" s="175">
        <f t="shared" si="187"/>
        <v>0</v>
      </c>
    </row>
    <row r="321" spans="2:44" x14ac:dyDescent="0.25">
      <c r="B321" s="173" t="s">
        <v>939</v>
      </c>
      <c r="C321" s="174" t="s">
        <v>940</v>
      </c>
      <c r="D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5">
        <f t="shared" si="180"/>
        <v>0</v>
      </c>
      <c r="G321" s="175"/>
      <c r="H321" s="175">
        <f t="shared" si="181"/>
        <v>0</v>
      </c>
      <c r="I321" s="175"/>
      <c r="J321" s="175">
        <f t="shared" si="182"/>
        <v>0</v>
      </c>
      <c r="K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5">
        <f t="shared" si="183"/>
        <v>0</v>
      </c>
      <c r="AF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5">
        <f t="shared" si="184"/>
        <v>0</v>
      </c>
      <c r="AJ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5">
        <f t="shared" si="185"/>
        <v>0</v>
      </c>
      <c r="AN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5">
        <f t="shared" si="186"/>
        <v>0</v>
      </c>
      <c r="AR321" s="175">
        <f t="shared" si="187"/>
        <v>0</v>
      </c>
    </row>
    <row r="322" spans="2:44" x14ac:dyDescent="0.25">
      <c r="B322" s="173" t="s">
        <v>941</v>
      </c>
      <c r="C322" s="174" t="s">
        <v>942</v>
      </c>
      <c r="D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65000</v>
      </c>
      <c r="E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322" s="175">
        <f t="shared" si="180"/>
        <v>80000</v>
      </c>
      <c r="G322" s="175"/>
      <c r="H322" s="175">
        <f t="shared" si="181"/>
        <v>80000</v>
      </c>
      <c r="I322" s="175"/>
      <c r="J322" s="175">
        <f t="shared" si="182"/>
        <v>80000</v>
      </c>
      <c r="K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AA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65000</v>
      </c>
      <c r="AD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E322" s="175">
        <f t="shared" si="183"/>
        <v>80000</v>
      </c>
      <c r="AF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5">
        <f t="shared" si="184"/>
        <v>0</v>
      </c>
      <c r="AJ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5">
        <f t="shared" si="185"/>
        <v>0</v>
      </c>
      <c r="AN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5">
        <f t="shared" si="186"/>
        <v>0</v>
      </c>
      <c r="AR322" s="175">
        <f t="shared" si="187"/>
        <v>80000</v>
      </c>
    </row>
    <row r="323" spans="2:44" x14ac:dyDescent="0.25">
      <c r="B323" s="173" t="s">
        <v>943</v>
      </c>
      <c r="C323" s="174" t="s">
        <v>944</v>
      </c>
      <c r="D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5">
        <f t="shared" si="180"/>
        <v>0</v>
      </c>
      <c r="G323" s="175"/>
      <c r="H323" s="175">
        <f t="shared" si="181"/>
        <v>0</v>
      </c>
      <c r="I323" s="175"/>
      <c r="J323" s="175">
        <f t="shared" si="182"/>
        <v>0</v>
      </c>
      <c r="K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5">
        <f t="shared" si="183"/>
        <v>0</v>
      </c>
      <c r="AF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5">
        <f t="shared" si="184"/>
        <v>0</v>
      </c>
      <c r="AJ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5">
        <f t="shared" si="185"/>
        <v>0</v>
      </c>
      <c r="AN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5">
        <f t="shared" si="186"/>
        <v>0</v>
      </c>
      <c r="AR323" s="175">
        <f t="shared" si="187"/>
        <v>0</v>
      </c>
    </row>
    <row r="324" spans="2:44" x14ac:dyDescent="0.25">
      <c r="B324" s="173" t="s">
        <v>945</v>
      </c>
      <c r="C324" s="174" t="s">
        <v>946</v>
      </c>
      <c r="D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5">
        <f t="shared" si="180"/>
        <v>0</v>
      </c>
      <c r="G324" s="175"/>
      <c r="H324" s="175">
        <f t="shared" si="181"/>
        <v>0</v>
      </c>
      <c r="I324" s="175"/>
      <c r="J324" s="175">
        <f t="shared" si="182"/>
        <v>0</v>
      </c>
      <c r="K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5">
        <f t="shared" si="183"/>
        <v>0</v>
      </c>
      <c r="AF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5">
        <f t="shared" si="184"/>
        <v>0</v>
      </c>
      <c r="AJ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5">
        <f t="shared" si="185"/>
        <v>0</v>
      </c>
      <c r="AN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5">
        <f t="shared" si="186"/>
        <v>0</v>
      </c>
      <c r="AR324" s="175">
        <f t="shared" si="187"/>
        <v>0</v>
      </c>
    </row>
    <row r="325" spans="2:44" x14ac:dyDescent="0.25">
      <c r="B325" s="173" t="s">
        <v>947</v>
      </c>
      <c r="C325" s="174" t="s">
        <v>948</v>
      </c>
      <c r="D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5">
        <f t="shared" si="180"/>
        <v>0</v>
      </c>
      <c r="G325" s="175"/>
      <c r="H325" s="175">
        <f t="shared" si="181"/>
        <v>0</v>
      </c>
      <c r="I325" s="175"/>
      <c r="J325" s="175">
        <f t="shared" si="182"/>
        <v>0</v>
      </c>
      <c r="K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5">
        <f t="shared" si="183"/>
        <v>0</v>
      </c>
      <c r="AF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5">
        <f t="shared" si="184"/>
        <v>0</v>
      </c>
      <c r="AJ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5">
        <f t="shared" si="185"/>
        <v>0</v>
      </c>
      <c r="AN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5">
        <f t="shared" si="186"/>
        <v>0</v>
      </c>
      <c r="AR325" s="175">
        <f t="shared" si="187"/>
        <v>0</v>
      </c>
    </row>
    <row r="326" spans="2:44" x14ac:dyDescent="0.25">
      <c r="B326" s="173" t="s">
        <v>949</v>
      </c>
      <c r="C326" s="174" t="s">
        <v>950</v>
      </c>
      <c r="D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5">
        <f t="shared" si="180"/>
        <v>0</v>
      </c>
      <c r="G326" s="175"/>
      <c r="H326" s="175">
        <f t="shared" si="181"/>
        <v>0</v>
      </c>
      <c r="I326" s="175"/>
      <c r="J326" s="175">
        <f t="shared" si="182"/>
        <v>0</v>
      </c>
      <c r="K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5">
        <f t="shared" si="183"/>
        <v>0</v>
      </c>
      <c r="AF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5">
        <f t="shared" si="184"/>
        <v>0</v>
      </c>
      <c r="AJ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5">
        <f t="shared" si="185"/>
        <v>0</v>
      </c>
      <c r="AN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5">
        <f t="shared" si="186"/>
        <v>0</v>
      </c>
      <c r="AR326" s="175">
        <f t="shared" si="187"/>
        <v>0</v>
      </c>
    </row>
    <row r="327" spans="2:44" x14ac:dyDescent="0.25">
      <c r="B327" s="170" t="s">
        <v>319</v>
      </c>
      <c r="C327" s="171" t="s">
        <v>191</v>
      </c>
      <c r="D327" s="172">
        <f>D328+D345+D383+D389</f>
        <v>50000</v>
      </c>
      <c r="E327" s="172">
        <f>E328+E345+E383+E389</f>
        <v>842100</v>
      </c>
      <c r="F327" s="172">
        <f t="shared" si="180"/>
        <v>892100</v>
      </c>
      <c r="G327" s="172">
        <f>G328+G345+G383+G389</f>
        <v>0</v>
      </c>
      <c r="H327" s="172">
        <f t="shared" si="181"/>
        <v>892100</v>
      </c>
      <c r="I327" s="172">
        <f>I328+I345+I383+I389</f>
        <v>0</v>
      </c>
      <c r="J327" s="172">
        <f t="shared" si="182"/>
        <v>892100</v>
      </c>
      <c r="K327" s="172">
        <f t="shared" ref="K327:AD327" si="189">K328+K345+K383+K389</f>
        <v>0</v>
      </c>
      <c r="L327" s="172">
        <f t="shared" si="189"/>
        <v>0</v>
      </c>
      <c r="M327" s="172">
        <f t="shared" si="189"/>
        <v>0</v>
      </c>
      <c r="N327" s="172">
        <f t="shared" si="189"/>
        <v>0</v>
      </c>
      <c r="O327" s="172">
        <f t="shared" si="189"/>
        <v>0</v>
      </c>
      <c r="P327" s="172">
        <f t="shared" si="189"/>
        <v>0</v>
      </c>
      <c r="Q327" s="172">
        <f t="shared" si="189"/>
        <v>0</v>
      </c>
      <c r="R327" s="172">
        <f t="shared" si="189"/>
        <v>0</v>
      </c>
      <c r="S327" s="172">
        <f t="shared" si="189"/>
        <v>0</v>
      </c>
      <c r="T327" s="172">
        <f>T328+T345+T383+T389</f>
        <v>0</v>
      </c>
      <c r="U327" s="172">
        <f t="shared" si="189"/>
        <v>0</v>
      </c>
      <c r="V327" s="172">
        <f t="shared" si="189"/>
        <v>0</v>
      </c>
      <c r="W327" s="172">
        <f t="shared" si="189"/>
        <v>0</v>
      </c>
      <c r="X327" s="172">
        <f t="shared" si="189"/>
        <v>0</v>
      </c>
      <c r="Y327" s="172">
        <f>Y328+Y345+Y383+Y389</f>
        <v>0</v>
      </c>
      <c r="Z327" s="172">
        <f>Z328+Z345+Z383+Z389</f>
        <v>892100</v>
      </c>
      <c r="AA327" s="172">
        <f t="shared" si="189"/>
        <v>0</v>
      </c>
      <c r="AB327" s="172">
        <f t="shared" si="189"/>
        <v>30000</v>
      </c>
      <c r="AC327" s="172">
        <f t="shared" si="189"/>
        <v>415600</v>
      </c>
      <c r="AD327" s="172">
        <f t="shared" si="189"/>
        <v>446500</v>
      </c>
      <c r="AE327" s="172">
        <f t="shared" si="183"/>
        <v>892100</v>
      </c>
      <c r="AF327" s="172">
        <f>AF328+AF345+AF383+AF389</f>
        <v>0</v>
      </c>
      <c r="AG327" s="172">
        <f>AG328+AG345+AG383+AG389</f>
        <v>0</v>
      </c>
      <c r="AH327" s="172">
        <f>AH328+AH345+AH383+AH389</f>
        <v>0</v>
      </c>
      <c r="AI327" s="172">
        <f t="shared" si="184"/>
        <v>0</v>
      </c>
      <c r="AJ327" s="172">
        <f>AJ328+AJ345+AJ383+AJ389</f>
        <v>0</v>
      </c>
      <c r="AK327" s="172">
        <f>AK328+AK345+AK383+AK389</f>
        <v>0</v>
      </c>
      <c r="AL327" s="172">
        <f>AL328+AL345+AL383+AL389</f>
        <v>0</v>
      </c>
      <c r="AM327" s="172">
        <f t="shared" si="185"/>
        <v>0</v>
      </c>
      <c r="AN327" s="172">
        <f>AN328+AN345+AN383+AN389</f>
        <v>0</v>
      </c>
      <c r="AO327" s="172">
        <f>AO328+AO345+AO383+AO389</f>
        <v>0</v>
      </c>
      <c r="AP327" s="172">
        <f>AP328+AP345+AP383+AP389</f>
        <v>0</v>
      </c>
      <c r="AQ327" s="172">
        <f t="shared" si="186"/>
        <v>0</v>
      </c>
      <c r="AR327" s="172">
        <f t="shared" si="187"/>
        <v>892100</v>
      </c>
    </row>
    <row r="328" spans="2:44" x14ac:dyDescent="0.25">
      <c r="B328" s="182" t="s">
        <v>320</v>
      </c>
      <c r="C328" s="183" t="s">
        <v>192</v>
      </c>
      <c r="D328" s="184">
        <f>SUM(D329:D344)</f>
        <v>0</v>
      </c>
      <c r="E328" s="184">
        <f>SUM(E329:E344)</f>
        <v>0</v>
      </c>
      <c r="F328" s="184">
        <f t="shared" si="180"/>
        <v>0</v>
      </c>
      <c r="G328" s="184">
        <f>SUM(G329:G344)</f>
        <v>0</v>
      </c>
      <c r="H328" s="184">
        <f t="shared" si="181"/>
        <v>0</v>
      </c>
      <c r="I328" s="184">
        <f>SUM(I329:I344)</f>
        <v>0</v>
      </c>
      <c r="J328" s="184">
        <f t="shared" si="182"/>
        <v>0</v>
      </c>
      <c r="K328" s="184">
        <f t="shared" ref="K328:AD328" si="190">SUM(K329:K344)</f>
        <v>0</v>
      </c>
      <c r="L328" s="184">
        <f t="shared" si="190"/>
        <v>0</v>
      </c>
      <c r="M328" s="184">
        <f t="shared" si="190"/>
        <v>0</v>
      </c>
      <c r="N328" s="184">
        <f t="shared" si="190"/>
        <v>0</v>
      </c>
      <c r="O328" s="184">
        <f t="shared" si="190"/>
        <v>0</v>
      </c>
      <c r="P328" s="184">
        <f t="shared" si="190"/>
        <v>0</v>
      </c>
      <c r="Q328" s="184">
        <f t="shared" si="190"/>
        <v>0</v>
      </c>
      <c r="R328" s="184">
        <f t="shared" si="190"/>
        <v>0</v>
      </c>
      <c r="S328" s="184">
        <f t="shared" si="190"/>
        <v>0</v>
      </c>
      <c r="T328" s="184">
        <f>SUM(T329:T344)</f>
        <v>0</v>
      </c>
      <c r="U328" s="184">
        <f t="shared" si="190"/>
        <v>0</v>
      </c>
      <c r="V328" s="184">
        <f t="shared" si="190"/>
        <v>0</v>
      </c>
      <c r="W328" s="184">
        <f t="shared" si="190"/>
        <v>0</v>
      </c>
      <c r="X328" s="184">
        <f t="shared" si="190"/>
        <v>0</v>
      </c>
      <c r="Y328" s="184">
        <f>SUM(Y329:Y344)</f>
        <v>0</v>
      </c>
      <c r="Z328" s="184">
        <f>SUM(Z329:Z344)</f>
        <v>0</v>
      </c>
      <c r="AA328" s="184">
        <f t="shared" si="190"/>
        <v>0</v>
      </c>
      <c r="AB328" s="184">
        <f t="shared" si="190"/>
        <v>0</v>
      </c>
      <c r="AC328" s="184">
        <f t="shared" si="190"/>
        <v>0</v>
      </c>
      <c r="AD328" s="184">
        <f t="shared" si="190"/>
        <v>0</v>
      </c>
      <c r="AE328" s="184">
        <f t="shared" si="183"/>
        <v>0</v>
      </c>
      <c r="AF328" s="184">
        <f>SUM(AF329:AF344)</f>
        <v>0</v>
      </c>
      <c r="AG328" s="184">
        <f>SUM(AG329:AG344)</f>
        <v>0</v>
      </c>
      <c r="AH328" s="184">
        <f>SUM(AH329:AH344)</f>
        <v>0</v>
      </c>
      <c r="AI328" s="184">
        <f t="shared" si="184"/>
        <v>0</v>
      </c>
      <c r="AJ328" s="184">
        <f>SUM(AJ329:AJ344)</f>
        <v>0</v>
      </c>
      <c r="AK328" s="184">
        <f>SUM(AK329:AK344)</f>
        <v>0</v>
      </c>
      <c r="AL328" s="184">
        <f>SUM(AL329:AL344)</f>
        <v>0</v>
      </c>
      <c r="AM328" s="184">
        <f t="shared" si="185"/>
        <v>0</v>
      </c>
      <c r="AN328" s="184">
        <f>SUM(AN329:AN344)</f>
        <v>0</v>
      </c>
      <c r="AO328" s="184">
        <f>SUM(AO329:AO344)</f>
        <v>0</v>
      </c>
      <c r="AP328" s="184">
        <f>SUM(AP329:AP344)</f>
        <v>0</v>
      </c>
      <c r="AQ328" s="184">
        <f t="shared" si="186"/>
        <v>0</v>
      </c>
      <c r="AR328" s="184">
        <f t="shared" si="187"/>
        <v>0</v>
      </c>
    </row>
    <row r="329" spans="2:44" x14ac:dyDescent="0.25">
      <c r="B329" s="173" t="s">
        <v>321</v>
      </c>
      <c r="C329" s="174" t="s">
        <v>193</v>
      </c>
      <c r="D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5">
        <f t="shared" si="180"/>
        <v>0</v>
      </c>
      <c r="G329" s="175"/>
      <c r="H329" s="175">
        <f t="shared" si="181"/>
        <v>0</v>
      </c>
      <c r="I329" s="175"/>
      <c r="J329" s="175">
        <f t="shared" si="182"/>
        <v>0</v>
      </c>
      <c r="K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5">
        <f t="shared" si="183"/>
        <v>0</v>
      </c>
      <c r="AF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5">
        <f t="shared" si="184"/>
        <v>0</v>
      </c>
      <c r="AJ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5">
        <f t="shared" si="185"/>
        <v>0</v>
      </c>
      <c r="AN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5">
        <f t="shared" si="186"/>
        <v>0</v>
      </c>
      <c r="AR329" s="175">
        <f t="shared" si="187"/>
        <v>0</v>
      </c>
    </row>
    <row r="330" spans="2:44" x14ac:dyDescent="0.25">
      <c r="B330" s="173" t="s">
        <v>335</v>
      </c>
      <c r="C330" s="174" t="s">
        <v>203</v>
      </c>
      <c r="D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5">
        <f t="shared" si="180"/>
        <v>0</v>
      </c>
      <c r="G330" s="175"/>
      <c r="H330" s="175">
        <f t="shared" si="181"/>
        <v>0</v>
      </c>
      <c r="I330" s="175"/>
      <c r="J330" s="175">
        <f t="shared" si="182"/>
        <v>0</v>
      </c>
      <c r="K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5">
        <f t="shared" si="183"/>
        <v>0</v>
      </c>
      <c r="AF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5">
        <f t="shared" si="184"/>
        <v>0</v>
      </c>
      <c r="AJ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5">
        <f t="shared" si="185"/>
        <v>0</v>
      </c>
      <c r="AN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5">
        <f t="shared" si="186"/>
        <v>0</v>
      </c>
      <c r="AR330" s="175">
        <f t="shared" si="187"/>
        <v>0</v>
      </c>
    </row>
    <row r="331" spans="2:44" x14ac:dyDescent="0.25">
      <c r="B331" s="173" t="s">
        <v>951</v>
      </c>
      <c r="C331" s="174" t="s">
        <v>952</v>
      </c>
      <c r="D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5">
        <f t="shared" si="180"/>
        <v>0</v>
      </c>
      <c r="G331" s="175"/>
      <c r="H331" s="175">
        <f t="shared" si="181"/>
        <v>0</v>
      </c>
      <c r="I331" s="175"/>
      <c r="J331" s="175">
        <f t="shared" si="182"/>
        <v>0</v>
      </c>
      <c r="K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5">
        <f t="shared" si="183"/>
        <v>0</v>
      </c>
      <c r="AF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5">
        <f t="shared" si="184"/>
        <v>0</v>
      </c>
      <c r="AJ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5">
        <f t="shared" si="185"/>
        <v>0</v>
      </c>
      <c r="AN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5">
        <f t="shared" si="186"/>
        <v>0</v>
      </c>
      <c r="AR331" s="175">
        <f t="shared" si="187"/>
        <v>0</v>
      </c>
    </row>
    <row r="332" spans="2:44" x14ac:dyDescent="0.25">
      <c r="B332" s="173" t="s">
        <v>953</v>
      </c>
      <c r="C332" s="174" t="s">
        <v>954</v>
      </c>
      <c r="D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5">
        <f t="shared" si="180"/>
        <v>0</v>
      </c>
      <c r="G332" s="175"/>
      <c r="H332" s="175">
        <f t="shared" si="181"/>
        <v>0</v>
      </c>
      <c r="I332" s="175"/>
      <c r="J332" s="175">
        <f t="shared" si="182"/>
        <v>0</v>
      </c>
      <c r="K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5">
        <f t="shared" si="183"/>
        <v>0</v>
      </c>
      <c r="AF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5">
        <f t="shared" si="184"/>
        <v>0</v>
      </c>
      <c r="AJ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5">
        <f t="shared" si="185"/>
        <v>0</v>
      </c>
      <c r="AN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5">
        <f t="shared" si="186"/>
        <v>0</v>
      </c>
      <c r="AR332" s="175">
        <f t="shared" si="187"/>
        <v>0</v>
      </c>
    </row>
    <row r="333" spans="2:44" x14ac:dyDescent="0.25">
      <c r="B333" s="173" t="s">
        <v>955</v>
      </c>
      <c r="C333" s="174" t="s">
        <v>956</v>
      </c>
      <c r="D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5">
        <f t="shared" ref="F333:F362" si="191">D333+E333</f>
        <v>0</v>
      </c>
      <c r="G333" s="175"/>
      <c r="H333" s="175">
        <f t="shared" ref="H333:H362" si="192">F333-G333</f>
        <v>0</v>
      </c>
      <c r="I333" s="175"/>
      <c r="J333" s="175">
        <f t="shared" ref="J333:J362" si="193">F333-I333</f>
        <v>0</v>
      </c>
      <c r="K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5">
        <f t="shared" ref="AE333:AE362" si="194">AB333+AC333+AD333</f>
        <v>0</v>
      </c>
      <c r="AF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5">
        <f t="shared" ref="AI333:AI362" si="195">AF333+AG333+AH333</f>
        <v>0</v>
      </c>
      <c r="AJ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5">
        <f t="shared" ref="AM333:AM362" si="196">AJ333+AK333+AL333</f>
        <v>0</v>
      </c>
      <c r="AN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5">
        <f t="shared" ref="AQ333:AQ362" si="197">AN333+AO333+AP333</f>
        <v>0</v>
      </c>
      <c r="AR333" s="175">
        <f t="shared" ref="AR333:AR362" si="198">AE333+AI333+AM333+AQ333</f>
        <v>0</v>
      </c>
    </row>
    <row r="334" spans="2:44" x14ac:dyDescent="0.25">
      <c r="B334" s="173" t="s">
        <v>957</v>
      </c>
      <c r="C334" s="174" t="s">
        <v>958</v>
      </c>
      <c r="D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5">
        <f t="shared" si="191"/>
        <v>0</v>
      </c>
      <c r="G334" s="175"/>
      <c r="H334" s="175">
        <f t="shared" si="192"/>
        <v>0</v>
      </c>
      <c r="I334" s="175"/>
      <c r="J334" s="175">
        <f t="shared" si="193"/>
        <v>0</v>
      </c>
      <c r="K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5">
        <f t="shared" si="194"/>
        <v>0</v>
      </c>
      <c r="AF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5">
        <f t="shared" si="195"/>
        <v>0</v>
      </c>
      <c r="AJ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5">
        <f t="shared" si="196"/>
        <v>0</v>
      </c>
      <c r="AN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5">
        <f t="shared" si="197"/>
        <v>0</v>
      </c>
      <c r="AR334" s="175">
        <f t="shared" si="198"/>
        <v>0</v>
      </c>
    </row>
    <row r="335" spans="2:44" x14ac:dyDescent="0.25">
      <c r="B335" s="173" t="s">
        <v>336</v>
      </c>
      <c r="C335" s="174" t="s">
        <v>204</v>
      </c>
      <c r="D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5">
        <f t="shared" si="191"/>
        <v>0</v>
      </c>
      <c r="G335" s="175"/>
      <c r="H335" s="175">
        <f t="shared" si="192"/>
        <v>0</v>
      </c>
      <c r="I335" s="175"/>
      <c r="J335" s="175">
        <f t="shared" si="193"/>
        <v>0</v>
      </c>
      <c r="K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5">
        <f t="shared" si="194"/>
        <v>0</v>
      </c>
      <c r="AF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5">
        <f t="shared" si="195"/>
        <v>0</v>
      </c>
      <c r="AJ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5">
        <f t="shared" si="196"/>
        <v>0</v>
      </c>
      <c r="AN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5">
        <f t="shared" si="197"/>
        <v>0</v>
      </c>
      <c r="AR335" s="175">
        <f t="shared" si="198"/>
        <v>0</v>
      </c>
    </row>
    <row r="336" spans="2:44" x14ac:dyDescent="0.25">
      <c r="B336" s="173" t="s">
        <v>959</v>
      </c>
      <c r="C336" s="174" t="s">
        <v>960</v>
      </c>
      <c r="D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5">
        <f t="shared" si="191"/>
        <v>0</v>
      </c>
      <c r="G336" s="175"/>
      <c r="H336" s="175">
        <f t="shared" si="192"/>
        <v>0</v>
      </c>
      <c r="I336" s="175"/>
      <c r="J336" s="175">
        <f t="shared" si="193"/>
        <v>0</v>
      </c>
      <c r="K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5">
        <f t="shared" si="194"/>
        <v>0</v>
      </c>
      <c r="AF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5">
        <f t="shared" si="195"/>
        <v>0</v>
      </c>
      <c r="AJ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5">
        <f t="shared" si="196"/>
        <v>0</v>
      </c>
      <c r="AN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5">
        <f t="shared" si="197"/>
        <v>0</v>
      </c>
      <c r="AR336" s="175">
        <f t="shared" si="198"/>
        <v>0</v>
      </c>
    </row>
    <row r="337" spans="2:44" x14ac:dyDescent="0.25">
      <c r="B337" s="173" t="s">
        <v>337</v>
      </c>
      <c r="C337" s="174" t="s">
        <v>205</v>
      </c>
      <c r="D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5">
        <f t="shared" si="191"/>
        <v>0</v>
      </c>
      <c r="G337" s="175"/>
      <c r="H337" s="175">
        <f t="shared" si="192"/>
        <v>0</v>
      </c>
      <c r="I337" s="175"/>
      <c r="J337" s="175">
        <f t="shared" si="193"/>
        <v>0</v>
      </c>
      <c r="K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5">
        <f t="shared" si="194"/>
        <v>0</v>
      </c>
      <c r="AF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5">
        <f t="shared" si="195"/>
        <v>0</v>
      </c>
      <c r="AJ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5">
        <f t="shared" si="196"/>
        <v>0</v>
      </c>
      <c r="AN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5">
        <f t="shared" si="197"/>
        <v>0</v>
      </c>
      <c r="AR337" s="175">
        <f t="shared" si="198"/>
        <v>0</v>
      </c>
    </row>
    <row r="338" spans="2:44" x14ac:dyDescent="0.25">
      <c r="B338" s="173" t="s">
        <v>961</v>
      </c>
      <c r="C338" s="174" t="s">
        <v>962</v>
      </c>
      <c r="D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5">
        <f t="shared" si="191"/>
        <v>0</v>
      </c>
      <c r="G338" s="175"/>
      <c r="H338" s="175">
        <f t="shared" si="192"/>
        <v>0</v>
      </c>
      <c r="I338" s="175"/>
      <c r="J338" s="175">
        <f t="shared" si="193"/>
        <v>0</v>
      </c>
      <c r="K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5">
        <f t="shared" si="194"/>
        <v>0</v>
      </c>
      <c r="AF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5">
        <f t="shared" si="195"/>
        <v>0</v>
      </c>
      <c r="AJ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5">
        <f t="shared" si="196"/>
        <v>0</v>
      </c>
      <c r="AN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5">
        <f t="shared" si="197"/>
        <v>0</v>
      </c>
      <c r="AR338" s="175">
        <f t="shared" si="198"/>
        <v>0</v>
      </c>
    </row>
    <row r="339" spans="2:44" x14ac:dyDescent="0.25">
      <c r="B339" s="173" t="s">
        <v>322</v>
      </c>
      <c r="C339" s="174" t="s">
        <v>194</v>
      </c>
      <c r="D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5">
        <f t="shared" si="191"/>
        <v>0</v>
      </c>
      <c r="G339" s="175"/>
      <c r="H339" s="175">
        <f t="shared" si="192"/>
        <v>0</v>
      </c>
      <c r="I339" s="175"/>
      <c r="J339" s="175">
        <f t="shared" si="193"/>
        <v>0</v>
      </c>
      <c r="K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5">
        <f t="shared" si="194"/>
        <v>0</v>
      </c>
      <c r="AF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5">
        <f t="shared" si="195"/>
        <v>0</v>
      </c>
      <c r="AJ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5">
        <f t="shared" si="196"/>
        <v>0</v>
      </c>
      <c r="AN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5">
        <f t="shared" si="197"/>
        <v>0</v>
      </c>
      <c r="AR339" s="175">
        <f t="shared" si="198"/>
        <v>0</v>
      </c>
    </row>
    <row r="340" spans="2:44" x14ac:dyDescent="0.25">
      <c r="B340" s="173" t="s">
        <v>963</v>
      </c>
      <c r="C340" s="174" t="s">
        <v>964</v>
      </c>
      <c r="D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5">
        <f t="shared" si="191"/>
        <v>0</v>
      </c>
      <c r="G340" s="175"/>
      <c r="H340" s="175">
        <f t="shared" si="192"/>
        <v>0</v>
      </c>
      <c r="I340" s="175"/>
      <c r="J340" s="175">
        <f t="shared" si="193"/>
        <v>0</v>
      </c>
      <c r="K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5">
        <f t="shared" si="194"/>
        <v>0</v>
      </c>
      <c r="AF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5">
        <f t="shared" si="195"/>
        <v>0</v>
      </c>
      <c r="AJ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5">
        <f t="shared" si="196"/>
        <v>0</v>
      </c>
      <c r="AN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5">
        <f t="shared" si="197"/>
        <v>0</v>
      </c>
      <c r="AR340" s="175">
        <f t="shared" si="198"/>
        <v>0</v>
      </c>
    </row>
    <row r="341" spans="2:44" x14ac:dyDescent="0.25">
      <c r="B341" s="173" t="s">
        <v>338</v>
      </c>
      <c r="C341" s="174" t="s">
        <v>206</v>
      </c>
      <c r="D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5">
        <f t="shared" si="191"/>
        <v>0</v>
      </c>
      <c r="G341" s="175"/>
      <c r="H341" s="175">
        <f t="shared" si="192"/>
        <v>0</v>
      </c>
      <c r="I341" s="175"/>
      <c r="J341" s="175">
        <f t="shared" si="193"/>
        <v>0</v>
      </c>
      <c r="K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5">
        <f t="shared" si="194"/>
        <v>0</v>
      </c>
      <c r="AF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5">
        <f t="shared" si="195"/>
        <v>0</v>
      </c>
      <c r="AJ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5">
        <f t="shared" si="196"/>
        <v>0</v>
      </c>
      <c r="AN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5">
        <f t="shared" si="197"/>
        <v>0</v>
      </c>
      <c r="AR341" s="175">
        <f t="shared" si="198"/>
        <v>0</v>
      </c>
    </row>
    <row r="342" spans="2:44" x14ac:dyDescent="0.25">
      <c r="B342" s="173" t="s">
        <v>965</v>
      </c>
      <c r="C342" s="174" t="s">
        <v>966</v>
      </c>
      <c r="D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5">
        <f t="shared" si="191"/>
        <v>0</v>
      </c>
      <c r="G342" s="175"/>
      <c r="H342" s="175">
        <f t="shared" si="192"/>
        <v>0</v>
      </c>
      <c r="I342" s="175"/>
      <c r="J342" s="175">
        <f t="shared" si="193"/>
        <v>0</v>
      </c>
      <c r="K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5">
        <f t="shared" si="194"/>
        <v>0</v>
      </c>
      <c r="AF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5">
        <f t="shared" si="195"/>
        <v>0</v>
      </c>
      <c r="AJ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5">
        <f t="shared" si="196"/>
        <v>0</v>
      </c>
      <c r="AN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5">
        <f t="shared" si="197"/>
        <v>0</v>
      </c>
      <c r="AR342" s="175">
        <f t="shared" si="198"/>
        <v>0</v>
      </c>
    </row>
    <row r="343" spans="2:44" x14ac:dyDescent="0.25">
      <c r="B343" s="173" t="s">
        <v>967</v>
      </c>
      <c r="C343" s="174" t="s">
        <v>968</v>
      </c>
      <c r="D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5">
        <f t="shared" si="191"/>
        <v>0</v>
      </c>
      <c r="G343" s="175"/>
      <c r="H343" s="175">
        <f t="shared" si="192"/>
        <v>0</v>
      </c>
      <c r="I343" s="175"/>
      <c r="J343" s="175">
        <f t="shared" si="193"/>
        <v>0</v>
      </c>
      <c r="K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5">
        <f t="shared" si="194"/>
        <v>0</v>
      </c>
      <c r="AF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5">
        <f t="shared" si="195"/>
        <v>0</v>
      </c>
      <c r="AJ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5">
        <f t="shared" si="196"/>
        <v>0</v>
      </c>
      <c r="AN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5">
        <f t="shared" si="197"/>
        <v>0</v>
      </c>
      <c r="AR343" s="175">
        <f t="shared" si="198"/>
        <v>0</v>
      </c>
    </row>
    <row r="344" spans="2:44" x14ac:dyDescent="0.25">
      <c r="B344" s="173" t="s">
        <v>339</v>
      </c>
      <c r="C344" s="174" t="s">
        <v>207</v>
      </c>
      <c r="D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5">
        <f t="shared" si="191"/>
        <v>0</v>
      </c>
      <c r="G344" s="175"/>
      <c r="H344" s="175">
        <f t="shared" si="192"/>
        <v>0</v>
      </c>
      <c r="I344" s="175"/>
      <c r="J344" s="175">
        <f t="shared" si="193"/>
        <v>0</v>
      </c>
      <c r="K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5">
        <f t="shared" si="194"/>
        <v>0</v>
      </c>
      <c r="AF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5">
        <f t="shared" si="195"/>
        <v>0</v>
      </c>
      <c r="AJ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5">
        <f t="shared" si="196"/>
        <v>0</v>
      </c>
      <c r="AN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5">
        <f t="shared" si="197"/>
        <v>0</v>
      </c>
      <c r="AR344" s="175">
        <f t="shared" si="198"/>
        <v>0</v>
      </c>
    </row>
    <row r="345" spans="2:44" x14ac:dyDescent="0.25">
      <c r="B345" s="182" t="s">
        <v>323</v>
      </c>
      <c r="C345" s="183" t="s">
        <v>195</v>
      </c>
      <c r="D345" s="184">
        <f>SUM(D346:D382)</f>
        <v>50000</v>
      </c>
      <c r="E345" s="184">
        <f>SUM(E346:E382)</f>
        <v>704100</v>
      </c>
      <c r="F345" s="184">
        <f t="shared" si="191"/>
        <v>754100</v>
      </c>
      <c r="G345" s="184">
        <f>SUM(G346:G382)</f>
        <v>0</v>
      </c>
      <c r="H345" s="184">
        <f t="shared" si="192"/>
        <v>754100</v>
      </c>
      <c r="I345" s="184">
        <f>SUM(I346:I382)</f>
        <v>0</v>
      </c>
      <c r="J345" s="184">
        <f t="shared" si="193"/>
        <v>754100</v>
      </c>
      <c r="K345" s="184">
        <f t="shared" ref="K345:AD345" si="199">SUM(K346:K382)</f>
        <v>0</v>
      </c>
      <c r="L345" s="184">
        <f t="shared" si="199"/>
        <v>0</v>
      </c>
      <c r="M345" s="184">
        <f t="shared" si="199"/>
        <v>0</v>
      </c>
      <c r="N345" s="184">
        <f t="shared" si="199"/>
        <v>0</v>
      </c>
      <c r="O345" s="184">
        <f t="shared" si="199"/>
        <v>0</v>
      </c>
      <c r="P345" s="184">
        <f t="shared" si="199"/>
        <v>0</v>
      </c>
      <c r="Q345" s="184">
        <f t="shared" si="199"/>
        <v>0</v>
      </c>
      <c r="R345" s="184">
        <f t="shared" si="199"/>
        <v>0</v>
      </c>
      <c r="S345" s="184">
        <f t="shared" si="199"/>
        <v>0</v>
      </c>
      <c r="T345" s="184">
        <f>SUM(T346:T382)</f>
        <v>0</v>
      </c>
      <c r="U345" s="184">
        <f t="shared" si="199"/>
        <v>0</v>
      </c>
      <c r="V345" s="184">
        <f t="shared" si="199"/>
        <v>0</v>
      </c>
      <c r="W345" s="184">
        <f t="shared" si="199"/>
        <v>0</v>
      </c>
      <c r="X345" s="184">
        <f t="shared" si="199"/>
        <v>0</v>
      </c>
      <c r="Y345" s="184">
        <f>SUM(Y346:Y382)</f>
        <v>0</v>
      </c>
      <c r="Z345" s="184">
        <f>SUM(Z346:Z382)</f>
        <v>754100</v>
      </c>
      <c r="AA345" s="184">
        <f t="shared" si="199"/>
        <v>0</v>
      </c>
      <c r="AB345" s="184">
        <f t="shared" si="199"/>
        <v>30000</v>
      </c>
      <c r="AC345" s="184">
        <f t="shared" si="199"/>
        <v>337600</v>
      </c>
      <c r="AD345" s="184">
        <f t="shared" si="199"/>
        <v>386500</v>
      </c>
      <c r="AE345" s="184">
        <f t="shared" si="194"/>
        <v>754100</v>
      </c>
      <c r="AF345" s="184">
        <f>SUM(AF346:AF382)</f>
        <v>0</v>
      </c>
      <c r="AG345" s="184">
        <f>SUM(AG346:AG382)</f>
        <v>0</v>
      </c>
      <c r="AH345" s="184">
        <f>SUM(AH346:AH382)</f>
        <v>0</v>
      </c>
      <c r="AI345" s="184">
        <f t="shared" si="195"/>
        <v>0</v>
      </c>
      <c r="AJ345" s="184">
        <f>SUM(AJ346:AJ382)</f>
        <v>0</v>
      </c>
      <c r="AK345" s="184">
        <f>SUM(AK346:AK382)</f>
        <v>0</v>
      </c>
      <c r="AL345" s="184">
        <f>SUM(AL346:AL382)</f>
        <v>0</v>
      </c>
      <c r="AM345" s="184">
        <f t="shared" si="196"/>
        <v>0</v>
      </c>
      <c r="AN345" s="184">
        <f>SUM(AN346:AN382)</f>
        <v>0</v>
      </c>
      <c r="AO345" s="184">
        <f>SUM(AO346:AO382)</f>
        <v>0</v>
      </c>
      <c r="AP345" s="184">
        <f>SUM(AP346:AP382)</f>
        <v>0</v>
      </c>
      <c r="AQ345" s="184">
        <f t="shared" si="197"/>
        <v>0</v>
      </c>
      <c r="AR345" s="184">
        <f t="shared" si="198"/>
        <v>754100</v>
      </c>
    </row>
    <row r="346" spans="2:44" x14ac:dyDescent="0.25">
      <c r="B346" s="173" t="s">
        <v>324</v>
      </c>
      <c r="C346" s="174" t="s">
        <v>196</v>
      </c>
      <c r="D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5">
        <f t="shared" si="191"/>
        <v>0</v>
      </c>
      <c r="G346" s="175"/>
      <c r="H346" s="175">
        <f t="shared" si="192"/>
        <v>0</v>
      </c>
      <c r="I346" s="175"/>
      <c r="J346" s="175">
        <f t="shared" si="193"/>
        <v>0</v>
      </c>
      <c r="K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5">
        <f t="shared" si="194"/>
        <v>0</v>
      </c>
      <c r="AF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5">
        <f t="shared" si="195"/>
        <v>0</v>
      </c>
      <c r="AJ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5">
        <f t="shared" si="196"/>
        <v>0</v>
      </c>
      <c r="AN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5">
        <f t="shared" si="197"/>
        <v>0</v>
      </c>
      <c r="AR346" s="175">
        <f t="shared" si="198"/>
        <v>0</v>
      </c>
    </row>
    <row r="347" spans="2:44" x14ac:dyDescent="0.25">
      <c r="B347" s="173" t="s">
        <v>969</v>
      </c>
      <c r="C347" s="174" t="s">
        <v>970</v>
      </c>
      <c r="D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5">
        <f t="shared" si="191"/>
        <v>0</v>
      </c>
      <c r="G347" s="175"/>
      <c r="H347" s="175">
        <f t="shared" si="192"/>
        <v>0</v>
      </c>
      <c r="I347" s="175"/>
      <c r="J347" s="175">
        <f t="shared" si="193"/>
        <v>0</v>
      </c>
      <c r="K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5">
        <f t="shared" si="194"/>
        <v>0</v>
      </c>
      <c r="AF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5">
        <f t="shared" si="195"/>
        <v>0</v>
      </c>
      <c r="AJ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5">
        <f t="shared" si="196"/>
        <v>0</v>
      </c>
      <c r="AN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5">
        <f t="shared" si="197"/>
        <v>0</v>
      </c>
      <c r="AR347" s="175">
        <f t="shared" si="198"/>
        <v>0</v>
      </c>
    </row>
    <row r="348" spans="2:44" x14ac:dyDescent="0.25">
      <c r="B348" s="173" t="s">
        <v>971</v>
      </c>
      <c r="C348" s="174" t="s">
        <v>970</v>
      </c>
      <c r="D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67600</v>
      </c>
      <c r="F348" s="175">
        <f t="shared" si="191"/>
        <v>67600</v>
      </c>
      <c r="G348" s="175"/>
      <c r="H348" s="175">
        <f t="shared" si="192"/>
        <v>67600</v>
      </c>
      <c r="I348" s="175"/>
      <c r="J348" s="175">
        <f t="shared" si="193"/>
        <v>67600</v>
      </c>
      <c r="K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67600</v>
      </c>
      <c r="AA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13600</v>
      </c>
      <c r="AD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E348" s="175">
        <f t="shared" si="194"/>
        <v>67600</v>
      </c>
      <c r="AF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5">
        <f t="shared" si="195"/>
        <v>0</v>
      </c>
      <c r="AJ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5">
        <f t="shared" si="196"/>
        <v>0</v>
      </c>
      <c r="AN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5">
        <f t="shared" si="197"/>
        <v>0</v>
      </c>
      <c r="AR348" s="175">
        <f t="shared" si="198"/>
        <v>67600</v>
      </c>
    </row>
    <row r="349" spans="2:44" x14ac:dyDescent="0.25">
      <c r="B349" s="173" t="s">
        <v>972</v>
      </c>
      <c r="C349" s="174" t="s">
        <v>973</v>
      </c>
      <c r="D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75">
        <f t="shared" si="191"/>
        <v>4000</v>
      </c>
      <c r="G349" s="175"/>
      <c r="H349" s="175">
        <f t="shared" si="192"/>
        <v>4000</v>
      </c>
      <c r="I349" s="175"/>
      <c r="J349" s="175">
        <f t="shared" si="193"/>
        <v>4000</v>
      </c>
      <c r="K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AA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49" s="175">
        <f t="shared" si="194"/>
        <v>4000</v>
      </c>
      <c r="AF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5">
        <f t="shared" si="195"/>
        <v>0</v>
      </c>
      <c r="AJ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5">
        <f t="shared" si="196"/>
        <v>0</v>
      </c>
      <c r="AN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5">
        <f t="shared" si="197"/>
        <v>0</v>
      </c>
      <c r="AR349" s="175">
        <f t="shared" si="198"/>
        <v>4000</v>
      </c>
    </row>
    <row r="350" spans="2:44" x14ac:dyDescent="0.25">
      <c r="B350" s="173" t="s">
        <v>974</v>
      </c>
      <c r="C350" s="174" t="s">
        <v>973</v>
      </c>
      <c r="D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112000</v>
      </c>
      <c r="F350" s="175">
        <f t="shared" si="191"/>
        <v>112000</v>
      </c>
      <c r="G350" s="175"/>
      <c r="H350" s="175">
        <f t="shared" si="192"/>
        <v>112000</v>
      </c>
      <c r="I350" s="175"/>
      <c r="J350" s="175">
        <f t="shared" si="193"/>
        <v>112000</v>
      </c>
      <c r="K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112000</v>
      </c>
      <c r="AA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D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v>
      </c>
      <c r="AE350" s="175">
        <f t="shared" si="194"/>
        <v>112000</v>
      </c>
      <c r="AF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5">
        <f t="shared" si="195"/>
        <v>0</v>
      </c>
      <c r="AJ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5">
        <f t="shared" si="196"/>
        <v>0</v>
      </c>
      <c r="AN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5">
        <f t="shared" si="197"/>
        <v>0</v>
      </c>
      <c r="AR350" s="175">
        <f t="shared" si="198"/>
        <v>112000</v>
      </c>
    </row>
    <row r="351" spans="2:44" x14ac:dyDescent="0.25">
      <c r="B351" s="173" t="s">
        <v>975</v>
      </c>
      <c r="C351" s="174" t="s">
        <v>976</v>
      </c>
      <c r="D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5">
        <f t="shared" si="191"/>
        <v>0</v>
      </c>
      <c r="G351" s="175"/>
      <c r="H351" s="175">
        <f t="shared" si="192"/>
        <v>0</v>
      </c>
      <c r="I351" s="175"/>
      <c r="J351" s="175">
        <f t="shared" si="193"/>
        <v>0</v>
      </c>
      <c r="K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5">
        <f t="shared" si="194"/>
        <v>0</v>
      </c>
      <c r="AF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5">
        <f t="shared" si="195"/>
        <v>0</v>
      </c>
      <c r="AJ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5">
        <f t="shared" si="196"/>
        <v>0</v>
      </c>
      <c r="AN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5">
        <f t="shared" si="197"/>
        <v>0</v>
      </c>
      <c r="AR351" s="175">
        <f t="shared" si="198"/>
        <v>0</v>
      </c>
    </row>
    <row r="352" spans="2:44" x14ac:dyDescent="0.25">
      <c r="B352" s="173" t="s">
        <v>977</v>
      </c>
      <c r="C352" s="174" t="s">
        <v>978</v>
      </c>
      <c r="D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5">
        <f t="shared" si="191"/>
        <v>0</v>
      </c>
      <c r="G352" s="175"/>
      <c r="H352" s="175">
        <f t="shared" si="192"/>
        <v>0</v>
      </c>
      <c r="I352" s="175"/>
      <c r="J352" s="175">
        <f t="shared" si="193"/>
        <v>0</v>
      </c>
      <c r="K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5">
        <f t="shared" si="194"/>
        <v>0</v>
      </c>
      <c r="AF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5">
        <f t="shared" si="195"/>
        <v>0</v>
      </c>
      <c r="AJ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5">
        <f t="shared" si="196"/>
        <v>0</v>
      </c>
      <c r="AN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5">
        <f t="shared" si="197"/>
        <v>0</v>
      </c>
      <c r="AR352" s="175">
        <f t="shared" si="198"/>
        <v>0</v>
      </c>
    </row>
    <row r="353" spans="2:44" x14ac:dyDescent="0.25">
      <c r="B353" s="173" t="s">
        <v>979</v>
      </c>
      <c r="C353" s="174" t="s">
        <v>980</v>
      </c>
      <c r="D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5">
        <f t="shared" si="191"/>
        <v>0</v>
      </c>
      <c r="G353" s="175"/>
      <c r="H353" s="175">
        <f t="shared" si="192"/>
        <v>0</v>
      </c>
      <c r="I353" s="175"/>
      <c r="J353" s="175">
        <f t="shared" si="193"/>
        <v>0</v>
      </c>
      <c r="K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5">
        <f t="shared" si="194"/>
        <v>0</v>
      </c>
      <c r="AF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5">
        <f t="shared" si="195"/>
        <v>0</v>
      </c>
      <c r="AJ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5">
        <f t="shared" si="196"/>
        <v>0</v>
      </c>
      <c r="AN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5">
        <f t="shared" si="197"/>
        <v>0</v>
      </c>
      <c r="AR353" s="175">
        <f t="shared" si="198"/>
        <v>0</v>
      </c>
    </row>
    <row r="354" spans="2:44" x14ac:dyDescent="0.25">
      <c r="B354" s="173" t="s">
        <v>981</v>
      </c>
      <c r="C354" s="174" t="s">
        <v>982</v>
      </c>
      <c r="D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5">
        <f t="shared" si="191"/>
        <v>0</v>
      </c>
      <c r="G354" s="175"/>
      <c r="H354" s="175">
        <f t="shared" si="192"/>
        <v>0</v>
      </c>
      <c r="I354" s="175"/>
      <c r="J354" s="175">
        <f t="shared" si="193"/>
        <v>0</v>
      </c>
      <c r="K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5">
        <f t="shared" si="194"/>
        <v>0</v>
      </c>
      <c r="AF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5">
        <f t="shared" si="195"/>
        <v>0</v>
      </c>
      <c r="AJ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5">
        <f t="shared" si="196"/>
        <v>0</v>
      </c>
      <c r="AN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5">
        <f t="shared" si="197"/>
        <v>0</v>
      </c>
      <c r="AR354" s="175">
        <f t="shared" si="198"/>
        <v>0</v>
      </c>
    </row>
    <row r="355" spans="2:44" x14ac:dyDescent="0.25">
      <c r="B355" s="173" t="s">
        <v>983</v>
      </c>
      <c r="C355" s="174" t="s">
        <v>984</v>
      </c>
      <c r="D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5">
        <f t="shared" si="191"/>
        <v>0</v>
      </c>
      <c r="G355" s="175"/>
      <c r="H355" s="175">
        <f t="shared" si="192"/>
        <v>0</v>
      </c>
      <c r="I355" s="175"/>
      <c r="J355" s="175">
        <f t="shared" si="193"/>
        <v>0</v>
      </c>
      <c r="K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5">
        <f t="shared" si="194"/>
        <v>0</v>
      </c>
      <c r="AF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5">
        <f t="shared" si="195"/>
        <v>0</v>
      </c>
      <c r="AJ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5">
        <f t="shared" si="196"/>
        <v>0</v>
      </c>
      <c r="AN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5">
        <f t="shared" si="197"/>
        <v>0</v>
      </c>
      <c r="AR355" s="175">
        <f t="shared" si="198"/>
        <v>0</v>
      </c>
    </row>
    <row r="356" spans="2:44" x14ac:dyDescent="0.25">
      <c r="B356" s="173" t="s">
        <v>325</v>
      </c>
      <c r="C356" s="174" t="s">
        <v>985</v>
      </c>
      <c r="D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5">
        <f t="shared" si="191"/>
        <v>0</v>
      </c>
      <c r="G356" s="175"/>
      <c r="H356" s="175">
        <f t="shared" si="192"/>
        <v>0</v>
      </c>
      <c r="I356" s="175"/>
      <c r="J356" s="175">
        <f t="shared" si="193"/>
        <v>0</v>
      </c>
      <c r="K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5">
        <f t="shared" si="194"/>
        <v>0</v>
      </c>
      <c r="AF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5">
        <f t="shared" si="195"/>
        <v>0</v>
      </c>
      <c r="AJ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5">
        <f t="shared" si="196"/>
        <v>0</v>
      </c>
      <c r="AN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5">
        <f t="shared" si="197"/>
        <v>0</v>
      </c>
      <c r="AR356" s="175">
        <f t="shared" si="198"/>
        <v>0</v>
      </c>
    </row>
    <row r="357" spans="2:44" x14ac:dyDescent="0.25">
      <c r="B357" s="173" t="s">
        <v>986</v>
      </c>
      <c r="C357" s="174" t="s">
        <v>985</v>
      </c>
      <c r="D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43000</v>
      </c>
      <c r="F357" s="175">
        <f t="shared" si="191"/>
        <v>93000</v>
      </c>
      <c r="G357" s="175"/>
      <c r="H357" s="175">
        <f t="shared" si="192"/>
        <v>93000</v>
      </c>
      <c r="I357" s="175"/>
      <c r="J357" s="175">
        <f t="shared" si="193"/>
        <v>93000</v>
      </c>
      <c r="K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93000</v>
      </c>
      <c r="AA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43000</v>
      </c>
      <c r="AE357" s="175">
        <f t="shared" si="194"/>
        <v>93000</v>
      </c>
      <c r="AF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5">
        <f t="shared" si="195"/>
        <v>0</v>
      </c>
      <c r="AJ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5">
        <f t="shared" si="196"/>
        <v>0</v>
      </c>
      <c r="AN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5">
        <f t="shared" si="197"/>
        <v>0</v>
      </c>
      <c r="AR357" s="175">
        <f t="shared" si="198"/>
        <v>93000</v>
      </c>
    </row>
    <row r="358" spans="2:44" x14ac:dyDescent="0.25">
      <c r="B358" s="173" t="s">
        <v>987</v>
      </c>
      <c r="C358" s="174" t="s">
        <v>988</v>
      </c>
      <c r="D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5">
        <f t="shared" si="191"/>
        <v>0</v>
      </c>
      <c r="G358" s="175"/>
      <c r="H358" s="175">
        <f t="shared" si="192"/>
        <v>0</v>
      </c>
      <c r="I358" s="175"/>
      <c r="J358" s="175">
        <f t="shared" si="193"/>
        <v>0</v>
      </c>
      <c r="K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5">
        <f t="shared" si="194"/>
        <v>0</v>
      </c>
      <c r="AF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5">
        <f t="shared" si="195"/>
        <v>0</v>
      </c>
      <c r="AJ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5">
        <f t="shared" si="196"/>
        <v>0</v>
      </c>
      <c r="AN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5">
        <f t="shared" si="197"/>
        <v>0</v>
      </c>
      <c r="AR358" s="175">
        <f t="shared" si="198"/>
        <v>0</v>
      </c>
    </row>
    <row r="359" spans="2:44" x14ac:dyDescent="0.25">
      <c r="B359" s="173" t="s">
        <v>989</v>
      </c>
      <c r="C359" s="174" t="s">
        <v>990</v>
      </c>
      <c r="D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5">
        <f t="shared" si="191"/>
        <v>0</v>
      </c>
      <c r="G359" s="175"/>
      <c r="H359" s="175">
        <f t="shared" si="192"/>
        <v>0</v>
      </c>
      <c r="I359" s="175"/>
      <c r="J359" s="175">
        <f t="shared" si="193"/>
        <v>0</v>
      </c>
      <c r="K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5">
        <f t="shared" si="194"/>
        <v>0</v>
      </c>
      <c r="AF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5">
        <f t="shared" si="195"/>
        <v>0</v>
      </c>
      <c r="AJ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5">
        <f t="shared" si="196"/>
        <v>0</v>
      </c>
      <c r="AN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5">
        <f t="shared" si="197"/>
        <v>0</v>
      </c>
      <c r="AR359" s="175">
        <f t="shared" si="198"/>
        <v>0</v>
      </c>
    </row>
    <row r="360" spans="2:44" x14ac:dyDescent="0.25">
      <c r="B360" s="173" t="s">
        <v>326</v>
      </c>
      <c r="C360" s="174" t="s">
        <v>991</v>
      </c>
      <c r="D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5">
        <f t="shared" si="191"/>
        <v>0</v>
      </c>
      <c r="G360" s="175"/>
      <c r="H360" s="175">
        <f t="shared" si="192"/>
        <v>0</v>
      </c>
      <c r="I360" s="175"/>
      <c r="J360" s="175">
        <f t="shared" si="193"/>
        <v>0</v>
      </c>
      <c r="K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5">
        <f t="shared" si="194"/>
        <v>0</v>
      </c>
      <c r="AF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5">
        <f t="shared" si="195"/>
        <v>0</v>
      </c>
      <c r="AJ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5">
        <f t="shared" si="196"/>
        <v>0</v>
      </c>
      <c r="AN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5">
        <f t="shared" si="197"/>
        <v>0</v>
      </c>
      <c r="AR360" s="175">
        <f t="shared" si="198"/>
        <v>0</v>
      </c>
    </row>
    <row r="361" spans="2:44" x14ac:dyDescent="0.25">
      <c r="B361" s="173" t="s">
        <v>992</v>
      </c>
      <c r="C361" s="174" t="s">
        <v>991</v>
      </c>
      <c r="D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5">
        <f t="shared" si="191"/>
        <v>0</v>
      </c>
      <c r="G361" s="175"/>
      <c r="H361" s="175">
        <f t="shared" si="192"/>
        <v>0</v>
      </c>
      <c r="I361" s="175"/>
      <c r="J361" s="175">
        <f t="shared" si="193"/>
        <v>0</v>
      </c>
      <c r="K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5">
        <f t="shared" si="194"/>
        <v>0</v>
      </c>
      <c r="AF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5">
        <f t="shared" si="195"/>
        <v>0</v>
      </c>
      <c r="AJ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5">
        <f t="shared" si="196"/>
        <v>0</v>
      </c>
      <c r="AN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5">
        <f t="shared" si="197"/>
        <v>0</v>
      </c>
      <c r="AR361" s="175">
        <f t="shared" si="198"/>
        <v>0</v>
      </c>
    </row>
    <row r="362" spans="2:44" x14ac:dyDescent="0.25">
      <c r="B362" s="173" t="s">
        <v>993</v>
      </c>
      <c r="C362" s="174" t="s">
        <v>994</v>
      </c>
      <c r="D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5">
        <f t="shared" si="191"/>
        <v>0</v>
      </c>
      <c r="G362" s="175"/>
      <c r="H362" s="175">
        <f t="shared" si="192"/>
        <v>0</v>
      </c>
      <c r="I362" s="175"/>
      <c r="J362" s="175">
        <f t="shared" si="193"/>
        <v>0</v>
      </c>
      <c r="K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5">
        <f t="shared" si="194"/>
        <v>0</v>
      </c>
      <c r="AF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5">
        <f t="shared" si="195"/>
        <v>0</v>
      </c>
      <c r="AJ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5">
        <f t="shared" si="196"/>
        <v>0</v>
      </c>
      <c r="AN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5">
        <f t="shared" si="197"/>
        <v>0</v>
      </c>
      <c r="AR362" s="175">
        <f t="shared" si="198"/>
        <v>0</v>
      </c>
    </row>
    <row r="363" spans="2:44" x14ac:dyDescent="0.25">
      <c r="B363" s="173" t="s">
        <v>995</v>
      </c>
      <c r="C363" s="174" t="s">
        <v>996</v>
      </c>
      <c r="D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5">
        <f t="shared" ref="F363:F378" si="200">D363+E363</f>
        <v>0</v>
      </c>
      <c r="G363" s="175"/>
      <c r="H363" s="175">
        <f t="shared" ref="H363:H378" si="201">F363-G363</f>
        <v>0</v>
      </c>
      <c r="I363" s="175"/>
      <c r="J363" s="175">
        <f t="shared" ref="J363:J378" si="202">F363-I363</f>
        <v>0</v>
      </c>
      <c r="K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5">
        <f t="shared" ref="AE363:AE378" si="203">AB363+AC363+AD363</f>
        <v>0</v>
      </c>
      <c r="AF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5">
        <f t="shared" ref="AI363:AI378" si="204">AF363+AG363+AH363</f>
        <v>0</v>
      </c>
      <c r="AJ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5">
        <f t="shared" ref="AM363:AM378" si="205">AJ363+AK363+AL363</f>
        <v>0</v>
      </c>
      <c r="AN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5">
        <f t="shared" ref="AQ363:AQ378" si="206">AN363+AO363+AP363</f>
        <v>0</v>
      </c>
      <c r="AR363" s="175">
        <f t="shared" ref="AR363:AR378" si="207">AE363+AI363+AM363+AQ363</f>
        <v>0</v>
      </c>
    </row>
    <row r="364" spans="2:44" x14ac:dyDescent="0.25">
      <c r="B364" s="173" t="s">
        <v>997</v>
      </c>
      <c r="C364" s="174" t="s">
        <v>998</v>
      </c>
      <c r="D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5">
        <f t="shared" si="200"/>
        <v>0</v>
      </c>
      <c r="G364" s="175"/>
      <c r="H364" s="175">
        <f t="shared" si="201"/>
        <v>0</v>
      </c>
      <c r="I364" s="175"/>
      <c r="J364" s="175">
        <f t="shared" si="202"/>
        <v>0</v>
      </c>
      <c r="K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5">
        <f t="shared" si="203"/>
        <v>0</v>
      </c>
      <c r="AF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5">
        <f t="shared" si="204"/>
        <v>0</v>
      </c>
      <c r="AJ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5">
        <f t="shared" si="205"/>
        <v>0</v>
      </c>
      <c r="AN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5">
        <f t="shared" si="206"/>
        <v>0</v>
      </c>
      <c r="AR364" s="175">
        <f t="shared" si="207"/>
        <v>0</v>
      </c>
    </row>
    <row r="365" spans="2:44" x14ac:dyDescent="0.25">
      <c r="B365" s="173" t="s">
        <v>327</v>
      </c>
      <c r="C365" s="174" t="s">
        <v>999</v>
      </c>
      <c r="D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5">
        <f t="shared" si="200"/>
        <v>0</v>
      </c>
      <c r="G365" s="175"/>
      <c r="H365" s="175">
        <f t="shared" si="201"/>
        <v>0</v>
      </c>
      <c r="I365" s="175"/>
      <c r="J365" s="175">
        <f t="shared" si="202"/>
        <v>0</v>
      </c>
      <c r="K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5">
        <f t="shared" si="203"/>
        <v>0</v>
      </c>
      <c r="AF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5">
        <f t="shared" si="204"/>
        <v>0</v>
      </c>
      <c r="AJ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5">
        <f t="shared" si="205"/>
        <v>0</v>
      </c>
      <c r="AN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5">
        <f t="shared" si="206"/>
        <v>0</v>
      </c>
      <c r="AR365" s="175">
        <f t="shared" si="207"/>
        <v>0</v>
      </c>
    </row>
    <row r="366" spans="2:44" x14ac:dyDescent="0.25">
      <c r="B366" s="173" t="s">
        <v>1000</v>
      </c>
      <c r="C366" s="174" t="s">
        <v>1001</v>
      </c>
      <c r="D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477500</v>
      </c>
      <c r="F366" s="175">
        <f t="shared" si="200"/>
        <v>477500</v>
      </c>
      <c r="G366" s="175"/>
      <c r="H366" s="175">
        <f t="shared" si="201"/>
        <v>477500</v>
      </c>
      <c r="I366" s="175"/>
      <c r="J366" s="175">
        <f t="shared" si="202"/>
        <v>477500</v>
      </c>
      <c r="K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477500</v>
      </c>
      <c r="AA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C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210000</v>
      </c>
      <c r="AD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237500</v>
      </c>
      <c r="AE366" s="175">
        <f t="shared" si="203"/>
        <v>477500</v>
      </c>
      <c r="AF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5">
        <f t="shared" si="204"/>
        <v>0</v>
      </c>
      <c r="AJ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5">
        <f t="shared" si="205"/>
        <v>0</v>
      </c>
      <c r="AN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5">
        <f t="shared" si="206"/>
        <v>0</v>
      </c>
      <c r="AR366" s="175">
        <f t="shared" si="207"/>
        <v>477500</v>
      </c>
    </row>
    <row r="367" spans="2:44" x14ac:dyDescent="0.25">
      <c r="B367" s="173" t="s">
        <v>1002</v>
      </c>
      <c r="C367" s="174" t="s">
        <v>1003</v>
      </c>
      <c r="D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5">
        <f t="shared" si="200"/>
        <v>0</v>
      </c>
      <c r="G367" s="175"/>
      <c r="H367" s="175">
        <f t="shared" si="201"/>
        <v>0</v>
      </c>
      <c r="I367" s="175"/>
      <c r="J367" s="175">
        <f t="shared" si="202"/>
        <v>0</v>
      </c>
      <c r="K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5">
        <f t="shared" si="203"/>
        <v>0</v>
      </c>
      <c r="AF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5">
        <f t="shared" si="204"/>
        <v>0</v>
      </c>
      <c r="AJ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5">
        <f t="shared" si="205"/>
        <v>0</v>
      </c>
      <c r="AN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5">
        <f t="shared" si="206"/>
        <v>0</v>
      </c>
      <c r="AR367" s="175">
        <f t="shared" si="207"/>
        <v>0</v>
      </c>
    </row>
    <row r="368" spans="2:44" x14ac:dyDescent="0.25">
      <c r="B368" s="173" t="s">
        <v>1004</v>
      </c>
      <c r="C368" s="174" t="s">
        <v>1005</v>
      </c>
      <c r="D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5">
        <f t="shared" si="200"/>
        <v>0</v>
      </c>
      <c r="G368" s="175"/>
      <c r="H368" s="175">
        <f t="shared" si="201"/>
        <v>0</v>
      </c>
      <c r="I368" s="175"/>
      <c r="J368" s="175">
        <f t="shared" si="202"/>
        <v>0</v>
      </c>
      <c r="K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5">
        <f t="shared" si="203"/>
        <v>0</v>
      </c>
      <c r="AF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5">
        <f t="shared" si="204"/>
        <v>0</v>
      </c>
      <c r="AJ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5">
        <f t="shared" si="205"/>
        <v>0</v>
      </c>
      <c r="AN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5">
        <f t="shared" si="206"/>
        <v>0</v>
      </c>
      <c r="AR368" s="175">
        <f t="shared" si="207"/>
        <v>0</v>
      </c>
    </row>
    <row r="369" spans="2:44" x14ac:dyDescent="0.25">
      <c r="B369" s="173" t="s">
        <v>1006</v>
      </c>
      <c r="C369" s="174" t="s">
        <v>1007</v>
      </c>
      <c r="D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5">
        <f t="shared" si="200"/>
        <v>0</v>
      </c>
      <c r="G369" s="175"/>
      <c r="H369" s="175">
        <f t="shared" si="201"/>
        <v>0</v>
      </c>
      <c r="I369" s="175"/>
      <c r="J369" s="175">
        <f t="shared" si="202"/>
        <v>0</v>
      </c>
      <c r="K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5">
        <f t="shared" si="203"/>
        <v>0</v>
      </c>
      <c r="AF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5">
        <f t="shared" si="204"/>
        <v>0</v>
      </c>
      <c r="AJ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5">
        <f t="shared" si="205"/>
        <v>0</v>
      </c>
      <c r="AN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5">
        <f t="shared" si="206"/>
        <v>0</v>
      </c>
      <c r="AR369" s="175">
        <f t="shared" si="207"/>
        <v>0</v>
      </c>
    </row>
    <row r="370" spans="2:44" x14ac:dyDescent="0.25">
      <c r="B370" s="173" t="s">
        <v>328</v>
      </c>
      <c r="C370" s="174" t="s">
        <v>1008</v>
      </c>
      <c r="D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5">
        <f t="shared" si="200"/>
        <v>0</v>
      </c>
      <c r="G370" s="175"/>
      <c r="H370" s="175">
        <f t="shared" si="201"/>
        <v>0</v>
      </c>
      <c r="I370" s="175"/>
      <c r="J370" s="175">
        <f t="shared" si="202"/>
        <v>0</v>
      </c>
      <c r="K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5">
        <f t="shared" si="203"/>
        <v>0</v>
      </c>
      <c r="AF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5">
        <f t="shared" si="204"/>
        <v>0</v>
      </c>
      <c r="AJ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5">
        <f t="shared" si="205"/>
        <v>0</v>
      </c>
      <c r="AN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5">
        <f t="shared" si="206"/>
        <v>0</v>
      </c>
      <c r="AR370" s="175">
        <f t="shared" si="207"/>
        <v>0</v>
      </c>
    </row>
    <row r="371" spans="2:44" x14ac:dyDescent="0.25">
      <c r="B371" s="173" t="s">
        <v>1009</v>
      </c>
      <c r="C371" s="174" t="s">
        <v>1010</v>
      </c>
      <c r="D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5">
        <f t="shared" si="200"/>
        <v>0</v>
      </c>
      <c r="G371" s="175"/>
      <c r="H371" s="175">
        <f t="shared" si="201"/>
        <v>0</v>
      </c>
      <c r="I371" s="175"/>
      <c r="J371" s="175">
        <f t="shared" si="202"/>
        <v>0</v>
      </c>
      <c r="K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5">
        <f t="shared" si="203"/>
        <v>0</v>
      </c>
      <c r="AF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5">
        <f t="shared" si="204"/>
        <v>0</v>
      </c>
      <c r="AJ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5">
        <f t="shared" si="205"/>
        <v>0</v>
      </c>
      <c r="AN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5">
        <f t="shared" si="206"/>
        <v>0</v>
      </c>
      <c r="AR371" s="175">
        <f t="shared" si="207"/>
        <v>0</v>
      </c>
    </row>
    <row r="372" spans="2:44" x14ac:dyDescent="0.25">
      <c r="B372" s="173" t="s">
        <v>1011</v>
      </c>
      <c r="C372" s="174" t="s">
        <v>1012</v>
      </c>
      <c r="D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5">
        <f t="shared" si="200"/>
        <v>0</v>
      </c>
      <c r="G372" s="175"/>
      <c r="H372" s="175">
        <f t="shared" si="201"/>
        <v>0</v>
      </c>
      <c r="I372" s="175"/>
      <c r="J372" s="175">
        <f t="shared" si="202"/>
        <v>0</v>
      </c>
      <c r="K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5">
        <f t="shared" si="203"/>
        <v>0</v>
      </c>
      <c r="AF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5">
        <f t="shared" si="204"/>
        <v>0</v>
      </c>
      <c r="AJ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5">
        <f t="shared" si="205"/>
        <v>0</v>
      </c>
      <c r="AN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5">
        <f t="shared" si="206"/>
        <v>0</v>
      </c>
      <c r="AR372" s="175">
        <f t="shared" si="207"/>
        <v>0</v>
      </c>
    </row>
    <row r="373" spans="2:44" x14ac:dyDescent="0.25">
      <c r="B373" s="173" t="s">
        <v>1013</v>
      </c>
      <c r="C373" s="174" t="s">
        <v>1014</v>
      </c>
      <c r="D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5">
        <f t="shared" si="200"/>
        <v>0</v>
      </c>
      <c r="G373" s="175"/>
      <c r="H373" s="175">
        <f t="shared" si="201"/>
        <v>0</v>
      </c>
      <c r="I373" s="175"/>
      <c r="J373" s="175">
        <f t="shared" si="202"/>
        <v>0</v>
      </c>
      <c r="K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5">
        <f t="shared" si="203"/>
        <v>0</v>
      </c>
      <c r="AF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5">
        <f t="shared" si="204"/>
        <v>0</v>
      </c>
      <c r="AJ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5">
        <f t="shared" si="205"/>
        <v>0</v>
      </c>
      <c r="AN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5">
        <f t="shared" si="206"/>
        <v>0</v>
      </c>
      <c r="AR373" s="175">
        <f t="shared" si="207"/>
        <v>0</v>
      </c>
    </row>
    <row r="374" spans="2:44" x14ac:dyDescent="0.25">
      <c r="B374" s="173" t="s">
        <v>1015</v>
      </c>
      <c r="C374" s="174" t="s">
        <v>1016</v>
      </c>
      <c r="D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5">
        <f t="shared" si="200"/>
        <v>0</v>
      </c>
      <c r="G374" s="175"/>
      <c r="H374" s="175">
        <f t="shared" si="201"/>
        <v>0</v>
      </c>
      <c r="I374" s="175"/>
      <c r="J374" s="175">
        <f t="shared" si="202"/>
        <v>0</v>
      </c>
      <c r="K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5">
        <f t="shared" si="203"/>
        <v>0</v>
      </c>
      <c r="AF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5">
        <f t="shared" si="204"/>
        <v>0</v>
      </c>
      <c r="AJ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5">
        <f t="shared" si="205"/>
        <v>0</v>
      </c>
      <c r="AN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5">
        <f t="shared" si="206"/>
        <v>0</v>
      </c>
      <c r="AR374" s="175">
        <f t="shared" si="207"/>
        <v>0</v>
      </c>
    </row>
    <row r="375" spans="2:44" x14ac:dyDescent="0.25">
      <c r="B375" s="173" t="s">
        <v>1017</v>
      </c>
      <c r="C375" s="174" t="s">
        <v>1018</v>
      </c>
      <c r="D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5">
        <f t="shared" si="200"/>
        <v>0</v>
      </c>
      <c r="G375" s="175"/>
      <c r="H375" s="175">
        <f t="shared" si="201"/>
        <v>0</v>
      </c>
      <c r="I375" s="175"/>
      <c r="J375" s="175">
        <f t="shared" si="202"/>
        <v>0</v>
      </c>
      <c r="K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5">
        <f t="shared" si="203"/>
        <v>0</v>
      </c>
      <c r="AF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5">
        <f t="shared" si="204"/>
        <v>0</v>
      </c>
      <c r="AJ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5">
        <f t="shared" si="205"/>
        <v>0</v>
      </c>
      <c r="AN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5">
        <f t="shared" si="206"/>
        <v>0</v>
      </c>
      <c r="AR375" s="175">
        <f t="shared" si="207"/>
        <v>0</v>
      </c>
    </row>
    <row r="376" spans="2:44" x14ac:dyDescent="0.25">
      <c r="B376" s="173" t="s">
        <v>1019</v>
      </c>
      <c r="C376" s="174" t="s">
        <v>1020</v>
      </c>
      <c r="D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5">
        <f t="shared" si="200"/>
        <v>0</v>
      </c>
      <c r="G376" s="175"/>
      <c r="H376" s="175">
        <f t="shared" si="201"/>
        <v>0</v>
      </c>
      <c r="I376" s="175"/>
      <c r="J376" s="175">
        <f t="shared" si="202"/>
        <v>0</v>
      </c>
      <c r="K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5">
        <f t="shared" si="203"/>
        <v>0</v>
      </c>
      <c r="AF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5">
        <f t="shared" si="204"/>
        <v>0</v>
      </c>
      <c r="AJ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5">
        <f t="shared" si="205"/>
        <v>0</v>
      </c>
      <c r="AN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5">
        <f t="shared" si="206"/>
        <v>0</v>
      </c>
      <c r="AR376" s="175">
        <f t="shared" si="207"/>
        <v>0</v>
      </c>
    </row>
    <row r="377" spans="2:44" x14ac:dyDescent="0.25">
      <c r="B377" s="173" t="s">
        <v>1021</v>
      </c>
      <c r="C377" s="174" t="s">
        <v>1022</v>
      </c>
      <c r="D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5">
        <f t="shared" si="200"/>
        <v>0</v>
      </c>
      <c r="G377" s="175"/>
      <c r="H377" s="175">
        <f t="shared" si="201"/>
        <v>0</v>
      </c>
      <c r="I377" s="175"/>
      <c r="J377" s="175">
        <f t="shared" si="202"/>
        <v>0</v>
      </c>
      <c r="K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5">
        <f t="shared" si="203"/>
        <v>0</v>
      </c>
      <c r="AF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5">
        <f t="shared" si="204"/>
        <v>0</v>
      </c>
      <c r="AJ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5">
        <f t="shared" si="205"/>
        <v>0</v>
      </c>
      <c r="AN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5">
        <f t="shared" si="206"/>
        <v>0</v>
      </c>
      <c r="AR377" s="175">
        <f t="shared" si="207"/>
        <v>0</v>
      </c>
    </row>
    <row r="378" spans="2:44" x14ac:dyDescent="0.25">
      <c r="B378" s="173" t="s">
        <v>1023</v>
      </c>
      <c r="C378" s="174" t="s">
        <v>1024</v>
      </c>
      <c r="D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5">
        <f t="shared" si="200"/>
        <v>0</v>
      </c>
      <c r="G378" s="175"/>
      <c r="H378" s="175">
        <f t="shared" si="201"/>
        <v>0</v>
      </c>
      <c r="I378" s="175"/>
      <c r="J378" s="175">
        <f t="shared" si="202"/>
        <v>0</v>
      </c>
      <c r="K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5">
        <f t="shared" si="203"/>
        <v>0</v>
      </c>
      <c r="AF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5">
        <f t="shared" si="204"/>
        <v>0</v>
      </c>
      <c r="AJ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5">
        <f t="shared" si="205"/>
        <v>0</v>
      </c>
      <c r="AN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5">
        <f t="shared" si="206"/>
        <v>0</v>
      </c>
      <c r="AR378" s="175">
        <f t="shared" si="207"/>
        <v>0</v>
      </c>
    </row>
    <row r="379" spans="2:44" x14ac:dyDescent="0.25">
      <c r="B379" s="173" t="s">
        <v>1025</v>
      </c>
      <c r="C379" s="174" t="s">
        <v>1026</v>
      </c>
      <c r="D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5">
        <f t="shared" ref="F379:F402" si="208">D379+E379</f>
        <v>0</v>
      </c>
      <c r="G379" s="175"/>
      <c r="H379" s="175">
        <f t="shared" ref="H379:H402" si="209">F379-G379</f>
        <v>0</v>
      </c>
      <c r="I379" s="175"/>
      <c r="J379" s="175">
        <f t="shared" ref="J379:J402" si="210">F379-I379</f>
        <v>0</v>
      </c>
      <c r="K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5">
        <f t="shared" ref="AE379:AE402" si="211">AB379+AC379+AD379</f>
        <v>0</v>
      </c>
      <c r="AF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5">
        <f t="shared" ref="AI379:AI402" si="212">AF379+AG379+AH379</f>
        <v>0</v>
      </c>
      <c r="AJ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5">
        <f t="shared" ref="AM379:AM402" si="213">AJ379+AK379+AL379</f>
        <v>0</v>
      </c>
      <c r="AN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5">
        <f t="shared" ref="AQ379:AQ402" si="214">AN379+AO379+AP379</f>
        <v>0</v>
      </c>
      <c r="AR379" s="175">
        <f t="shared" ref="AR379:AR402" si="215">AE379+AI379+AM379+AQ379</f>
        <v>0</v>
      </c>
    </row>
    <row r="380" spans="2:44" x14ac:dyDescent="0.25">
      <c r="B380" s="173" t="s">
        <v>1027</v>
      </c>
      <c r="C380" s="174" t="s">
        <v>1028</v>
      </c>
      <c r="D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5">
        <f t="shared" si="208"/>
        <v>0</v>
      </c>
      <c r="G380" s="175"/>
      <c r="H380" s="175">
        <f t="shared" si="209"/>
        <v>0</v>
      </c>
      <c r="I380" s="175"/>
      <c r="J380" s="175">
        <f t="shared" si="210"/>
        <v>0</v>
      </c>
      <c r="K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5">
        <f t="shared" si="211"/>
        <v>0</v>
      </c>
      <c r="AF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5">
        <f t="shared" si="212"/>
        <v>0</v>
      </c>
      <c r="AJ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5">
        <f t="shared" si="213"/>
        <v>0</v>
      </c>
      <c r="AN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5">
        <f t="shared" si="214"/>
        <v>0</v>
      </c>
      <c r="AR380" s="175">
        <f t="shared" si="215"/>
        <v>0</v>
      </c>
    </row>
    <row r="381" spans="2:44" x14ac:dyDescent="0.25">
      <c r="B381" s="173" t="s">
        <v>1029</v>
      </c>
      <c r="C381" s="174" t="s">
        <v>1028</v>
      </c>
      <c r="D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5">
        <f t="shared" si="208"/>
        <v>0</v>
      </c>
      <c r="G381" s="175"/>
      <c r="H381" s="175">
        <f t="shared" si="209"/>
        <v>0</v>
      </c>
      <c r="I381" s="175"/>
      <c r="J381" s="175">
        <f t="shared" si="210"/>
        <v>0</v>
      </c>
      <c r="K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5">
        <f t="shared" si="211"/>
        <v>0</v>
      </c>
      <c r="AF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5">
        <f t="shared" si="212"/>
        <v>0</v>
      </c>
      <c r="AJ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5">
        <f t="shared" si="213"/>
        <v>0</v>
      </c>
      <c r="AN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5">
        <f t="shared" si="214"/>
        <v>0</v>
      </c>
      <c r="AR381" s="175">
        <f t="shared" si="215"/>
        <v>0</v>
      </c>
    </row>
    <row r="382" spans="2:44" x14ac:dyDescent="0.25">
      <c r="B382" s="173" t="s">
        <v>1030</v>
      </c>
      <c r="C382" s="174" t="s">
        <v>1031</v>
      </c>
      <c r="D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5">
        <f t="shared" si="208"/>
        <v>0</v>
      </c>
      <c r="G382" s="175"/>
      <c r="H382" s="175">
        <f t="shared" si="209"/>
        <v>0</v>
      </c>
      <c r="I382" s="175"/>
      <c r="J382" s="175">
        <f t="shared" si="210"/>
        <v>0</v>
      </c>
      <c r="K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5">
        <f t="shared" si="211"/>
        <v>0</v>
      </c>
      <c r="AF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5">
        <f t="shared" si="212"/>
        <v>0</v>
      </c>
      <c r="AJ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5">
        <f t="shared" si="213"/>
        <v>0</v>
      </c>
      <c r="AN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5">
        <f t="shared" si="214"/>
        <v>0</v>
      </c>
      <c r="AR382" s="175">
        <f t="shared" si="215"/>
        <v>0</v>
      </c>
    </row>
    <row r="383" spans="2:44" x14ac:dyDescent="0.25">
      <c r="B383" s="182" t="s">
        <v>329</v>
      </c>
      <c r="C383" s="183" t="s">
        <v>197</v>
      </c>
      <c r="D383" s="184">
        <f>SUM(D384:D388)</f>
        <v>0</v>
      </c>
      <c r="E383" s="184">
        <f>SUM(E384:E388)</f>
        <v>138000</v>
      </c>
      <c r="F383" s="184">
        <f t="shared" si="208"/>
        <v>138000</v>
      </c>
      <c r="G383" s="184">
        <f>SUM(G384:G388)</f>
        <v>0</v>
      </c>
      <c r="H383" s="184">
        <f t="shared" si="209"/>
        <v>138000</v>
      </c>
      <c r="I383" s="184">
        <f>SUM(I384:I388)</f>
        <v>0</v>
      </c>
      <c r="J383" s="184">
        <f t="shared" si="210"/>
        <v>138000</v>
      </c>
      <c r="K383" s="184">
        <f t="shared" ref="K383:AD383" si="216">SUM(K384:K388)</f>
        <v>0</v>
      </c>
      <c r="L383" s="184">
        <f t="shared" si="216"/>
        <v>0</v>
      </c>
      <c r="M383" s="184">
        <f t="shared" si="216"/>
        <v>0</v>
      </c>
      <c r="N383" s="184">
        <f t="shared" si="216"/>
        <v>0</v>
      </c>
      <c r="O383" s="184">
        <f t="shared" si="216"/>
        <v>0</v>
      </c>
      <c r="P383" s="184">
        <f>SUM(P384:P388)</f>
        <v>0</v>
      </c>
      <c r="Q383" s="184">
        <f>SUM(Q384:Q388)</f>
        <v>0</v>
      </c>
      <c r="R383" s="184">
        <f t="shared" si="216"/>
        <v>0</v>
      </c>
      <c r="S383" s="184">
        <f t="shared" si="216"/>
        <v>0</v>
      </c>
      <c r="T383" s="184">
        <f>SUM(T384:T388)</f>
        <v>0</v>
      </c>
      <c r="U383" s="184">
        <f t="shared" si="216"/>
        <v>0</v>
      </c>
      <c r="V383" s="184">
        <f t="shared" si="216"/>
        <v>0</v>
      </c>
      <c r="W383" s="184">
        <f>SUM(W384:W388)</f>
        <v>0</v>
      </c>
      <c r="X383" s="184">
        <f t="shared" si="216"/>
        <v>0</v>
      </c>
      <c r="Y383" s="184">
        <f>SUM(Y384:Y388)</f>
        <v>0</v>
      </c>
      <c r="Z383" s="184">
        <f>SUM(Z384:Z388)</f>
        <v>138000</v>
      </c>
      <c r="AA383" s="184">
        <f t="shared" si="216"/>
        <v>0</v>
      </c>
      <c r="AB383" s="184">
        <f t="shared" si="216"/>
        <v>0</v>
      </c>
      <c r="AC383" s="184">
        <f t="shared" si="216"/>
        <v>78000</v>
      </c>
      <c r="AD383" s="184">
        <f t="shared" si="216"/>
        <v>60000</v>
      </c>
      <c r="AE383" s="184">
        <f t="shared" si="211"/>
        <v>138000</v>
      </c>
      <c r="AF383" s="184">
        <f>SUM(AF384:AF388)</f>
        <v>0</v>
      </c>
      <c r="AG383" s="184">
        <f>SUM(AG384:AG388)</f>
        <v>0</v>
      </c>
      <c r="AH383" s="184">
        <f>SUM(AH384:AH388)</f>
        <v>0</v>
      </c>
      <c r="AI383" s="184">
        <f t="shared" si="212"/>
        <v>0</v>
      </c>
      <c r="AJ383" s="184">
        <f>SUM(AJ384:AJ388)</f>
        <v>0</v>
      </c>
      <c r="AK383" s="184">
        <f>SUM(AK384:AK388)</f>
        <v>0</v>
      </c>
      <c r="AL383" s="184">
        <f>SUM(AL384:AL388)</f>
        <v>0</v>
      </c>
      <c r="AM383" s="184">
        <f t="shared" si="213"/>
        <v>0</v>
      </c>
      <c r="AN383" s="184">
        <f>SUM(AN384:AN388)</f>
        <v>0</v>
      </c>
      <c r="AO383" s="184">
        <f>SUM(AO384:AO388)</f>
        <v>0</v>
      </c>
      <c r="AP383" s="184">
        <f>SUM(AP384:AP388)</f>
        <v>0</v>
      </c>
      <c r="AQ383" s="184">
        <f t="shared" si="214"/>
        <v>0</v>
      </c>
      <c r="AR383" s="184">
        <f t="shared" si="215"/>
        <v>138000</v>
      </c>
    </row>
    <row r="384" spans="2:44" x14ac:dyDescent="0.25">
      <c r="B384" s="173" t="s">
        <v>330</v>
      </c>
      <c r="C384" s="174" t="s">
        <v>198</v>
      </c>
      <c r="D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5">
        <f t="shared" si="208"/>
        <v>0</v>
      </c>
      <c r="G384" s="175"/>
      <c r="H384" s="175">
        <f t="shared" si="209"/>
        <v>0</v>
      </c>
      <c r="I384" s="175"/>
      <c r="J384" s="175">
        <f t="shared" si="210"/>
        <v>0</v>
      </c>
      <c r="K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5">
        <f t="shared" si="211"/>
        <v>0</v>
      </c>
      <c r="AF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5">
        <f t="shared" si="212"/>
        <v>0</v>
      </c>
      <c r="AJ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5">
        <f t="shared" si="213"/>
        <v>0</v>
      </c>
      <c r="AN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5">
        <f t="shared" si="214"/>
        <v>0</v>
      </c>
      <c r="AR384" s="175">
        <f t="shared" si="215"/>
        <v>0</v>
      </c>
    </row>
    <row r="385" spans="1:44" x14ac:dyDescent="0.25">
      <c r="B385" s="173" t="s">
        <v>1032</v>
      </c>
      <c r="C385" s="174" t="s">
        <v>1033</v>
      </c>
      <c r="D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138000</v>
      </c>
      <c r="F385" s="175">
        <f t="shared" si="208"/>
        <v>138000</v>
      </c>
      <c r="G385" s="175"/>
      <c r="H385" s="175">
        <f t="shared" si="209"/>
        <v>138000</v>
      </c>
      <c r="I385" s="175"/>
      <c r="J385" s="175">
        <f t="shared" si="210"/>
        <v>138000</v>
      </c>
      <c r="K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138000</v>
      </c>
      <c r="AA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78000</v>
      </c>
      <c r="AD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E385" s="175">
        <f t="shared" si="211"/>
        <v>138000</v>
      </c>
      <c r="AF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5">
        <f t="shared" si="212"/>
        <v>0</v>
      </c>
      <c r="AJ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5">
        <f t="shared" si="213"/>
        <v>0</v>
      </c>
      <c r="AN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5">
        <f t="shared" si="214"/>
        <v>0</v>
      </c>
      <c r="AR385" s="175">
        <f t="shared" si="215"/>
        <v>138000</v>
      </c>
    </row>
    <row r="386" spans="1:44" x14ac:dyDescent="0.25">
      <c r="B386" s="173" t="s">
        <v>1034</v>
      </c>
      <c r="C386" s="174" t="s">
        <v>1035</v>
      </c>
      <c r="D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5">
        <f t="shared" si="208"/>
        <v>0</v>
      </c>
      <c r="G386" s="175"/>
      <c r="H386" s="175">
        <f t="shared" si="209"/>
        <v>0</v>
      </c>
      <c r="I386" s="175"/>
      <c r="J386" s="175">
        <f t="shared" si="210"/>
        <v>0</v>
      </c>
      <c r="K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5">
        <f t="shared" si="211"/>
        <v>0</v>
      </c>
      <c r="AF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5">
        <f t="shared" si="212"/>
        <v>0</v>
      </c>
      <c r="AJ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5">
        <f t="shared" si="213"/>
        <v>0</v>
      </c>
      <c r="AN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5">
        <f t="shared" si="214"/>
        <v>0</v>
      </c>
      <c r="AR386" s="175">
        <f t="shared" si="215"/>
        <v>0</v>
      </c>
    </row>
    <row r="387" spans="1:44" x14ac:dyDescent="0.25">
      <c r="A387" s="103"/>
      <c r="B387" s="173" t="s">
        <v>1036</v>
      </c>
      <c r="C387" s="174" t="s">
        <v>1342</v>
      </c>
      <c r="D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5">
        <f t="shared" si="208"/>
        <v>0</v>
      </c>
      <c r="G387" s="175"/>
      <c r="H387" s="175">
        <f t="shared" si="209"/>
        <v>0</v>
      </c>
      <c r="I387" s="175"/>
      <c r="J387" s="175">
        <f t="shared" si="210"/>
        <v>0</v>
      </c>
      <c r="K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5">
        <f t="shared" si="211"/>
        <v>0</v>
      </c>
      <c r="AF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5">
        <f t="shared" si="212"/>
        <v>0</v>
      </c>
      <c r="AJ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5">
        <f t="shared" si="213"/>
        <v>0</v>
      </c>
      <c r="AN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5">
        <f t="shared" si="214"/>
        <v>0</v>
      </c>
      <c r="AR387" s="175">
        <f t="shared" si="215"/>
        <v>0</v>
      </c>
    </row>
    <row r="388" spans="1:44" x14ac:dyDescent="0.25">
      <c r="A388" s="103"/>
      <c r="B388" s="173" t="s">
        <v>1038</v>
      </c>
      <c r="C388" s="174" t="s">
        <v>1037</v>
      </c>
      <c r="D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5">
        <f t="shared" si="208"/>
        <v>0</v>
      </c>
      <c r="G388" s="175"/>
      <c r="H388" s="175">
        <f t="shared" si="209"/>
        <v>0</v>
      </c>
      <c r="I388" s="175"/>
      <c r="J388" s="175">
        <f t="shared" si="210"/>
        <v>0</v>
      </c>
      <c r="K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5">
        <f t="shared" si="211"/>
        <v>0</v>
      </c>
      <c r="AF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5">
        <f t="shared" si="212"/>
        <v>0</v>
      </c>
      <c r="AJ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5">
        <f t="shared" si="213"/>
        <v>0</v>
      </c>
      <c r="AN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5">
        <f t="shared" si="214"/>
        <v>0</v>
      </c>
      <c r="AR388" s="175">
        <f t="shared" si="215"/>
        <v>0</v>
      </c>
    </row>
    <row r="389" spans="1:44" x14ac:dyDescent="0.25">
      <c r="B389" s="182" t="s">
        <v>331</v>
      </c>
      <c r="C389" s="183" t="s">
        <v>199</v>
      </c>
      <c r="D389" s="184">
        <f>SUM(D390:D396)</f>
        <v>0</v>
      </c>
      <c r="E389" s="184">
        <f>SUM(E390:E396)</f>
        <v>0</v>
      </c>
      <c r="F389" s="184">
        <f t="shared" si="208"/>
        <v>0</v>
      </c>
      <c r="G389" s="184">
        <f>SUM(G390:G396)</f>
        <v>0</v>
      </c>
      <c r="H389" s="184">
        <f t="shared" si="209"/>
        <v>0</v>
      </c>
      <c r="I389" s="184">
        <f>SUM(I390:I396)</f>
        <v>0</v>
      </c>
      <c r="J389" s="184">
        <f t="shared" si="210"/>
        <v>0</v>
      </c>
      <c r="K389" s="184">
        <f t="shared" ref="K389:AD389" si="217">SUM(K390:K396)</f>
        <v>0</v>
      </c>
      <c r="L389" s="184">
        <f t="shared" si="217"/>
        <v>0</v>
      </c>
      <c r="M389" s="184">
        <f t="shared" si="217"/>
        <v>0</v>
      </c>
      <c r="N389" s="184">
        <f t="shared" si="217"/>
        <v>0</v>
      </c>
      <c r="O389" s="184">
        <f t="shared" si="217"/>
        <v>0</v>
      </c>
      <c r="P389" s="184">
        <f t="shared" si="217"/>
        <v>0</v>
      </c>
      <c r="Q389" s="184">
        <f t="shared" si="217"/>
        <v>0</v>
      </c>
      <c r="R389" s="184">
        <f t="shared" si="217"/>
        <v>0</v>
      </c>
      <c r="S389" s="184">
        <f t="shared" si="217"/>
        <v>0</v>
      </c>
      <c r="T389" s="184">
        <f>SUM(T390:T396)</f>
        <v>0</v>
      </c>
      <c r="U389" s="184">
        <f t="shared" si="217"/>
        <v>0</v>
      </c>
      <c r="V389" s="184">
        <f t="shared" si="217"/>
        <v>0</v>
      </c>
      <c r="W389" s="184">
        <f t="shared" si="217"/>
        <v>0</v>
      </c>
      <c r="X389" s="184">
        <f t="shared" si="217"/>
        <v>0</v>
      </c>
      <c r="Y389" s="184">
        <f>SUM(Y390:Y396)</f>
        <v>0</v>
      </c>
      <c r="Z389" s="184">
        <f>SUM(Z390:Z396)</f>
        <v>0</v>
      </c>
      <c r="AA389" s="184">
        <f t="shared" si="217"/>
        <v>0</v>
      </c>
      <c r="AB389" s="184">
        <f t="shared" si="217"/>
        <v>0</v>
      </c>
      <c r="AC389" s="184">
        <f t="shared" si="217"/>
        <v>0</v>
      </c>
      <c r="AD389" s="184">
        <f t="shared" si="217"/>
        <v>0</v>
      </c>
      <c r="AE389" s="184">
        <f t="shared" si="211"/>
        <v>0</v>
      </c>
      <c r="AF389" s="184">
        <f>SUM(AF390:AF396)</f>
        <v>0</v>
      </c>
      <c r="AG389" s="184">
        <f>SUM(AG390:AG396)</f>
        <v>0</v>
      </c>
      <c r="AH389" s="184">
        <f>SUM(AH390:AH396)</f>
        <v>0</v>
      </c>
      <c r="AI389" s="184">
        <f t="shared" si="212"/>
        <v>0</v>
      </c>
      <c r="AJ389" s="184">
        <f>SUM(AJ390:AJ396)</f>
        <v>0</v>
      </c>
      <c r="AK389" s="184">
        <f>SUM(AK390:AK396)</f>
        <v>0</v>
      </c>
      <c r="AL389" s="184">
        <f>SUM(AL390:AL396)</f>
        <v>0</v>
      </c>
      <c r="AM389" s="184">
        <f t="shared" si="213"/>
        <v>0</v>
      </c>
      <c r="AN389" s="184">
        <f>SUM(AN390:AN396)</f>
        <v>0</v>
      </c>
      <c r="AO389" s="184">
        <f>SUM(AO390:AO396)</f>
        <v>0</v>
      </c>
      <c r="AP389" s="184">
        <f>SUM(AP390:AP396)</f>
        <v>0</v>
      </c>
      <c r="AQ389" s="184">
        <f t="shared" si="214"/>
        <v>0</v>
      </c>
      <c r="AR389" s="184">
        <f t="shared" si="215"/>
        <v>0</v>
      </c>
    </row>
    <row r="390" spans="1:44" x14ac:dyDescent="0.25">
      <c r="B390" s="173" t="s">
        <v>332</v>
      </c>
      <c r="C390" s="174" t="s">
        <v>200</v>
      </c>
      <c r="D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5">
        <f t="shared" si="208"/>
        <v>0</v>
      </c>
      <c r="G390" s="175"/>
      <c r="H390" s="175">
        <f t="shared" si="209"/>
        <v>0</v>
      </c>
      <c r="I390" s="175"/>
      <c r="J390" s="175">
        <f t="shared" si="210"/>
        <v>0</v>
      </c>
      <c r="K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5">
        <f t="shared" si="211"/>
        <v>0</v>
      </c>
      <c r="AF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5">
        <f t="shared" si="212"/>
        <v>0</v>
      </c>
      <c r="AJ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5">
        <f t="shared" si="213"/>
        <v>0</v>
      </c>
      <c r="AN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5">
        <f t="shared" si="214"/>
        <v>0</v>
      </c>
      <c r="AR390" s="175">
        <f t="shared" si="215"/>
        <v>0</v>
      </c>
    </row>
    <row r="391" spans="1:44" x14ac:dyDescent="0.25">
      <c r="B391" s="173" t="s">
        <v>1039</v>
      </c>
      <c r="C391" s="174" t="s">
        <v>1040</v>
      </c>
      <c r="D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5">
        <f t="shared" si="208"/>
        <v>0</v>
      </c>
      <c r="G391" s="175"/>
      <c r="H391" s="175">
        <f t="shared" si="209"/>
        <v>0</v>
      </c>
      <c r="I391" s="175"/>
      <c r="J391" s="175">
        <f t="shared" si="210"/>
        <v>0</v>
      </c>
      <c r="K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5">
        <f t="shared" si="211"/>
        <v>0</v>
      </c>
      <c r="AF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5">
        <f t="shared" si="212"/>
        <v>0</v>
      </c>
      <c r="AJ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5">
        <f t="shared" si="213"/>
        <v>0</v>
      </c>
      <c r="AN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5">
        <f t="shared" si="214"/>
        <v>0</v>
      </c>
      <c r="AR391" s="175">
        <f t="shared" si="215"/>
        <v>0</v>
      </c>
    </row>
    <row r="392" spans="1:44" x14ac:dyDescent="0.25">
      <c r="B392" s="173" t="s">
        <v>333</v>
      </c>
      <c r="C392" s="174" t="s">
        <v>201</v>
      </c>
      <c r="D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5">
        <f t="shared" si="208"/>
        <v>0</v>
      </c>
      <c r="G392" s="175"/>
      <c r="H392" s="175">
        <f t="shared" si="209"/>
        <v>0</v>
      </c>
      <c r="I392" s="175"/>
      <c r="J392" s="175">
        <f t="shared" si="210"/>
        <v>0</v>
      </c>
      <c r="K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5">
        <f t="shared" si="211"/>
        <v>0</v>
      </c>
      <c r="AF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5">
        <f t="shared" si="212"/>
        <v>0</v>
      </c>
      <c r="AJ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5">
        <f t="shared" si="213"/>
        <v>0</v>
      </c>
      <c r="AN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5">
        <f t="shared" si="214"/>
        <v>0</v>
      </c>
      <c r="AR392" s="175">
        <f t="shared" si="215"/>
        <v>0</v>
      </c>
    </row>
    <row r="393" spans="1:44" x14ac:dyDescent="0.25">
      <c r="B393" s="173" t="s">
        <v>1041</v>
      </c>
      <c r="C393" s="174" t="s">
        <v>1042</v>
      </c>
      <c r="D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5">
        <f t="shared" si="208"/>
        <v>0</v>
      </c>
      <c r="G393" s="175"/>
      <c r="H393" s="175">
        <f t="shared" si="209"/>
        <v>0</v>
      </c>
      <c r="I393" s="175"/>
      <c r="J393" s="175">
        <f t="shared" si="210"/>
        <v>0</v>
      </c>
      <c r="K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5">
        <f t="shared" si="211"/>
        <v>0</v>
      </c>
      <c r="AF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5">
        <f t="shared" si="212"/>
        <v>0</v>
      </c>
      <c r="AJ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5">
        <f t="shared" si="213"/>
        <v>0</v>
      </c>
      <c r="AN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5">
        <f t="shared" si="214"/>
        <v>0</v>
      </c>
      <c r="AR393" s="175">
        <f t="shared" si="215"/>
        <v>0</v>
      </c>
    </row>
    <row r="394" spans="1:44" x14ac:dyDescent="0.25">
      <c r="B394" s="173" t="s">
        <v>1043</v>
      </c>
      <c r="C394" s="174" t="s">
        <v>1044</v>
      </c>
      <c r="D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5">
        <f t="shared" si="208"/>
        <v>0</v>
      </c>
      <c r="G394" s="175"/>
      <c r="H394" s="175">
        <f t="shared" si="209"/>
        <v>0</v>
      </c>
      <c r="I394" s="175"/>
      <c r="J394" s="175">
        <f t="shared" si="210"/>
        <v>0</v>
      </c>
      <c r="K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5">
        <f t="shared" si="211"/>
        <v>0</v>
      </c>
      <c r="AF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5">
        <f t="shared" si="212"/>
        <v>0</v>
      </c>
      <c r="AJ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5">
        <f t="shared" si="213"/>
        <v>0</v>
      </c>
      <c r="AN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5">
        <f t="shared" si="214"/>
        <v>0</v>
      </c>
      <c r="AR394" s="175">
        <f t="shared" si="215"/>
        <v>0</v>
      </c>
    </row>
    <row r="395" spans="1:44" x14ac:dyDescent="0.25">
      <c r="B395" s="173" t="s">
        <v>334</v>
      </c>
      <c r="C395" s="174" t="s">
        <v>202</v>
      </c>
      <c r="D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5">
        <f t="shared" si="208"/>
        <v>0</v>
      </c>
      <c r="G395" s="175"/>
      <c r="H395" s="175">
        <f t="shared" si="209"/>
        <v>0</v>
      </c>
      <c r="I395" s="175"/>
      <c r="J395" s="175">
        <f t="shared" si="210"/>
        <v>0</v>
      </c>
      <c r="K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5">
        <f t="shared" si="211"/>
        <v>0</v>
      </c>
      <c r="AF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5">
        <f t="shared" si="212"/>
        <v>0</v>
      </c>
      <c r="AJ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5">
        <f t="shared" si="213"/>
        <v>0</v>
      </c>
      <c r="AN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5">
        <f t="shared" si="214"/>
        <v>0</v>
      </c>
      <c r="AR395" s="175">
        <f t="shared" si="215"/>
        <v>0</v>
      </c>
    </row>
    <row r="396" spans="1:44" x14ac:dyDescent="0.25">
      <c r="B396" s="173" t="s">
        <v>1045</v>
      </c>
      <c r="C396" s="174" t="s">
        <v>1046</v>
      </c>
      <c r="D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5">
        <f t="shared" si="208"/>
        <v>0</v>
      </c>
      <c r="G396" s="175"/>
      <c r="H396" s="175">
        <f t="shared" si="209"/>
        <v>0</v>
      </c>
      <c r="I396" s="175"/>
      <c r="J396" s="175">
        <f t="shared" si="210"/>
        <v>0</v>
      </c>
      <c r="K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5">
        <f t="shared" si="211"/>
        <v>0</v>
      </c>
      <c r="AF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5">
        <f t="shared" si="212"/>
        <v>0</v>
      </c>
      <c r="AJ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5">
        <f t="shared" si="213"/>
        <v>0</v>
      </c>
      <c r="AN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5">
        <f t="shared" si="214"/>
        <v>0</v>
      </c>
      <c r="AR396" s="175">
        <f t="shared" si="215"/>
        <v>0</v>
      </c>
    </row>
    <row r="397" spans="1:44" x14ac:dyDescent="0.25">
      <c r="B397" s="170" t="s">
        <v>340</v>
      </c>
      <c r="C397" s="171" t="s">
        <v>208</v>
      </c>
      <c r="D397" s="172">
        <f>D398+D459+D467+D485+D489</f>
        <v>0</v>
      </c>
      <c r="E397" s="172">
        <f>E398+E459+E467+E485+E489</f>
        <v>0</v>
      </c>
      <c r="F397" s="172">
        <f t="shared" si="208"/>
        <v>0</v>
      </c>
      <c r="G397" s="172">
        <f>G398+G459+G467+G485+G489</f>
        <v>0</v>
      </c>
      <c r="H397" s="172">
        <f t="shared" si="209"/>
        <v>0</v>
      </c>
      <c r="I397" s="172">
        <f>I398+I459+I467+I485+I489</f>
        <v>0</v>
      </c>
      <c r="J397" s="172">
        <f t="shared" si="210"/>
        <v>0</v>
      </c>
      <c r="K397" s="172">
        <f t="shared" ref="K397:AD397" si="218">K398+K459+K467+K485+K489</f>
        <v>0</v>
      </c>
      <c r="L397" s="172">
        <f t="shared" si="218"/>
        <v>0</v>
      </c>
      <c r="M397" s="172">
        <f t="shared" si="218"/>
        <v>0</v>
      </c>
      <c r="N397" s="172">
        <f t="shared" si="218"/>
        <v>0</v>
      </c>
      <c r="O397" s="172">
        <f t="shared" si="218"/>
        <v>0</v>
      </c>
      <c r="P397" s="172">
        <f t="shared" si="218"/>
        <v>0</v>
      </c>
      <c r="Q397" s="172">
        <f t="shared" si="218"/>
        <v>0</v>
      </c>
      <c r="R397" s="172">
        <f t="shared" si="218"/>
        <v>0</v>
      </c>
      <c r="S397" s="172">
        <f t="shared" si="218"/>
        <v>0</v>
      </c>
      <c r="T397" s="172">
        <f>T398+T459+T467+T485+T489</f>
        <v>0</v>
      </c>
      <c r="U397" s="172">
        <f t="shared" si="218"/>
        <v>0</v>
      </c>
      <c r="V397" s="172">
        <f t="shared" si="218"/>
        <v>0</v>
      </c>
      <c r="W397" s="172">
        <f t="shared" si="218"/>
        <v>0</v>
      </c>
      <c r="X397" s="172">
        <f t="shared" si="218"/>
        <v>0</v>
      </c>
      <c r="Y397" s="172">
        <f>Y398+Y459+Y467+Y485+Y489</f>
        <v>0</v>
      </c>
      <c r="Z397" s="172">
        <f>Z398+Z459+Z467+Z485+Z489</f>
        <v>0</v>
      </c>
      <c r="AA397" s="172">
        <f t="shared" si="218"/>
        <v>0</v>
      </c>
      <c r="AB397" s="172">
        <f t="shared" si="218"/>
        <v>0</v>
      </c>
      <c r="AC397" s="172">
        <f t="shared" si="218"/>
        <v>0</v>
      </c>
      <c r="AD397" s="172">
        <f t="shared" si="218"/>
        <v>0</v>
      </c>
      <c r="AE397" s="172">
        <f t="shared" si="211"/>
        <v>0</v>
      </c>
      <c r="AF397" s="172">
        <f>AF398+AF459+AF467+AF485+AF489</f>
        <v>0</v>
      </c>
      <c r="AG397" s="172">
        <f>AG398+AG459+AG467+AG485+AG489</f>
        <v>0</v>
      </c>
      <c r="AH397" s="172">
        <f>AH398+AH459+AH467+AH485+AH489</f>
        <v>0</v>
      </c>
      <c r="AI397" s="172">
        <f t="shared" si="212"/>
        <v>0</v>
      </c>
      <c r="AJ397" s="172">
        <f>AJ398+AJ459+AJ467+AJ485+AJ489</f>
        <v>0</v>
      </c>
      <c r="AK397" s="172">
        <f>AK398+AK459+AK467+AK485+AK489</f>
        <v>0</v>
      </c>
      <c r="AL397" s="172">
        <f>AL398+AL459+AL467+AL485+AL489</f>
        <v>0</v>
      </c>
      <c r="AM397" s="172">
        <f t="shared" si="213"/>
        <v>0</v>
      </c>
      <c r="AN397" s="172">
        <f>AN398+AN459+AN467+AN485+AN489</f>
        <v>0</v>
      </c>
      <c r="AO397" s="172">
        <f>AO398+AO459+AO467+AO485+AO489</f>
        <v>0</v>
      </c>
      <c r="AP397" s="172">
        <f>AP398+AP459+AP467+AP485+AP489</f>
        <v>0</v>
      </c>
      <c r="AQ397" s="172">
        <f t="shared" si="214"/>
        <v>0</v>
      </c>
      <c r="AR397" s="172">
        <f t="shared" si="215"/>
        <v>0</v>
      </c>
    </row>
    <row r="398" spans="1:44" x14ac:dyDescent="0.25">
      <c r="B398" s="182" t="s">
        <v>341</v>
      </c>
      <c r="C398" s="183" t="s">
        <v>209</v>
      </c>
      <c r="D398" s="184">
        <f>SUM(D399:D458)</f>
        <v>0</v>
      </c>
      <c r="E398" s="184">
        <f>SUM(E399:E458)</f>
        <v>0</v>
      </c>
      <c r="F398" s="184">
        <f t="shared" si="208"/>
        <v>0</v>
      </c>
      <c r="G398" s="184">
        <f>SUM(G399:G458)</f>
        <v>0</v>
      </c>
      <c r="H398" s="184">
        <f t="shared" si="209"/>
        <v>0</v>
      </c>
      <c r="I398" s="184">
        <f>SUM(I399:I458)</f>
        <v>0</v>
      </c>
      <c r="J398" s="184">
        <f t="shared" si="210"/>
        <v>0</v>
      </c>
      <c r="K398" s="184">
        <f t="shared" ref="K398:AP398" si="219">SUM(K399:K458)</f>
        <v>0</v>
      </c>
      <c r="L398" s="184">
        <f t="shared" si="219"/>
        <v>0</v>
      </c>
      <c r="M398" s="184">
        <f t="shared" si="219"/>
        <v>0</v>
      </c>
      <c r="N398" s="184">
        <f t="shared" si="219"/>
        <v>0</v>
      </c>
      <c r="O398" s="184">
        <f t="shared" si="219"/>
        <v>0</v>
      </c>
      <c r="P398" s="184">
        <f>SUM(P399:P458)</f>
        <v>0</v>
      </c>
      <c r="Q398" s="184">
        <f>SUM(Q399:Q458)</f>
        <v>0</v>
      </c>
      <c r="R398" s="184">
        <f t="shared" si="219"/>
        <v>0</v>
      </c>
      <c r="S398" s="184">
        <f t="shared" si="219"/>
        <v>0</v>
      </c>
      <c r="T398" s="184">
        <f>SUM(T399:T458)</f>
        <v>0</v>
      </c>
      <c r="U398" s="184">
        <f t="shared" si="219"/>
        <v>0</v>
      </c>
      <c r="V398" s="184">
        <f t="shared" si="219"/>
        <v>0</v>
      </c>
      <c r="W398" s="184">
        <f>SUM(W399:W458)</f>
        <v>0</v>
      </c>
      <c r="X398" s="184">
        <f t="shared" si="219"/>
        <v>0</v>
      </c>
      <c r="Y398" s="184">
        <f>SUM(Y399:Y458)</f>
        <v>0</v>
      </c>
      <c r="Z398" s="184">
        <f>SUM(Z399:Z458)</f>
        <v>0</v>
      </c>
      <c r="AA398" s="184">
        <f t="shared" si="219"/>
        <v>0</v>
      </c>
      <c r="AB398" s="184">
        <f t="shared" si="219"/>
        <v>0</v>
      </c>
      <c r="AC398" s="184">
        <f t="shared" si="219"/>
        <v>0</v>
      </c>
      <c r="AD398" s="184">
        <f t="shared" si="219"/>
        <v>0</v>
      </c>
      <c r="AE398" s="184">
        <f t="shared" si="211"/>
        <v>0</v>
      </c>
      <c r="AF398" s="184">
        <f t="shared" si="219"/>
        <v>0</v>
      </c>
      <c r="AG398" s="184">
        <f t="shared" si="219"/>
        <v>0</v>
      </c>
      <c r="AH398" s="184">
        <f t="shared" si="219"/>
        <v>0</v>
      </c>
      <c r="AI398" s="184">
        <f t="shared" si="212"/>
        <v>0</v>
      </c>
      <c r="AJ398" s="184">
        <f t="shared" si="219"/>
        <v>0</v>
      </c>
      <c r="AK398" s="184">
        <f t="shared" si="219"/>
        <v>0</v>
      </c>
      <c r="AL398" s="184">
        <f t="shared" si="219"/>
        <v>0</v>
      </c>
      <c r="AM398" s="184">
        <f t="shared" si="213"/>
        <v>0</v>
      </c>
      <c r="AN398" s="184">
        <f t="shared" si="219"/>
        <v>0</v>
      </c>
      <c r="AO398" s="184">
        <f t="shared" si="219"/>
        <v>0</v>
      </c>
      <c r="AP398" s="184">
        <f t="shared" si="219"/>
        <v>0</v>
      </c>
      <c r="AQ398" s="184">
        <f t="shared" si="214"/>
        <v>0</v>
      </c>
      <c r="AR398" s="184">
        <f t="shared" si="215"/>
        <v>0</v>
      </c>
    </row>
    <row r="399" spans="1:44" x14ac:dyDescent="0.25">
      <c r="B399" s="173" t="s">
        <v>342</v>
      </c>
      <c r="C399" s="174" t="s">
        <v>210</v>
      </c>
      <c r="D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5">
        <f t="shared" si="208"/>
        <v>0</v>
      </c>
      <c r="G399" s="175"/>
      <c r="H399" s="175">
        <f t="shared" si="209"/>
        <v>0</v>
      </c>
      <c r="I399" s="175"/>
      <c r="J399" s="175">
        <f t="shared" si="210"/>
        <v>0</v>
      </c>
      <c r="K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5">
        <f t="shared" si="211"/>
        <v>0</v>
      </c>
      <c r="AF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5">
        <f t="shared" si="212"/>
        <v>0</v>
      </c>
      <c r="AJ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5">
        <f t="shared" si="213"/>
        <v>0</v>
      </c>
      <c r="AN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5">
        <f t="shared" si="214"/>
        <v>0</v>
      </c>
      <c r="AR399" s="175">
        <f t="shared" si="215"/>
        <v>0</v>
      </c>
    </row>
    <row r="400" spans="1:44" x14ac:dyDescent="0.25">
      <c r="B400" s="173" t="s">
        <v>1048</v>
      </c>
      <c r="C400" s="174" t="s">
        <v>1049</v>
      </c>
      <c r="D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5">
        <f t="shared" si="208"/>
        <v>0</v>
      </c>
      <c r="G400" s="175"/>
      <c r="H400" s="175">
        <f t="shared" si="209"/>
        <v>0</v>
      </c>
      <c r="I400" s="175"/>
      <c r="J400" s="175">
        <f t="shared" si="210"/>
        <v>0</v>
      </c>
      <c r="K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5">
        <f t="shared" si="211"/>
        <v>0</v>
      </c>
      <c r="AF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5">
        <f t="shared" si="212"/>
        <v>0</v>
      </c>
      <c r="AJ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5">
        <f t="shared" si="213"/>
        <v>0</v>
      </c>
      <c r="AN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5">
        <f t="shared" si="214"/>
        <v>0</v>
      </c>
      <c r="AR400" s="175">
        <f t="shared" si="215"/>
        <v>0</v>
      </c>
    </row>
    <row r="401" spans="2:44" x14ac:dyDescent="0.25">
      <c r="B401" s="173" t="s">
        <v>1050</v>
      </c>
      <c r="C401" s="174" t="s">
        <v>1051</v>
      </c>
      <c r="D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5">
        <f t="shared" si="208"/>
        <v>0</v>
      </c>
      <c r="G401" s="175"/>
      <c r="H401" s="175">
        <f t="shared" si="209"/>
        <v>0</v>
      </c>
      <c r="I401" s="175"/>
      <c r="J401" s="175">
        <f t="shared" si="210"/>
        <v>0</v>
      </c>
      <c r="K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5">
        <f t="shared" si="211"/>
        <v>0</v>
      </c>
      <c r="AF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5">
        <f t="shared" si="212"/>
        <v>0</v>
      </c>
      <c r="AJ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5">
        <f t="shared" si="213"/>
        <v>0</v>
      </c>
      <c r="AN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5">
        <f t="shared" si="214"/>
        <v>0</v>
      </c>
      <c r="AR401" s="175">
        <f t="shared" si="215"/>
        <v>0</v>
      </c>
    </row>
    <row r="402" spans="2:44" x14ac:dyDescent="0.25">
      <c r="B402" s="173" t="s">
        <v>343</v>
      </c>
      <c r="C402" s="174" t="s">
        <v>211</v>
      </c>
      <c r="D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5">
        <f t="shared" si="208"/>
        <v>0</v>
      </c>
      <c r="G402" s="175"/>
      <c r="H402" s="175">
        <f t="shared" si="209"/>
        <v>0</v>
      </c>
      <c r="I402" s="175"/>
      <c r="J402" s="175">
        <f t="shared" si="210"/>
        <v>0</v>
      </c>
      <c r="K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5">
        <f t="shared" si="211"/>
        <v>0</v>
      </c>
      <c r="AF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5">
        <f t="shared" si="212"/>
        <v>0</v>
      </c>
      <c r="AJ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5">
        <f t="shared" si="213"/>
        <v>0</v>
      </c>
      <c r="AN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5">
        <f t="shared" si="214"/>
        <v>0</v>
      </c>
      <c r="AR402" s="175">
        <f t="shared" si="215"/>
        <v>0</v>
      </c>
    </row>
    <row r="403" spans="2:44" x14ac:dyDescent="0.25">
      <c r="B403" s="173" t="s">
        <v>353</v>
      </c>
      <c r="C403" s="174" t="s">
        <v>220</v>
      </c>
      <c r="D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5">
        <f t="shared" ref="F403:F419" si="220">D403+E403</f>
        <v>0</v>
      </c>
      <c r="G403" s="175"/>
      <c r="H403" s="175">
        <f t="shared" ref="H403:H419" si="221">F403-G403</f>
        <v>0</v>
      </c>
      <c r="I403" s="175"/>
      <c r="J403" s="175">
        <f t="shared" ref="J403:J419" si="222">F403-I403</f>
        <v>0</v>
      </c>
      <c r="K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5">
        <f t="shared" ref="AE403:AE419" si="223">AB403+AC403+AD403</f>
        <v>0</v>
      </c>
      <c r="AF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5">
        <f t="shared" ref="AI403:AI419" si="224">AF403+AG403+AH403</f>
        <v>0</v>
      </c>
      <c r="AJ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5">
        <f t="shared" ref="AM403:AM419" si="225">AJ403+AK403+AL403</f>
        <v>0</v>
      </c>
      <c r="AN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5">
        <f t="shared" ref="AQ403:AQ419" si="226">AN403+AO403+AP403</f>
        <v>0</v>
      </c>
      <c r="AR403" s="175">
        <f t="shared" ref="AR403:AR419" si="227">AE403+AI403+AM403+AQ403</f>
        <v>0</v>
      </c>
    </row>
    <row r="404" spans="2:44" x14ac:dyDescent="0.25">
      <c r="B404" s="173" t="s">
        <v>1052</v>
      </c>
      <c r="C404" s="174" t="s">
        <v>1053</v>
      </c>
      <c r="D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5">
        <f t="shared" si="220"/>
        <v>0</v>
      </c>
      <c r="G404" s="175"/>
      <c r="H404" s="175">
        <f t="shared" si="221"/>
        <v>0</v>
      </c>
      <c r="I404" s="175"/>
      <c r="J404" s="175">
        <f t="shared" si="222"/>
        <v>0</v>
      </c>
      <c r="K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5">
        <f t="shared" si="223"/>
        <v>0</v>
      </c>
      <c r="AF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5">
        <f t="shared" si="224"/>
        <v>0</v>
      </c>
      <c r="AJ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5">
        <f t="shared" si="225"/>
        <v>0</v>
      </c>
      <c r="AN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5">
        <f t="shared" si="226"/>
        <v>0</v>
      </c>
      <c r="AR404" s="175">
        <f t="shared" si="227"/>
        <v>0</v>
      </c>
    </row>
    <row r="405" spans="2:44" x14ac:dyDescent="0.25">
      <c r="B405" s="173" t="s">
        <v>1054</v>
      </c>
      <c r="C405" s="174" t="s">
        <v>1055</v>
      </c>
      <c r="D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5">
        <f t="shared" si="220"/>
        <v>0</v>
      </c>
      <c r="G405" s="175"/>
      <c r="H405" s="175">
        <f t="shared" si="221"/>
        <v>0</v>
      </c>
      <c r="I405" s="175"/>
      <c r="J405" s="175">
        <f t="shared" si="222"/>
        <v>0</v>
      </c>
      <c r="K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5">
        <f t="shared" si="223"/>
        <v>0</v>
      </c>
      <c r="AF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5">
        <f t="shared" si="224"/>
        <v>0</v>
      </c>
      <c r="AJ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5">
        <f t="shared" si="225"/>
        <v>0</v>
      </c>
      <c r="AN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5">
        <f t="shared" si="226"/>
        <v>0</v>
      </c>
      <c r="AR405" s="175">
        <f t="shared" si="227"/>
        <v>0</v>
      </c>
    </row>
    <row r="406" spans="2:44" x14ac:dyDescent="0.25">
      <c r="B406" s="173" t="s">
        <v>1056</v>
      </c>
      <c r="C406" s="174" t="s">
        <v>1057</v>
      </c>
      <c r="D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5">
        <f t="shared" si="220"/>
        <v>0</v>
      </c>
      <c r="G406" s="175"/>
      <c r="H406" s="175">
        <f t="shared" si="221"/>
        <v>0</v>
      </c>
      <c r="I406" s="175"/>
      <c r="J406" s="175">
        <f t="shared" si="222"/>
        <v>0</v>
      </c>
      <c r="K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5">
        <f t="shared" si="223"/>
        <v>0</v>
      </c>
      <c r="AF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5">
        <f t="shared" si="224"/>
        <v>0</v>
      </c>
      <c r="AJ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5">
        <f t="shared" si="225"/>
        <v>0</v>
      </c>
      <c r="AN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5">
        <f t="shared" si="226"/>
        <v>0</v>
      </c>
      <c r="AR406" s="175">
        <f t="shared" si="227"/>
        <v>0</v>
      </c>
    </row>
    <row r="407" spans="2:44" x14ac:dyDescent="0.25">
      <c r="B407" s="173" t="s">
        <v>1058</v>
      </c>
      <c r="C407" s="174" t="s">
        <v>1059</v>
      </c>
      <c r="D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5">
        <f t="shared" si="220"/>
        <v>0</v>
      </c>
      <c r="G407" s="175"/>
      <c r="H407" s="175">
        <f t="shared" si="221"/>
        <v>0</v>
      </c>
      <c r="I407" s="175"/>
      <c r="J407" s="175">
        <f t="shared" si="222"/>
        <v>0</v>
      </c>
      <c r="K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5">
        <f t="shared" si="223"/>
        <v>0</v>
      </c>
      <c r="AF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5">
        <f t="shared" si="224"/>
        <v>0</v>
      </c>
      <c r="AJ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5">
        <f t="shared" si="225"/>
        <v>0</v>
      </c>
      <c r="AN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5">
        <f t="shared" si="226"/>
        <v>0</v>
      </c>
      <c r="AR407" s="175">
        <f t="shared" si="227"/>
        <v>0</v>
      </c>
    </row>
    <row r="408" spans="2:44" x14ac:dyDescent="0.25">
      <c r="B408" s="173" t="s">
        <v>1060</v>
      </c>
      <c r="C408" s="174" t="s">
        <v>1061</v>
      </c>
      <c r="D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5">
        <f t="shared" si="220"/>
        <v>0</v>
      </c>
      <c r="G408" s="175"/>
      <c r="H408" s="175">
        <f t="shared" si="221"/>
        <v>0</v>
      </c>
      <c r="I408" s="175"/>
      <c r="J408" s="175">
        <f t="shared" si="222"/>
        <v>0</v>
      </c>
      <c r="K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5">
        <f t="shared" si="223"/>
        <v>0</v>
      </c>
      <c r="AF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5">
        <f t="shared" si="224"/>
        <v>0</v>
      </c>
      <c r="AJ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5">
        <f t="shared" si="225"/>
        <v>0</v>
      </c>
      <c r="AN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5">
        <f t="shared" si="226"/>
        <v>0</v>
      </c>
      <c r="AR408" s="175">
        <f t="shared" si="227"/>
        <v>0</v>
      </c>
    </row>
    <row r="409" spans="2:44" x14ac:dyDescent="0.25">
      <c r="B409" s="173" t="s">
        <v>1062</v>
      </c>
      <c r="C409" s="174" t="s">
        <v>1063</v>
      </c>
      <c r="D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5">
        <f t="shared" si="220"/>
        <v>0</v>
      </c>
      <c r="G409" s="175"/>
      <c r="H409" s="175">
        <f t="shared" si="221"/>
        <v>0</v>
      </c>
      <c r="I409" s="175"/>
      <c r="J409" s="175">
        <f t="shared" si="222"/>
        <v>0</v>
      </c>
      <c r="K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5">
        <f t="shared" si="223"/>
        <v>0</v>
      </c>
      <c r="AF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5">
        <f t="shared" si="224"/>
        <v>0</v>
      </c>
      <c r="AJ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5">
        <f t="shared" si="225"/>
        <v>0</v>
      </c>
      <c r="AN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5">
        <f t="shared" si="226"/>
        <v>0</v>
      </c>
      <c r="AR409" s="175">
        <f t="shared" si="227"/>
        <v>0</v>
      </c>
    </row>
    <row r="410" spans="2:44" x14ac:dyDescent="0.25">
      <c r="B410" s="173" t="s">
        <v>1064</v>
      </c>
      <c r="C410" s="174" t="s">
        <v>1065</v>
      </c>
      <c r="D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5">
        <f t="shared" si="220"/>
        <v>0</v>
      </c>
      <c r="G410" s="175"/>
      <c r="H410" s="175">
        <f t="shared" si="221"/>
        <v>0</v>
      </c>
      <c r="I410" s="175"/>
      <c r="J410" s="175">
        <f t="shared" si="222"/>
        <v>0</v>
      </c>
      <c r="K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5">
        <f t="shared" si="223"/>
        <v>0</v>
      </c>
      <c r="AF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5">
        <f t="shared" si="224"/>
        <v>0</v>
      </c>
      <c r="AJ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5">
        <f t="shared" si="225"/>
        <v>0</v>
      </c>
      <c r="AN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5">
        <f t="shared" si="226"/>
        <v>0</v>
      </c>
      <c r="AR410" s="175">
        <f t="shared" si="227"/>
        <v>0</v>
      </c>
    </row>
    <row r="411" spans="2:44" x14ac:dyDescent="0.25">
      <c r="B411" s="173" t="s">
        <v>1066</v>
      </c>
      <c r="C411" s="174" t="s">
        <v>1067</v>
      </c>
      <c r="D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5">
        <f t="shared" si="220"/>
        <v>0</v>
      </c>
      <c r="G411" s="175"/>
      <c r="H411" s="175">
        <f t="shared" si="221"/>
        <v>0</v>
      </c>
      <c r="I411" s="175"/>
      <c r="J411" s="175">
        <f t="shared" si="222"/>
        <v>0</v>
      </c>
      <c r="K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5">
        <f t="shared" si="223"/>
        <v>0</v>
      </c>
      <c r="AF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5">
        <f t="shared" si="224"/>
        <v>0</v>
      </c>
      <c r="AJ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5">
        <f t="shared" si="225"/>
        <v>0</v>
      </c>
      <c r="AN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5">
        <f t="shared" si="226"/>
        <v>0</v>
      </c>
      <c r="AR411" s="175">
        <f t="shared" si="227"/>
        <v>0</v>
      </c>
    </row>
    <row r="412" spans="2:44" x14ac:dyDescent="0.25">
      <c r="B412" s="173" t="s">
        <v>1068</v>
      </c>
      <c r="C412" s="174" t="s">
        <v>1069</v>
      </c>
      <c r="D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5">
        <f t="shared" si="220"/>
        <v>0</v>
      </c>
      <c r="G412" s="175"/>
      <c r="H412" s="175">
        <f t="shared" si="221"/>
        <v>0</v>
      </c>
      <c r="I412" s="175"/>
      <c r="J412" s="175">
        <f t="shared" si="222"/>
        <v>0</v>
      </c>
      <c r="K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5">
        <f t="shared" si="223"/>
        <v>0</v>
      </c>
      <c r="AF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5">
        <f t="shared" si="224"/>
        <v>0</v>
      </c>
      <c r="AJ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5">
        <f t="shared" si="225"/>
        <v>0</v>
      </c>
      <c r="AN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5">
        <f t="shared" si="226"/>
        <v>0</v>
      </c>
      <c r="AR412" s="175">
        <f t="shared" si="227"/>
        <v>0</v>
      </c>
    </row>
    <row r="413" spans="2:44" x14ac:dyDescent="0.25">
      <c r="B413" s="173" t="s">
        <v>1070</v>
      </c>
      <c r="C413" s="174" t="s">
        <v>1071</v>
      </c>
      <c r="D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5">
        <f t="shared" si="220"/>
        <v>0</v>
      </c>
      <c r="G413" s="175"/>
      <c r="H413" s="175">
        <f t="shared" si="221"/>
        <v>0</v>
      </c>
      <c r="I413" s="175"/>
      <c r="J413" s="175">
        <f t="shared" si="222"/>
        <v>0</v>
      </c>
      <c r="K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5">
        <f t="shared" si="223"/>
        <v>0</v>
      </c>
      <c r="AF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5">
        <f t="shared" si="224"/>
        <v>0</v>
      </c>
      <c r="AJ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5">
        <f t="shared" si="225"/>
        <v>0</v>
      </c>
      <c r="AN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5">
        <f t="shared" si="226"/>
        <v>0</v>
      </c>
      <c r="AR413" s="175">
        <f t="shared" si="227"/>
        <v>0</v>
      </c>
    </row>
    <row r="414" spans="2:44" x14ac:dyDescent="0.25">
      <c r="B414" s="173" t="s">
        <v>1072</v>
      </c>
      <c r="C414" s="174" t="s">
        <v>1073</v>
      </c>
      <c r="D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5">
        <f t="shared" si="220"/>
        <v>0</v>
      </c>
      <c r="G414" s="175"/>
      <c r="H414" s="175">
        <f t="shared" si="221"/>
        <v>0</v>
      </c>
      <c r="I414" s="175"/>
      <c r="J414" s="175">
        <f t="shared" si="222"/>
        <v>0</v>
      </c>
      <c r="K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5">
        <f t="shared" si="223"/>
        <v>0</v>
      </c>
      <c r="AF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5">
        <f t="shared" si="224"/>
        <v>0</v>
      </c>
      <c r="AJ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5">
        <f t="shared" si="225"/>
        <v>0</v>
      </c>
      <c r="AN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5">
        <f t="shared" si="226"/>
        <v>0</v>
      </c>
      <c r="AR414" s="175">
        <f t="shared" si="227"/>
        <v>0</v>
      </c>
    </row>
    <row r="415" spans="2:44" x14ac:dyDescent="0.25">
      <c r="B415" s="173" t="s">
        <v>1074</v>
      </c>
      <c r="C415" s="174" t="s">
        <v>1075</v>
      </c>
      <c r="D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5">
        <f t="shared" si="220"/>
        <v>0</v>
      </c>
      <c r="G415" s="175"/>
      <c r="H415" s="175">
        <f t="shared" si="221"/>
        <v>0</v>
      </c>
      <c r="I415" s="175"/>
      <c r="J415" s="175">
        <f t="shared" si="222"/>
        <v>0</v>
      </c>
      <c r="K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5">
        <f t="shared" si="223"/>
        <v>0</v>
      </c>
      <c r="AF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5">
        <f t="shared" si="224"/>
        <v>0</v>
      </c>
      <c r="AJ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5">
        <f t="shared" si="225"/>
        <v>0</v>
      </c>
      <c r="AN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5">
        <f t="shared" si="226"/>
        <v>0</v>
      </c>
      <c r="AR415" s="175">
        <f t="shared" si="227"/>
        <v>0</v>
      </c>
    </row>
    <row r="416" spans="2:44" x14ac:dyDescent="0.25">
      <c r="B416" s="173" t="s">
        <v>1076</v>
      </c>
      <c r="C416" s="174" t="s">
        <v>1077</v>
      </c>
      <c r="D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5">
        <f t="shared" si="220"/>
        <v>0</v>
      </c>
      <c r="G416" s="175"/>
      <c r="H416" s="175">
        <f t="shared" si="221"/>
        <v>0</v>
      </c>
      <c r="I416" s="175"/>
      <c r="J416" s="175">
        <f t="shared" si="222"/>
        <v>0</v>
      </c>
      <c r="K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5">
        <f t="shared" si="223"/>
        <v>0</v>
      </c>
      <c r="AF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5">
        <f t="shared" si="224"/>
        <v>0</v>
      </c>
      <c r="AJ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5">
        <f t="shared" si="225"/>
        <v>0</v>
      </c>
      <c r="AN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5">
        <f t="shared" si="226"/>
        <v>0</v>
      </c>
      <c r="AR416" s="175">
        <f t="shared" si="227"/>
        <v>0</v>
      </c>
    </row>
    <row r="417" spans="2:44" x14ac:dyDescent="0.25">
      <c r="B417" s="173" t="s">
        <v>1078</v>
      </c>
      <c r="C417" s="174" t="s">
        <v>1079</v>
      </c>
      <c r="D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5">
        <f t="shared" si="220"/>
        <v>0</v>
      </c>
      <c r="G417" s="175"/>
      <c r="H417" s="175">
        <f t="shared" si="221"/>
        <v>0</v>
      </c>
      <c r="I417" s="175"/>
      <c r="J417" s="175">
        <f t="shared" si="222"/>
        <v>0</v>
      </c>
      <c r="K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5">
        <f t="shared" si="223"/>
        <v>0</v>
      </c>
      <c r="AF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5">
        <f t="shared" si="224"/>
        <v>0</v>
      </c>
      <c r="AJ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5">
        <f t="shared" si="225"/>
        <v>0</v>
      </c>
      <c r="AN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5">
        <f t="shared" si="226"/>
        <v>0</v>
      </c>
      <c r="AR417" s="175">
        <f t="shared" si="227"/>
        <v>0</v>
      </c>
    </row>
    <row r="418" spans="2:44" x14ac:dyDescent="0.25">
      <c r="B418" s="173" t="s">
        <v>1080</v>
      </c>
      <c r="C418" s="174" t="s">
        <v>1081</v>
      </c>
      <c r="D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5">
        <f t="shared" si="220"/>
        <v>0</v>
      </c>
      <c r="G418" s="175"/>
      <c r="H418" s="175">
        <f t="shared" si="221"/>
        <v>0</v>
      </c>
      <c r="I418" s="175"/>
      <c r="J418" s="175">
        <f t="shared" si="222"/>
        <v>0</v>
      </c>
      <c r="K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5">
        <f t="shared" si="223"/>
        <v>0</v>
      </c>
      <c r="AF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5">
        <f t="shared" si="224"/>
        <v>0</v>
      </c>
      <c r="AJ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5">
        <f t="shared" si="225"/>
        <v>0</v>
      </c>
      <c r="AN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5">
        <f t="shared" si="226"/>
        <v>0</v>
      </c>
      <c r="AR418" s="175">
        <f t="shared" si="227"/>
        <v>0</v>
      </c>
    </row>
    <row r="419" spans="2:44" x14ac:dyDescent="0.25">
      <c r="B419" s="173" t="s">
        <v>1082</v>
      </c>
      <c r="C419" s="174" t="s">
        <v>1083</v>
      </c>
      <c r="D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5">
        <f t="shared" si="220"/>
        <v>0</v>
      </c>
      <c r="G419" s="175"/>
      <c r="H419" s="175">
        <f t="shared" si="221"/>
        <v>0</v>
      </c>
      <c r="I419" s="175"/>
      <c r="J419" s="175">
        <f t="shared" si="222"/>
        <v>0</v>
      </c>
      <c r="K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5">
        <f t="shared" si="223"/>
        <v>0</v>
      </c>
      <c r="AF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5">
        <f t="shared" si="224"/>
        <v>0</v>
      </c>
      <c r="AJ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5">
        <f t="shared" si="225"/>
        <v>0</v>
      </c>
      <c r="AN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5">
        <f t="shared" si="226"/>
        <v>0</v>
      </c>
      <c r="AR419" s="175">
        <f t="shared" si="227"/>
        <v>0</v>
      </c>
    </row>
    <row r="420" spans="2:44" x14ac:dyDescent="0.25">
      <c r="B420" s="173" t="s">
        <v>1084</v>
      </c>
      <c r="C420" s="174" t="s">
        <v>1085</v>
      </c>
      <c r="D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5">
        <f t="shared" ref="F420:F428" si="228">D420+E420</f>
        <v>0</v>
      </c>
      <c r="G420" s="175"/>
      <c r="H420" s="175">
        <f t="shared" ref="H420:H428" si="229">F420-G420</f>
        <v>0</v>
      </c>
      <c r="I420" s="175"/>
      <c r="J420" s="175">
        <f t="shared" ref="J420:J428" si="230">F420-I420</f>
        <v>0</v>
      </c>
      <c r="K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5">
        <f t="shared" ref="AE420:AE428" si="231">AB420+AC420+AD420</f>
        <v>0</v>
      </c>
      <c r="AF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5">
        <f t="shared" ref="AI420:AI428" si="232">AF420+AG420+AH420</f>
        <v>0</v>
      </c>
      <c r="AJ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5">
        <f t="shared" ref="AM420:AM428" si="233">AJ420+AK420+AL420</f>
        <v>0</v>
      </c>
      <c r="AN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5">
        <f t="shared" ref="AQ420:AQ428" si="234">AN420+AO420+AP420</f>
        <v>0</v>
      </c>
      <c r="AR420" s="175">
        <f t="shared" ref="AR420:AR428" si="235">AE420+AI420+AM420+AQ420</f>
        <v>0</v>
      </c>
    </row>
    <row r="421" spans="2:44" x14ac:dyDescent="0.25">
      <c r="B421" s="173" t="s">
        <v>1086</v>
      </c>
      <c r="C421" s="174" t="s">
        <v>1087</v>
      </c>
      <c r="D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5">
        <f t="shared" si="228"/>
        <v>0</v>
      </c>
      <c r="G421" s="175"/>
      <c r="H421" s="175">
        <f t="shared" si="229"/>
        <v>0</v>
      </c>
      <c r="I421" s="175"/>
      <c r="J421" s="175">
        <f t="shared" si="230"/>
        <v>0</v>
      </c>
      <c r="K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5">
        <f t="shared" si="231"/>
        <v>0</v>
      </c>
      <c r="AF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5">
        <f t="shared" si="232"/>
        <v>0</v>
      </c>
      <c r="AJ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5">
        <f t="shared" si="233"/>
        <v>0</v>
      </c>
      <c r="AN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5">
        <f t="shared" si="234"/>
        <v>0</v>
      </c>
      <c r="AR421" s="175">
        <f t="shared" si="235"/>
        <v>0</v>
      </c>
    </row>
    <row r="422" spans="2:44" x14ac:dyDescent="0.25">
      <c r="B422" s="173" t="s">
        <v>1088</v>
      </c>
      <c r="C422" s="174" t="s">
        <v>1089</v>
      </c>
      <c r="D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5">
        <f t="shared" si="228"/>
        <v>0</v>
      </c>
      <c r="G422" s="175"/>
      <c r="H422" s="175">
        <f t="shared" si="229"/>
        <v>0</v>
      </c>
      <c r="I422" s="175"/>
      <c r="J422" s="175">
        <f t="shared" si="230"/>
        <v>0</v>
      </c>
      <c r="K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5">
        <f t="shared" si="231"/>
        <v>0</v>
      </c>
      <c r="AF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5">
        <f t="shared" si="232"/>
        <v>0</v>
      </c>
      <c r="AJ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5">
        <f t="shared" si="233"/>
        <v>0</v>
      </c>
      <c r="AN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5">
        <f t="shared" si="234"/>
        <v>0</v>
      </c>
      <c r="AR422" s="175">
        <f t="shared" si="235"/>
        <v>0</v>
      </c>
    </row>
    <row r="423" spans="2:44" x14ac:dyDescent="0.25">
      <c r="B423" s="173" t="s">
        <v>1090</v>
      </c>
      <c r="C423" s="174" t="s">
        <v>1091</v>
      </c>
      <c r="D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5">
        <f t="shared" si="228"/>
        <v>0</v>
      </c>
      <c r="G423" s="175"/>
      <c r="H423" s="175">
        <f t="shared" si="229"/>
        <v>0</v>
      </c>
      <c r="I423" s="175"/>
      <c r="J423" s="175">
        <f t="shared" si="230"/>
        <v>0</v>
      </c>
      <c r="K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5">
        <f t="shared" si="231"/>
        <v>0</v>
      </c>
      <c r="AF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5">
        <f t="shared" si="232"/>
        <v>0</v>
      </c>
      <c r="AJ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5">
        <f t="shared" si="233"/>
        <v>0</v>
      </c>
      <c r="AN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5">
        <f t="shared" si="234"/>
        <v>0</v>
      </c>
      <c r="AR423" s="175">
        <f t="shared" si="235"/>
        <v>0</v>
      </c>
    </row>
    <row r="424" spans="2:44" x14ac:dyDescent="0.25">
      <c r="B424" s="173" t="s">
        <v>1092</v>
      </c>
      <c r="C424" s="174" t="s">
        <v>1093</v>
      </c>
      <c r="D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5">
        <f t="shared" si="228"/>
        <v>0</v>
      </c>
      <c r="G424" s="175"/>
      <c r="H424" s="175">
        <f t="shared" si="229"/>
        <v>0</v>
      </c>
      <c r="I424" s="175"/>
      <c r="J424" s="175">
        <f t="shared" si="230"/>
        <v>0</v>
      </c>
      <c r="K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5">
        <f t="shared" si="231"/>
        <v>0</v>
      </c>
      <c r="AF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5">
        <f t="shared" si="232"/>
        <v>0</v>
      </c>
      <c r="AJ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5">
        <f t="shared" si="233"/>
        <v>0</v>
      </c>
      <c r="AN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5">
        <f t="shared" si="234"/>
        <v>0</v>
      </c>
      <c r="AR424" s="175">
        <f t="shared" si="235"/>
        <v>0</v>
      </c>
    </row>
    <row r="425" spans="2:44" x14ac:dyDescent="0.25">
      <c r="B425" s="173" t="s">
        <v>1094</v>
      </c>
      <c r="C425" s="174" t="s">
        <v>1095</v>
      </c>
      <c r="D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5">
        <f t="shared" si="228"/>
        <v>0</v>
      </c>
      <c r="G425" s="175"/>
      <c r="H425" s="175">
        <f t="shared" si="229"/>
        <v>0</v>
      </c>
      <c r="I425" s="175"/>
      <c r="J425" s="175">
        <f t="shared" si="230"/>
        <v>0</v>
      </c>
      <c r="K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5">
        <f t="shared" si="231"/>
        <v>0</v>
      </c>
      <c r="AF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5">
        <f t="shared" si="232"/>
        <v>0</v>
      </c>
      <c r="AJ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5">
        <f t="shared" si="233"/>
        <v>0</v>
      </c>
      <c r="AN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5">
        <f t="shared" si="234"/>
        <v>0</v>
      </c>
      <c r="AR425" s="175">
        <f t="shared" si="235"/>
        <v>0</v>
      </c>
    </row>
    <row r="426" spans="2:44" x14ac:dyDescent="0.25">
      <c r="B426" s="173" t="s">
        <v>354</v>
      </c>
      <c r="C426" s="174" t="s">
        <v>1096</v>
      </c>
      <c r="D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5">
        <f t="shared" si="228"/>
        <v>0</v>
      </c>
      <c r="G426" s="175"/>
      <c r="H426" s="175">
        <f t="shared" si="229"/>
        <v>0</v>
      </c>
      <c r="I426" s="175"/>
      <c r="J426" s="175">
        <f t="shared" si="230"/>
        <v>0</v>
      </c>
      <c r="K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5">
        <f t="shared" si="231"/>
        <v>0</v>
      </c>
      <c r="AF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5">
        <f t="shared" si="232"/>
        <v>0</v>
      </c>
      <c r="AJ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5">
        <f t="shared" si="233"/>
        <v>0</v>
      </c>
      <c r="AN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5">
        <f t="shared" si="234"/>
        <v>0</v>
      </c>
      <c r="AR426" s="175">
        <f t="shared" si="235"/>
        <v>0</v>
      </c>
    </row>
    <row r="427" spans="2:44" x14ac:dyDescent="0.25">
      <c r="B427" s="173" t="s">
        <v>1097</v>
      </c>
      <c r="C427" s="174" t="s">
        <v>1098</v>
      </c>
      <c r="D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5">
        <f t="shared" si="228"/>
        <v>0</v>
      </c>
      <c r="G427" s="175"/>
      <c r="H427" s="175">
        <f t="shared" si="229"/>
        <v>0</v>
      </c>
      <c r="I427" s="175"/>
      <c r="J427" s="175">
        <f t="shared" si="230"/>
        <v>0</v>
      </c>
      <c r="K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5">
        <f t="shared" si="231"/>
        <v>0</v>
      </c>
      <c r="AF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5">
        <f t="shared" si="232"/>
        <v>0</v>
      </c>
      <c r="AJ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5">
        <f t="shared" si="233"/>
        <v>0</v>
      </c>
      <c r="AN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5">
        <f t="shared" si="234"/>
        <v>0</v>
      </c>
      <c r="AR427" s="175">
        <f t="shared" si="235"/>
        <v>0</v>
      </c>
    </row>
    <row r="428" spans="2:44" x14ac:dyDescent="0.25">
      <c r="B428" s="173" t="s">
        <v>1099</v>
      </c>
      <c r="C428" s="174" t="s">
        <v>1089</v>
      </c>
      <c r="D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5">
        <f t="shared" si="228"/>
        <v>0</v>
      </c>
      <c r="G428" s="175"/>
      <c r="H428" s="175">
        <f t="shared" si="229"/>
        <v>0</v>
      </c>
      <c r="I428" s="175"/>
      <c r="J428" s="175">
        <f t="shared" si="230"/>
        <v>0</v>
      </c>
      <c r="K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5">
        <f t="shared" si="231"/>
        <v>0</v>
      </c>
      <c r="AF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5">
        <f t="shared" si="232"/>
        <v>0</v>
      </c>
      <c r="AJ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5">
        <f t="shared" si="233"/>
        <v>0</v>
      </c>
      <c r="AN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5">
        <f t="shared" si="234"/>
        <v>0</v>
      </c>
      <c r="AR428" s="175">
        <f t="shared" si="235"/>
        <v>0</v>
      </c>
    </row>
    <row r="429" spans="2:44" x14ac:dyDescent="0.25">
      <c r="B429" s="173" t="s">
        <v>1100</v>
      </c>
      <c r="C429" s="174" t="s">
        <v>1101</v>
      </c>
      <c r="D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5">
        <f t="shared" ref="F429:F444" si="236">D429+E429</f>
        <v>0</v>
      </c>
      <c r="G429" s="175"/>
      <c r="H429" s="175">
        <f t="shared" ref="H429:H444" si="237">F429-G429</f>
        <v>0</v>
      </c>
      <c r="I429" s="175"/>
      <c r="J429" s="175">
        <f t="shared" ref="J429:J444" si="238">F429-I429</f>
        <v>0</v>
      </c>
      <c r="K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5">
        <f t="shared" ref="AE429:AE444" si="239">AB429+AC429+AD429</f>
        <v>0</v>
      </c>
      <c r="AF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5">
        <f t="shared" ref="AI429:AI444" si="240">AF429+AG429+AH429</f>
        <v>0</v>
      </c>
      <c r="AJ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5">
        <f t="shared" ref="AM429:AM444" si="241">AJ429+AK429+AL429</f>
        <v>0</v>
      </c>
      <c r="AN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5">
        <f t="shared" ref="AQ429:AQ444" si="242">AN429+AO429+AP429</f>
        <v>0</v>
      </c>
      <c r="AR429" s="175">
        <f t="shared" ref="AR429:AR444" si="243">AE429+AI429+AM429+AQ429</f>
        <v>0</v>
      </c>
    </row>
    <row r="430" spans="2:44" x14ac:dyDescent="0.25">
      <c r="B430" s="173" t="s">
        <v>1102</v>
      </c>
      <c r="C430" s="174" t="s">
        <v>1103</v>
      </c>
      <c r="D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5">
        <f t="shared" si="236"/>
        <v>0</v>
      </c>
      <c r="G430" s="175"/>
      <c r="H430" s="175">
        <f t="shared" si="237"/>
        <v>0</v>
      </c>
      <c r="I430" s="175"/>
      <c r="J430" s="175">
        <f t="shared" si="238"/>
        <v>0</v>
      </c>
      <c r="K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5">
        <f t="shared" si="239"/>
        <v>0</v>
      </c>
      <c r="AF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5">
        <f t="shared" si="240"/>
        <v>0</v>
      </c>
      <c r="AJ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5">
        <f t="shared" si="241"/>
        <v>0</v>
      </c>
      <c r="AN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5">
        <f t="shared" si="242"/>
        <v>0</v>
      </c>
      <c r="AR430" s="175">
        <f t="shared" si="243"/>
        <v>0</v>
      </c>
    </row>
    <row r="431" spans="2:44" x14ac:dyDescent="0.25">
      <c r="B431" s="173" t="s">
        <v>1104</v>
      </c>
      <c r="C431" s="174" t="s">
        <v>1105</v>
      </c>
      <c r="D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5">
        <f t="shared" si="236"/>
        <v>0</v>
      </c>
      <c r="G431" s="175"/>
      <c r="H431" s="175">
        <f t="shared" si="237"/>
        <v>0</v>
      </c>
      <c r="I431" s="175"/>
      <c r="J431" s="175">
        <f t="shared" si="238"/>
        <v>0</v>
      </c>
      <c r="K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5">
        <f t="shared" si="239"/>
        <v>0</v>
      </c>
      <c r="AF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5">
        <f t="shared" si="240"/>
        <v>0</v>
      </c>
      <c r="AJ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5">
        <f t="shared" si="241"/>
        <v>0</v>
      </c>
      <c r="AN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5">
        <f t="shared" si="242"/>
        <v>0</v>
      </c>
      <c r="AR431" s="175">
        <f t="shared" si="243"/>
        <v>0</v>
      </c>
    </row>
    <row r="432" spans="2:44" x14ac:dyDescent="0.25">
      <c r="B432" s="173" t="s">
        <v>1106</v>
      </c>
      <c r="C432" s="174" t="s">
        <v>1107</v>
      </c>
      <c r="D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5">
        <f t="shared" si="236"/>
        <v>0</v>
      </c>
      <c r="G432" s="175"/>
      <c r="H432" s="175">
        <f t="shared" si="237"/>
        <v>0</v>
      </c>
      <c r="I432" s="175"/>
      <c r="J432" s="175">
        <f t="shared" si="238"/>
        <v>0</v>
      </c>
      <c r="K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5">
        <f t="shared" si="239"/>
        <v>0</v>
      </c>
      <c r="AF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5">
        <f t="shared" si="240"/>
        <v>0</v>
      </c>
      <c r="AJ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5">
        <f t="shared" si="241"/>
        <v>0</v>
      </c>
      <c r="AN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5">
        <f t="shared" si="242"/>
        <v>0</v>
      </c>
      <c r="AR432" s="175">
        <f t="shared" si="243"/>
        <v>0</v>
      </c>
    </row>
    <row r="433" spans="2:44" x14ac:dyDescent="0.25">
      <c r="B433" s="173" t="s">
        <v>1108</v>
      </c>
      <c r="C433" s="174" t="s">
        <v>1109</v>
      </c>
      <c r="D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5">
        <f t="shared" si="236"/>
        <v>0</v>
      </c>
      <c r="G433" s="175"/>
      <c r="H433" s="175">
        <f t="shared" si="237"/>
        <v>0</v>
      </c>
      <c r="I433" s="175"/>
      <c r="J433" s="175">
        <f t="shared" si="238"/>
        <v>0</v>
      </c>
      <c r="K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5">
        <f t="shared" si="239"/>
        <v>0</v>
      </c>
      <c r="AF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5">
        <f t="shared" si="240"/>
        <v>0</v>
      </c>
      <c r="AJ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5">
        <f t="shared" si="241"/>
        <v>0</v>
      </c>
      <c r="AN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5">
        <f t="shared" si="242"/>
        <v>0</v>
      </c>
      <c r="AR433" s="175">
        <f t="shared" si="243"/>
        <v>0</v>
      </c>
    </row>
    <row r="434" spans="2:44" x14ac:dyDescent="0.25">
      <c r="B434" s="173" t="s">
        <v>1110</v>
      </c>
      <c r="C434" s="174" t="s">
        <v>1111</v>
      </c>
      <c r="D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5">
        <f t="shared" si="236"/>
        <v>0</v>
      </c>
      <c r="G434" s="175"/>
      <c r="H434" s="175">
        <f t="shared" si="237"/>
        <v>0</v>
      </c>
      <c r="I434" s="175"/>
      <c r="J434" s="175">
        <f t="shared" si="238"/>
        <v>0</v>
      </c>
      <c r="K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5">
        <f t="shared" si="239"/>
        <v>0</v>
      </c>
      <c r="AF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5">
        <f t="shared" si="240"/>
        <v>0</v>
      </c>
      <c r="AJ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5">
        <f t="shared" si="241"/>
        <v>0</v>
      </c>
      <c r="AN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5">
        <f t="shared" si="242"/>
        <v>0</v>
      </c>
      <c r="AR434" s="175">
        <f t="shared" si="243"/>
        <v>0</v>
      </c>
    </row>
    <row r="435" spans="2:44" x14ac:dyDescent="0.25">
      <c r="B435" s="173" t="s">
        <v>1112</v>
      </c>
      <c r="C435" s="174" t="s">
        <v>1113</v>
      </c>
      <c r="D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5">
        <f t="shared" si="236"/>
        <v>0</v>
      </c>
      <c r="G435" s="175"/>
      <c r="H435" s="175">
        <f t="shared" si="237"/>
        <v>0</v>
      </c>
      <c r="I435" s="175"/>
      <c r="J435" s="175">
        <f t="shared" si="238"/>
        <v>0</v>
      </c>
      <c r="K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5">
        <f t="shared" si="239"/>
        <v>0</v>
      </c>
      <c r="AF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5">
        <f t="shared" si="240"/>
        <v>0</v>
      </c>
      <c r="AJ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5">
        <f t="shared" si="241"/>
        <v>0</v>
      </c>
      <c r="AN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5">
        <f t="shared" si="242"/>
        <v>0</v>
      </c>
      <c r="AR435" s="175">
        <f t="shared" si="243"/>
        <v>0</v>
      </c>
    </row>
    <row r="436" spans="2:44" x14ac:dyDescent="0.25">
      <c r="B436" s="173" t="s">
        <v>1114</v>
      </c>
      <c r="C436" s="174" t="s">
        <v>1115</v>
      </c>
      <c r="D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5">
        <f t="shared" si="236"/>
        <v>0</v>
      </c>
      <c r="G436" s="175"/>
      <c r="H436" s="175">
        <f t="shared" si="237"/>
        <v>0</v>
      </c>
      <c r="I436" s="175"/>
      <c r="J436" s="175">
        <f t="shared" si="238"/>
        <v>0</v>
      </c>
      <c r="K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5">
        <f t="shared" si="239"/>
        <v>0</v>
      </c>
      <c r="AF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5">
        <f t="shared" si="240"/>
        <v>0</v>
      </c>
      <c r="AJ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5">
        <f t="shared" si="241"/>
        <v>0</v>
      </c>
      <c r="AN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5">
        <f t="shared" si="242"/>
        <v>0</v>
      </c>
      <c r="AR436" s="175">
        <f t="shared" si="243"/>
        <v>0</v>
      </c>
    </row>
    <row r="437" spans="2:44" x14ac:dyDescent="0.25">
      <c r="B437" s="173" t="s">
        <v>1116</v>
      </c>
      <c r="C437" s="174" t="s">
        <v>1117</v>
      </c>
      <c r="D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5">
        <f t="shared" si="236"/>
        <v>0</v>
      </c>
      <c r="G437" s="175"/>
      <c r="H437" s="175">
        <f t="shared" si="237"/>
        <v>0</v>
      </c>
      <c r="I437" s="175"/>
      <c r="J437" s="175">
        <f t="shared" si="238"/>
        <v>0</v>
      </c>
      <c r="K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5">
        <f t="shared" si="239"/>
        <v>0</v>
      </c>
      <c r="AF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5">
        <f t="shared" si="240"/>
        <v>0</v>
      </c>
      <c r="AJ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5">
        <f t="shared" si="241"/>
        <v>0</v>
      </c>
      <c r="AN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5">
        <f t="shared" si="242"/>
        <v>0</v>
      </c>
      <c r="AR437" s="175">
        <f t="shared" si="243"/>
        <v>0</v>
      </c>
    </row>
    <row r="438" spans="2:44" x14ac:dyDescent="0.25">
      <c r="B438" s="173" t="s">
        <v>1118</v>
      </c>
      <c r="C438" s="174" t="s">
        <v>1119</v>
      </c>
      <c r="D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5">
        <f t="shared" si="236"/>
        <v>0</v>
      </c>
      <c r="G438" s="175"/>
      <c r="H438" s="175">
        <f t="shared" si="237"/>
        <v>0</v>
      </c>
      <c r="I438" s="175"/>
      <c r="J438" s="175">
        <f t="shared" si="238"/>
        <v>0</v>
      </c>
      <c r="K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5">
        <f t="shared" si="239"/>
        <v>0</v>
      </c>
      <c r="AF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5">
        <f t="shared" si="240"/>
        <v>0</v>
      </c>
      <c r="AJ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5">
        <f t="shared" si="241"/>
        <v>0</v>
      </c>
      <c r="AN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5">
        <f t="shared" si="242"/>
        <v>0</v>
      </c>
      <c r="AR438" s="175">
        <f t="shared" si="243"/>
        <v>0</v>
      </c>
    </row>
    <row r="439" spans="2:44" x14ac:dyDescent="0.25">
      <c r="B439" s="173" t="s">
        <v>1120</v>
      </c>
      <c r="C439" s="174" t="s">
        <v>1121</v>
      </c>
      <c r="D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5">
        <f t="shared" si="236"/>
        <v>0</v>
      </c>
      <c r="G439" s="175"/>
      <c r="H439" s="175">
        <f t="shared" si="237"/>
        <v>0</v>
      </c>
      <c r="I439" s="175"/>
      <c r="J439" s="175">
        <f t="shared" si="238"/>
        <v>0</v>
      </c>
      <c r="K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5">
        <f t="shared" si="239"/>
        <v>0</v>
      </c>
      <c r="AF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5">
        <f t="shared" si="240"/>
        <v>0</v>
      </c>
      <c r="AJ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5">
        <f t="shared" si="241"/>
        <v>0</v>
      </c>
      <c r="AN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5">
        <f t="shared" si="242"/>
        <v>0</v>
      </c>
      <c r="AR439" s="175">
        <f t="shared" si="243"/>
        <v>0</v>
      </c>
    </row>
    <row r="440" spans="2:44" x14ac:dyDescent="0.25">
      <c r="B440" s="173" t="s">
        <v>1122</v>
      </c>
      <c r="C440" s="174" t="s">
        <v>1123</v>
      </c>
      <c r="D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5">
        <f t="shared" si="236"/>
        <v>0</v>
      </c>
      <c r="G440" s="175"/>
      <c r="H440" s="175">
        <f t="shared" si="237"/>
        <v>0</v>
      </c>
      <c r="I440" s="175"/>
      <c r="J440" s="175">
        <f t="shared" si="238"/>
        <v>0</v>
      </c>
      <c r="K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5">
        <f t="shared" si="239"/>
        <v>0</v>
      </c>
      <c r="AF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5">
        <f t="shared" si="240"/>
        <v>0</v>
      </c>
      <c r="AJ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5">
        <f t="shared" si="241"/>
        <v>0</v>
      </c>
      <c r="AN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5">
        <f t="shared" si="242"/>
        <v>0</v>
      </c>
      <c r="AR440" s="175">
        <f t="shared" si="243"/>
        <v>0</v>
      </c>
    </row>
    <row r="441" spans="2:44" x14ac:dyDescent="0.25">
      <c r="B441" s="173" t="s">
        <v>1124</v>
      </c>
      <c r="C441" s="174" t="s">
        <v>1125</v>
      </c>
      <c r="D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5">
        <f t="shared" si="236"/>
        <v>0</v>
      </c>
      <c r="G441" s="175"/>
      <c r="H441" s="175">
        <f t="shared" si="237"/>
        <v>0</v>
      </c>
      <c r="I441" s="175"/>
      <c r="J441" s="175">
        <f t="shared" si="238"/>
        <v>0</v>
      </c>
      <c r="K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5">
        <f t="shared" si="239"/>
        <v>0</v>
      </c>
      <c r="AF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5">
        <f t="shared" si="240"/>
        <v>0</v>
      </c>
      <c r="AJ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5">
        <f t="shared" si="241"/>
        <v>0</v>
      </c>
      <c r="AN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5">
        <f t="shared" si="242"/>
        <v>0</v>
      </c>
      <c r="AR441" s="175">
        <f t="shared" si="243"/>
        <v>0</v>
      </c>
    </row>
    <row r="442" spans="2:44" x14ac:dyDescent="0.25">
      <c r="B442" s="173" t="s">
        <v>1126</v>
      </c>
      <c r="C442" s="174" t="s">
        <v>1127</v>
      </c>
      <c r="D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5">
        <f t="shared" si="236"/>
        <v>0</v>
      </c>
      <c r="G442" s="175"/>
      <c r="H442" s="175">
        <f t="shared" si="237"/>
        <v>0</v>
      </c>
      <c r="I442" s="175"/>
      <c r="J442" s="175">
        <f t="shared" si="238"/>
        <v>0</v>
      </c>
      <c r="K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5">
        <f t="shared" si="239"/>
        <v>0</v>
      </c>
      <c r="AF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5">
        <f t="shared" si="240"/>
        <v>0</v>
      </c>
      <c r="AJ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5">
        <f t="shared" si="241"/>
        <v>0</v>
      </c>
      <c r="AN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5">
        <f t="shared" si="242"/>
        <v>0</v>
      </c>
      <c r="AR442" s="175">
        <f t="shared" si="243"/>
        <v>0</v>
      </c>
    </row>
    <row r="443" spans="2:44" x14ac:dyDescent="0.25">
      <c r="B443" s="173" t="s">
        <v>1128</v>
      </c>
      <c r="C443" s="174" t="s">
        <v>1129</v>
      </c>
      <c r="D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5">
        <f t="shared" si="236"/>
        <v>0</v>
      </c>
      <c r="G443" s="175"/>
      <c r="H443" s="175">
        <f t="shared" si="237"/>
        <v>0</v>
      </c>
      <c r="I443" s="175"/>
      <c r="J443" s="175">
        <f t="shared" si="238"/>
        <v>0</v>
      </c>
      <c r="K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5">
        <f t="shared" si="239"/>
        <v>0</v>
      </c>
      <c r="AF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5">
        <f t="shared" si="240"/>
        <v>0</v>
      </c>
      <c r="AJ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5">
        <f t="shared" si="241"/>
        <v>0</v>
      </c>
      <c r="AN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5">
        <f t="shared" si="242"/>
        <v>0</v>
      </c>
      <c r="AR443" s="175">
        <f t="shared" si="243"/>
        <v>0</v>
      </c>
    </row>
    <row r="444" spans="2:44" x14ac:dyDescent="0.25">
      <c r="B444" s="173" t="s">
        <v>1130</v>
      </c>
      <c r="C444" s="174" t="s">
        <v>1131</v>
      </c>
      <c r="D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5">
        <f t="shared" si="236"/>
        <v>0</v>
      </c>
      <c r="G444" s="175"/>
      <c r="H444" s="175">
        <f t="shared" si="237"/>
        <v>0</v>
      </c>
      <c r="I444" s="175"/>
      <c r="J444" s="175">
        <f t="shared" si="238"/>
        <v>0</v>
      </c>
      <c r="K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5">
        <f t="shared" si="239"/>
        <v>0</v>
      </c>
      <c r="AF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5">
        <f t="shared" si="240"/>
        <v>0</v>
      </c>
      <c r="AJ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5">
        <f t="shared" si="241"/>
        <v>0</v>
      </c>
      <c r="AN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5">
        <f t="shared" si="242"/>
        <v>0</v>
      </c>
      <c r="AR444" s="175">
        <f t="shared" si="243"/>
        <v>0</v>
      </c>
    </row>
    <row r="445" spans="2:44" x14ac:dyDescent="0.25">
      <c r="B445" s="173" t="s">
        <v>1132</v>
      </c>
      <c r="C445" s="174" t="s">
        <v>1133</v>
      </c>
      <c r="D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5">
        <f t="shared" ref="F445:F476" si="244">D445+E445</f>
        <v>0</v>
      </c>
      <c r="G445" s="175"/>
      <c r="H445" s="175">
        <f t="shared" ref="H445:H476" si="245">F445-G445</f>
        <v>0</v>
      </c>
      <c r="I445" s="175"/>
      <c r="J445" s="175">
        <f t="shared" ref="J445:J476" si="246">F445-I445</f>
        <v>0</v>
      </c>
      <c r="K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5">
        <f t="shared" ref="AE445:AE476" si="247">AB445+AC445+AD445</f>
        <v>0</v>
      </c>
      <c r="AF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5">
        <f t="shared" ref="AI445:AI476" si="248">AF445+AG445+AH445</f>
        <v>0</v>
      </c>
      <c r="AJ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5">
        <f t="shared" ref="AM445:AM476" si="249">AJ445+AK445+AL445</f>
        <v>0</v>
      </c>
      <c r="AN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5">
        <f t="shared" ref="AQ445:AQ476" si="250">AN445+AO445+AP445</f>
        <v>0</v>
      </c>
      <c r="AR445" s="175">
        <f t="shared" ref="AR445:AR476" si="251">AE445+AI445+AM445+AQ445</f>
        <v>0</v>
      </c>
    </row>
    <row r="446" spans="2:44" x14ac:dyDescent="0.25">
      <c r="B446" s="173" t="s">
        <v>1134</v>
      </c>
      <c r="C446" s="174" t="s">
        <v>1135</v>
      </c>
      <c r="D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5">
        <f t="shared" si="244"/>
        <v>0</v>
      </c>
      <c r="G446" s="175"/>
      <c r="H446" s="175">
        <f t="shared" si="245"/>
        <v>0</v>
      </c>
      <c r="I446" s="175"/>
      <c r="J446" s="175">
        <f t="shared" si="246"/>
        <v>0</v>
      </c>
      <c r="K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5">
        <f t="shared" si="247"/>
        <v>0</v>
      </c>
      <c r="AF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5">
        <f t="shared" si="248"/>
        <v>0</v>
      </c>
      <c r="AJ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5">
        <f t="shared" si="249"/>
        <v>0</v>
      </c>
      <c r="AN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5">
        <f t="shared" si="250"/>
        <v>0</v>
      </c>
      <c r="AR446" s="175">
        <f t="shared" si="251"/>
        <v>0</v>
      </c>
    </row>
    <row r="447" spans="2:44" x14ac:dyDescent="0.25">
      <c r="B447" s="173" t="s">
        <v>1136</v>
      </c>
      <c r="C447" s="174" t="s">
        <v>1137</v>
      </c>
      <c r="D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5">
        <f t="shared" si="244"/>
        <v>0</v>
      </c>
      <c r="G447" s="175"/>
      <c r="H447" s="175">
        <f t="shared" si="245"/>
        <v>0</v>
      </c>
      <c r="I447" s="175"/>
      <c r="J447" s="175">
        <f t="shared" si="246"/>
        <v>0</v>
      </c>
      <c r="K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5">
        <f t="shared" si="247"/>
        <v>0</v>
      </c>
      <c r="AF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5">
        <f t="shared" si="248"/>
        <v>0</v>
      </c>
      <c r="AJ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5">
        <f t="shared" si="249"/>
        <v>0</v>
      </c>
      <c r="AN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5">
        <f t="shared" si="250"/>
        <v>0</v>
      </c>
      <c r="AR447" s="175">
        <f t="shared" si="251"/>
        <v>0</v>
      </c>
    </row>
    <row r="448" spans="2:44" x14ac:dyDescent="0.25">
      <c r="B448" s="173" t="s">
        <v>1138</v>
      </c>
      <c r="C448" s="174" t="s">
        <v>1139</v>
      </c>
      <c r="D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5">
        <f t="shared" si="244"/>
        <v>0</v>
      </c>
      <c r="G448" s="175"/>
      <c r="H448" s="175">
        <f t="shared" si="245"/>
        <v>0</v>
      </c>
      <c r="I448" s="175"/>
      <c r="J448" s="175">
        <f t="shared" si="246"/>
        <v>0</v>
      </c>
      <c r="K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5">
        <f t="shared" si="247"/>
        <v>0</v>
      </c>
      <c r="AF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5">
        <f t="shared" si="248"/>
        <v>0</v>
      </c>
      <c r="AJ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5">
        <f t="shared" si="249"/>
        <v>0</v>
      </c>
      <c r="AN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5">
        <f t="shared" si="250"/>
        <v>0</v>
      </c>
      <c r="AR448" s="175">
        <f t="shared" si="251"/>
        <v>0</v>
      </c>
    </row>
    <row r="449" spans="2:44" x14ac:dyDescent="0.25">
      <c r="B449" s="173" t="s">
        <v>1140</v>
      </c>
      <c r="C449" s="174" t="s">
        <v>1141</v>
      </c>
      <c r="D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5">
        <f t="shared" si="244"/>
        <v>0</v>
      </c>
      <c r="G449" s="175"/>
      <c r="H449" s="175">
        <f t="shared" si="245"/>
        <v>0</v>
      </c>
      <c r="I449" s="175"/>
      <c r="J449" s="175">
        <f t="shared" si="246"/>
        <v>0</v>
      </c>
      <c r="K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5">
        <f t="shared" si="247"/>
        <v>0</v>
      </c>
      <c r="AF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5">
        <f t="shared" si="248"/>
        <v>0</v>
      </c>
      <c r="AJ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5">
        <f t="shared" si="249"/>
        <v>0</v>
      </c>
      <c r="AN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5">
        <f t="shared" si="250"/>
        <v>0</v>
      </c>
      <c r="AR449" s="175">
        <f t="shared" si="251"/>
        <v>0</v>
      </c>
    </row>
    <row r="450" spans="2:44" x14ac:dyDescent="0.25">
      <c r="B450" s="173" t="s">
        <v>1142</v>
      </c>
      <c r="C450" s="174" t="s">
        <v>1143</v>
      </c>
      <c r="D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5">
        <f t="shared" si="244"/>
        <v>0</v>
      </c>
      <c r="G450" s="175"/>
      <c r="H450" s="175">
        <f t="shared" si="245"/>
        <v>0</v>
      </c>
      <c r="I450" s="175"/>
      <c r="J450" s="175">
        <f t="shared" si="246"/>
        <v>0</v>
      </c>
      <c r="K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5">
        <f t="shared" si="247"/>
        <v>0</v>
      </c>
      <c r="AF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5">
        <f t="shared" si="248"/>
        <v>0</v>
      </c>
      <c r="AJ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5">
        <f t="shared" si="249"/>
        <v>0</v>
      </c>
      <c r="AN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5">
        <f t="shared" si="250"/>
        <v>0</v>
      </c>
      <c r="AR450" s="175">
        <f t="shared" si="251"/>
        <v>0</v>
      </c>
    </row>
    <row r="451" spans="2:44" x14ac:dyDescent="0.25">
      <c r="B451" s="173" t="s">
        <v>1144</v>
      </c>
      <c r="C451" s="174" t="s">
        <v>1145</v>
      </c>
      <c r="D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5">
        <f t="shared" si="244"/>
        <v>0</v>
      </c>
      <c r="G451" s="175"/>
      <c r="H451" s="175">
        <f t="shared" si="245"/>
        <v>0</v>
      </c>
      <c r="I451" s="175"/>
      <c r="J451" s="175">
        <f t="shared" si="246"/>
        <v>0</v>
      </c>
      <c r="K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5">
        <f t="shared" si="247"/>
        <v>0</v>
      </c>
      <c r="AF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5">
        <f t="shared" si="248"/>
        <v>0</v>
      </c>
      <c r="AJ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5">
        <f t="shared" si="249"/>
        <v>0</v>
      </c>
      <c r="AN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5">
        <f t="shared" si="250"/>
        <v>0</v>
      </c>
      <c r="AR451" s="175">
        <f t="shared" si="251"/>
        <v>0</v>
      </c>
    </row>
    <row r="452" spans="2:44" x14ac:dyDescent="0.25">
      <c r="B452" s="173" t="s">
        <v>1146</v>
      </c>
      <c r="C452" s="174" t="s">
        <v>1147</v>
      </c>
      <c r="D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5">
        <f t="shared" si="244"/>
        <v>0</v>
      </c>
      <c r="G452" s="175"/>
      <c r="H452" s="175">
        <f t="shared" si="245"/>
        <v>0</v>
      </c>
      <c r="I452" s="175"/>
      <c r="J452" s="175">
        <f t="shared" si="246"/>
        <v>0</v>
      </c>
      <c r="K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5">
        <f t="shared" si="247"/>
        <v>0</v>
      </c>
      <c r="AF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5">
        <f t="shared" si="248"/>
        <v>0</v>
      </c>
      <c r="AJ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5">
        <f t="shared" si="249"/>
        <v>0</v>
      </c>
      <c r="AN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5">
        <f t="shared" si="250"/>
        <v>0</v>
      </c>
      <c r="AR452" s="175">
        <f t="shared" si="251"/>
        <v>0</v>
      </c>
    </row>
    <row r="453" spans="2:44" x14ac:dyDescent="0.25">
      <c r="B453" s="173" t="s">
        <v>344</v>
      </c>
      <c r="C453" s="174" t="s">
        <v>212</v>
      </c>
      <c r="D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5">
        <f t="shared" si="244"/>
        <v>0</v>
      </c>
      <c r="G453" s="175"/>
      <c r="H453" s="175">
        <f t="shared" si="245"/>
        <v>0</v>
      </c>
      <c r="I453" s="175"/>
      <c r="J453" s="175">
        <f t="shared" si="246"/>
        <v>0</v>
      </c>
      <c r="K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5">
        <f t="shared" si="247"/>
        <v>0</v>
      </c>
      <c r="AF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5">
        <f t="shared" si="248"/>
        <v>0</v>
      </c>
      <c r="AJ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5">
        <f t="shared" si="249"/>
        <v>0</v>
      </c>
      <c r="AN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5">
        <f t="shared" si="250"/>
        <v>0</v>
      </c>
      <c r="AR453" s="175">
        <f t="shared" si="251"/>
        <v>0</v>
      </c>
    </row>
    <row r="454" spans="2:44" x14ac:dyDescent="0.25">
      <c r="B454" s="173" t="s">
        <v>1148</v>
      </c>
      <c r="C454" s="174" t="s">
        <v>1149</v>
      </c>
      <c r="D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5">
        <f t="shared" si="244"/>
        <v>0</v>
      </c>
      <c r="G454" s="175"/>
      <c r="H454" s="175">
        <f t="shared" si="245"/>
        <v>0</v>
      </c>
      <c r="I454" s="175"/>
      <c r="J454" s="175">
        <f t="shared" si="246"/>
        <v>0</v>
      </c>
      <c r="K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5">
        <f t="shared" si="247"/>
        <v>0</v>
      </c>
      <c r="AF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5">
        <f t="shared" si="248"/>
        <v>0</v>
      </c>
      <c r="AJ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5">
        <f t="shared" si="249"/>
        <v>0</v>
      </c>
      <c r="AN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5">
        <f t="shared" si="250"/>
        <v>0</v>
      </c>
      <c r="AR454" s="175">
        <f t="shared" si="251"/>
        <v>0</v>
      </c>
    </row>
    <row r="455" spans="2:44" x14ac:dyDescent="0.25">
      <c r="B455" s="173" t="s">
        <v>1150</v>
      </c>
      <c r="C455" s="174" t="s">
        <v>1151</v>
      </c>
      <c r="D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5">
        <f t="shared" si="244"/>
        <v>0</v>
      </c>
      <c r="G455" s="175"/>
      <c r="H455" s="175">
        <f t="shared" si="245"/>
        <v>0</v>
      </c>
      <c r="I455" s="175"/>
      <c r="J455" s="175">
        <f t="shared" si="246"/>
        <v>0</v>
      </c>
      <c r="K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5">
        <f t="shared" si="247"/>
        <v>0</v>
      </c>
      <c r="AF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5">
        <f t="shared" si="248"/>
        <v>0</v>
      </c>
      <c r="AJ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5">
        <f t="shared" si="249"/>
        <v>0</v>
      </c>
      <c r="AN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5">
        <f t="shared" si="250"/>
        <v>0</v>
      </c>
      <c r="AR455" s="175">
        <f t="shared" si="251"/>
        <v>0</v>
      </c>
    </row>
    <row r="456" spans="2:44" x14ac:dyDescent="0.25">
      <c r="B456" s="173" t="s">
        <v>1152</v>
      </c>
      <c r="C456" s="174" t="s">
        <v>1153</v>
      </c>
      <c r="D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5">
        <f t="shared" si="244"/>
        <v>0</v>
      </c>
      <c r="G456" s="175"/>
      <c r="H456" s="175">
        <f t="shared" si="245"/>
        <v>0</v>
      </c>
      <c r="I456" s="175"/>
      <c r="J456" s="175">
        <f t="shared" si="246"/>
        <v>0</v>
      </c>
      <c r="K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5">
        <f t="shared" si="247"/>
        <v>0</v>
      </c>
      <c r="AF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5">
        <f t="shared" si="248"/>
        <v>0</v>
      </c>
      <c r="AJ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5">
        <f t="shared" si="249"/>
        <v>0</v>
      </c>
      <c r="AN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5">
        <f t="shared" si="250"/>
        <v>0</v>
      </c>
      <c r="AR456" s="175">
        <f t="shared" si="251"/>
        <v>0</v>
      </c>
    </row>
    <row r="457" spans="2:44" x14ac:dyDescent="0.25">
      <c r="B457" s="173" t="s">
        <v>1154</v>
      </c>
      <c r="C457" s="174" t="s">
        <v>1155</v>
      </c>
      <c r="D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5">
        <f t="shared" si="244"/>
        <v>0</v>
      </c>
      <c r="G457" s="175"/>
      <c r="H457" s="175">
        <f t="shared" si="245"/>
        <v>0</v>
      </c>
      <c r="I457" s="175"/>
      <c r="J457" s="175">
        <f t="shared" si="246"/>
        <v>0</v>
      </c>
      <c r="K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5">
        <f t="shared" si="247"/>
        <v>0</v>
      </c>
      <c r="AF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5">
        <f t="shared" si="248"/>
        <v>0</v>
      </c>
      <c r="AJ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5">
        <f t="shared" si="249"/>
        <v>0</v>
      </c>
      <c r="AN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5">
        <f t="shared" si="250"/>
        <v>0</v>
      </c>
      <c r="AR457" s="175">
        <f t="shared" si="251"/>
        <v>0</v>
      </c>
    </row>
    <row r="458" spans="2:44" x14ac:dyDescent="0.25">
      <c r="B458" s="173" t="s">
        <v>1156</v>
      </c>
      <c r="C458" s="174" t="s">
        <v>1157</v>
      </c>
      <c r="D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5">
        <f t="shared" si="244"/>
        <v>0</v>
      </c>
      <c r="G458" s="175"/>
      <c r="H458" s="175">
        <f t="shared" si="245"/>
        <v>0</v>
      </c>
      <c r="I458" s="175"/>
      <c r="J458" s="175">
        <f t="shared" si="246"/>
        <v>0</v>
      </c>
      <c r="K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5">
        <f t="shared" si="247"/>
        <v>0</v>
      </c>
      <c r="AF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5">
        <f t="shared" si="248"/>
        <v>0</v>
      </c>
      <c r="AJ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5">
        <f t="shared" si="249"/>
        <v>0</v>
      </c>
      <c r="AN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5">
        <f t="shared" si="250"/>
        <v>0</v>
      </c>
      <c r="AR458" s="175">
        <f t="shared" si="251"/>
        <v>0</v>
      </c>
    </row>
    <row r="459" spans="2:44" x14ac:dyDescent="0.25">
      <c r="B459" s="182" t="s">
        <v>345</v>
      </c>
      <c r="C459" s="183" t="s">
        <v>213</v>
      </c>
      <c r="D459" s="184">
        <f>SUM(D460:D466)</f>
        <v>0</v>
      </c>
      <c r="E459" s="184">
        <f>SUM(E460:E466)</f>
        <v>0</v>
      </c>
      <c r="F459" s="184">
        <f t="shared" si="244"/>
        <v>0</v>
      </c>
      <c r="G459" s="184">
        <f>SUM(G460:G466)</f>
        <v>0</v>
      </c>
      <c r="H459" s="184">
        <f t="shared" si="245"/>
        <v>0</v>
      </c>
      <c r="I459" s="184">
        <f>SUM(I460:I466)</f>
        <v>0</v>
      </c>
      <c r="J459" s="184">
        <f t="shared" si="246"/>
        <v>0</v>
      </c>
      <c r="K459" s="184">
        <f t="shared" ref="K459:AD459" si="252">SUM(K460:K466)</f>
        <v>0</v>
      </c>
      <c r="L459" s="184">
        <f t="shared" si="252"/>
        <v>0</v>
      </c>
      <c r="M459" s="184">
        <f t="shared" si="252"/>
        <v>0</v>
      </c>
      <c r="N459" s="184">
        <f t="shared" si="252"/>
        <v>0</v>
      </c>
      <c r="O459" s="184">
        <f t="shared" si="252"/>
        <v>0</v>
      </c>
      <c r="P459" s="184">
        <f>SUM(P460:P466)</f>
        <v>0</v>
      </c>
      <c r="Q459" s="184">
        <f>SUM(Q460:Q466)</f>
        <v>0</v>
      </c>
      <c r="R459" s="184">
        <f t="shared" si="252"/>
        <v>0</v>
      </c>
      <c r="S459" s="184">
        <f t="shared" si="252"/>
        <v>0</v>
      </c>
      <c r="T459" s="184">
        <f>SUM(T460:T466)</f>
        <v>0</v>
      </c>
      <c r="U459" s="184">
        <f t="shared" si="252"/>
        <v>0</v>
      </c>
      <c r="V459" s="184">
        <f t="shared" si="252"/>
        <v>0</v>
      </c>
      <c r="W459" s="184">
        <f>SUM(W460:W466)</f>
        <v>0</v>
      </c>
      <c r="X459" s="184">
        <f t="shared" si="252"/>
        <v>0</v>
      </c>
      <c r="Y459" s="184">
        <f>SUM(Y460:Y466)</f>
        <v>0</v>
      </c>
      <c r="Z459" s="184">
        <f>SUM(Z460:Z466)</f>
        <v>0</v>
      </c>
      <c r="AA459" s="184">
        <f t="shared" si="252"/>
        <v>0</v>
      </c>
      <c r="AB459" s="184">
        <f t="shared" si="252"/>
        <v>0</v>
      </c>
      <c r="AC459" s="184">
        <f t="shared" si="252"/>
        <v>0</v>
      </c>
      <c r="AD459" s="184">
        <f t="shared" si="252"/>
        <v>0</v>
      </c>
      <c r="AE459" s="184">
        <f t="shared" si="247"/>
        <v>0</v>
      </c>
      <c r="AF459" s="184">
        <f>SUM(AF460:AF466)</f>
        <v>0</v>
      </c>
      <c r="AG459" s="184">
        <f>SUM(AG460:AG466)</f>
        <v>0</v>
      </c>
      <c r="AH459" s="184">
        <f>SUM(AH460:AH466)</f>
        <v>0</v>
      </c>
      <c r="AI459" s="184">
        <f t="shared" si="248"/>
        <v>0</v>
      </c>
      <c r="AJ459" s="184">
        <f>SUM(AJ460:AJ466)</f>
        <v>0</v>
      </c>
      <c r="AK459" s="184">
        <f>SUM(AK460:AK466)</f>
        <v>0</v>
      </c>
      <c r="AL459" s="184">
        <f>SUM(AL460:AL466)</f>
        <v>0</v>
      </c>
      <c r="AM459" s="184">
        <f t="shared" si="249"/>
        <v>0</v>
      </c>
      <c r="AN459" s="184">
        <f>SUM(AN460:AN466)</f>
        <v>0</v>
      </c>
      <c r="AO459" s="184">
        <f>SUM(AO460:AO466)</f>
        <v>0</v>
      </c>
      <c r="AP459" s="184">
        <f>SUM(AP460:AP466)</f>
        <v>0</v>
      </c>
      <c r="AQ459" s="184">
        <f t="shared" si="250"/>
        <v>0</v>
      </c>
      <c r="AR459" s="184">
        <f t="shared" si="251"/>
        <v>0</v>
      </c>
    </row>
    <row r="460" spans="2:44" x14ac:dyDescent="0.25">
      <c r="B460" s="173" t="s">
        <v>346</v>
      </c>
      <c r="C460" s="174" t="s">
        <v>214</v>
      </c>
      <c r="D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5">
        <f t="shared" si="244"/>
        <v>0</v>
      </c>
      <c r="G460" s="175"/>
      <c r="H460" s="175">
        <f t="shared" si="245"/>
        <v>0</v>
      </c>
      <c r="I460" s="175"/>
      <c r="J460" s="175">
        <f t="shared" si="246"/>
        <v>0</v>
      </c>
      <c r="K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5">
        <f t="shared" si="247"/>
        <v>0</v>
      </c>
      <c r="AF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5">
        <f t="shared" si="248"/>
        <v>0</v>
      </c>
      <c r="AJ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5">
        <f t="shared" si="249"/>
        <v>0</v>
      </c>
      <c r="AN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5">
        <f t="shared" si="250"/>
        <v>0</v>
      </c>
      <c r="AR460" s="175">
        <f t="shared" si="251"/>
        <v>0</v>
      </c>
    </row>
    <row r="461" spans="2:44" x14ac:dyDescent="0.25">
      <c r="B461" s="173" t="s">
        <v>1158</v>
      </c>
      <c r="C461" s="174" t="s">
        <v>1159</v>
      </c>
      <c r="D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5">
        <f t="shared" si="244"/>
        <v>0</v>
      </c>
      <c r="G461" s="175"/>
      <c r="H461" s="175">
        <f t="shared" si="245"/>
        <v>0</v>
      </c>
      <c r="I461" s="175"/>
      <c r="J461" s="175">
        <f t="shared" si="246"/>
        <v>0</v>
      </c>
      <c r="K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5">
        <f t="shared" si="247"/>
        <v>0</v>
      </c>
      <c r="AF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5">
        <f t="shared" si="248"/>
        <v>0</v>
      </c>
      <c r="AJ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5">
        <f t="shared" si="249"/>
        <v>0</v>
      </c>
      <c r="AN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5">
        <f t="shared" si="250"/>
        <v>0</v>
      </c>
      <c r="AR461" s="175">
        <f t="shared" si="251"/>
        <v>0</v>
      </c>
    </row>
    <row r="462" spans="2:44" x14ac:dyDescent="0.25">
      <c r="B462" s="173" t="s">
        <v>1160</v>
      </c>
      <c r="C462" s="174" t="s">
        <v>1161</v>
      </c>
      <c r="D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5">
        <f t="shared" si="244"/>
        <v>0</v>
      </c>
      <c r="G462" s="175"/>
      <c r="H462" s="175">
        <f t="shared" si="245"/>
        <v>0</v>
      </c>
      <c r="I462" s="175"/>
      <c r="J462" s="175">
        <f t="shared" si="246"/>
        <v>0</v>
      </c>
      <c r="K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5">
        <f t="shared" si="247"/>
        <v>0</v>
      </c>
      <c r="AF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5">
        <f t="shared" si="248"/>
        <v>0</v>
      </c>
      <c r="AJ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5">
        <f t="shared" si="249"/>
        <v>0</v>
      </c>
      <c r="AN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5">
        <f t="shared" si="250"/>
        <v>0</v>
      </c>
      <c r="AR462" s="175">
        <f t="shared" si="251"/>
        <v>0</v>
      </c>
    </row>
    <row r="463" spans="2:44" x14ac:dyDescent="0.25">
      <c r="B463" s="173" t="s">
        <v>1162</v>
      </c>
      <c r="C463" s="174" t="s">
        <v>1163</v>
      </c>
      <c r="D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5">
        <f t="shared" si="244"/>
        <v>0</v>
      </c>
      <c r="G463" s="175"/>
      <c r="H463" s="175">
        <f t="shared" si="245"/>
        <v>0</v>
      </c>
      <c r="I463" s="175"/>
      <c r="J463" s="175">
        <f t="shared" si="246"/>
        <v>0</v>
      </c>
      <c r="K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5">
        <f t="shared" si="247"/>
        <v>0</v>
      </c>
      <c r="AF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5">
        <f t="shared" si="248"/>
        <v>0</v>
      </c>
      <c r="AJ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5">
        <f t="shared" si="249"/>
        <v>0</v>
      </c>
      <c r="AN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5">
        <f t="shared" si="250"/>
        <v>0</v>
      </c>
      <c r="AR463" s="175">
        <f t="shared" si="251"/>
        <v>0</v>
      </c>
    </row>
    <row r="464" spans="2:44" x14ac:dyDescent="0.25">
      <c r="B464" s="173" t="s">
        <v>1164</v>
      </c>
      <c r="C464" s="174" t="s">
        <v>1165</v>
      </c>
      <c r="D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5">
        <f t="shared" si="244"/>
        <v>0</v>
      </c>
      <c r="G464" s="175"/>
      <c r="H464" s="175">
        <f t="shared" si="245"/>
        <v>0</v>
      </c>
      <c r="I464" s="175"/>
      <c r="J464" s="175">
        <f t="shared" si="246"/>
        <v>0</v>
      </c>
      <c r="K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5">
        <f t="shared" si="247"/>
        <v>0</v>
      </c>
      <c r="AF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5">
        <f t="shared" si="248"/>
        <v>0</v>
      </c>
      <c r="AJ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5">
        <f t="shared" si="249"/>
        <v>0</v>
      </c>
      <c r="AN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5">
        <f t="shared" si="250"/>
        <v>0</v>
      </c>
      <c r="AR464" s="175">
        <f t="shared" si="251"/>
        <v>0</v>
      </c>
    </row>
    <row r="465" spans="2:44" x14ac:dyDescent="0.25">
      <c r="B465" s="173" t="s">
        <v>1166</v>
      </c>
      <c r="C465" s="174" t="s">
        <v>1167</v>
      </c>
      <c r="D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5">
        <f t="shared" si="244"/>
        <v>0</v>
      </c>
      <c r="G465" s="175"/>
      <c r="H465" s="175">
        <f t="shared" si="245"/>
        <v>0</v>
      </c>
      <c r="I465" s="175"/>
      <c r="J465" s="175">
        <f t="shared" si="246"/>
        <v>0</v>
      </c>
      <c r="K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5">
        <f t="shared" si="247"/>
        <v>0</v>
      </c>
      <c r="AF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5">
        <f t="shared" si="248"/>
        <v>0</v>
      </c>
      <c r="AJ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5">
        <f t="shared" si="249"/>
        <v>0</v>
      </c>
      <c r="AN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5">
        <f t="shared" si="250"/>
        <v>0</v>
      </c>
      <c r="AR465" s="175">
        <f t="shared" si="251"/>
        <v>0</v>
      </c>
    </row>
    <row r="466" spans="2:44" x14ac:dyDescent="0.25">
      <c r="B466" s="173" t="s">
        <v>1168</v>
      </c>
      <c r="C466" s="174" t="s">
        <v>1169</v>
      </c>
      <c r="D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5">
        <f t="shared" si="244"/>
        <v>0</v>
      </c>
      <c r="G466" s="175"/>
      <c r="H466" s="175">
        <f t="shared" si="245"/>
        <v>0</v>
      </c>
      <c r="I466" s="175"/>
      <c r="J466" s="175">
        <f t="shared" si="246"/>
        <v>0</v>
      </c>
      <c r="K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5">
        <f t="shared" si="247"/>
        <v>0</v>
      </c>
      <c r="AF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5">
        <f t="shared" si="248"/>
        <v>0</v>
      </c>
      <c r="AJ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5">
        <f t="shared" si="249"/>
        <v>0</v>
      </c>
      <c r="AN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5">
        <f t="shared" si="250"/>
        <v>0</v>
      </c>
      <c r="AR466" s="175">
        <f t="shared" si="251"/>
        <v>0</v>
      </c>
    </row>
    <row r="467" spans="2:44" x14ac:dyDescent="0.25">
      <c r="B467" s="182" t="s">
        <v>347</v>
      </c>
      <c r="C467" s="183" t="s">
        <v>215</v>
      </c>
      <c r="D467" s="184">
        <f>SUM(D468:D484)</f>
        <v>0</v>
      </c>
      <c r="E467" s="184">
        <f>SUM(E468:E484)</f>
        <v>0</v>
      </c>
      <c r="F467" s="184">
        <f t="shared" si="244"/>
        <v>0</v>
      </c>
      <c r="G467" s="184">
        <f>SUM(G468:G484)</f>
        <v>0</v>
      </c>
      <c r="H467" s="184">
        <f t="shared" si="245"/>
        <v>0</v>
      </c>
      <c r="I467" s="184">
        <f>SUM(I468:I484)</f>
        <v>0</v>
      </c>
      <c r="J467" s="184">
        <f t="shared" si="246"/>
        <v>0</v>
      </c>
      <c r="K467" s="184">
        <f t="shared" ref="K467:AD467" si="253">SUM(K468:K484)</f>
        <v>0</v>
      </c>
      <c r="L467" s="184">
        <f t="shared" si="253"/>
        <v>0</v>
      </c>
      <c r="M467" s="184">
        <f t="shared" si="253"/>
        <v>0</v>
      </c>
      <c r="N467" s="184">
        <f t="shared" si="253"/>
        <v>0</v>
      </c>
      <c r="O467" s="184">
        <f t="shared" si="253"/>
        <v>0</v>
      </c>
      <c r="P467" s="184">
        <f t="shared" si="253"/>
        <v>0</v>
      </c>
      <c r="Q467" s="184">
        <f t="shared" si="253"/>
        <v>0</v>
      </c>
      <c r="R467" s="184">
        <f t="shared" si="253"/>
        <v>0</v>
      </c>
      <c r="S467" s="184">
        <f t="shared" si="253"/>
        <v>0</v>
      </c>
      <c r="T467" s="184">
        <f>SUM(T468:T484)</f>
        <v>0</v>
      </c>
      <c r="U467" s="184">
        <f t="shared" si="253"/>
        <v>0</v>
      </c>
      <c r="V467" s="184">
        <f t="shared" si="253"/>
        <v>0</v>
      </c>
      <c r="W467" s="184">
        <f t="shared" si="253"/>
        <v>0</v>
      </c>
      <c r="X467" s="184">
        <f t="shared" si="253"/>
        <v>0</v>
      </c>
      <c r="Y467" s="184">
        <f>SUM(Y468:Y484)</f>
        <v>0</v>
      </c>
      <c r="Z467" s="184">
        <f>SUM(Z468:Z484)</f>
        <v>0</v>
      </c>
      <c r="AA467" s="184">
        <f t="shared" si="253"/>
        <v>0</v>
      </c>
      <c r="AB467" s="184">
        <f t="shared" si="253"/>
        <v>0</v>
      </c>
      <c r="AC467" s="184">
        <f t="shared" si="253"/>
        <v>0</v>
      </c>
      <c r="AD467" s="184">
        <f t="shared" si="253"/>
        <v>0</v>
      </c>
      <c r="AE467" s="184">
        <f t="shared" si="247"/>
        <v>0</v>
      </c>
      <c r="AF467" s="184">
        <f>SUM(AF468:AF484)</f>
        <v>0</v>
      </c>
      <c r="AG467" s="184">
        <f>SUM(AG468:AG484)</f>
        <v>0</v>
      </c>
      <c r="AH467" s="184">
        <f>SUM(AH468:AH484)</f>
        <v>0</v>
      </c>
      <c r="AI467" s="184">
        <f t="shared" si="248"/>
        <v>0</v>
      </c>
      <c r="AJ467" s="184">
        <f>SUM(AJ468:AJ484)</f>
        <v>0</v>
      </c>
      <c r="AK467" s="184">
        <f>SUM(AK468:AK484)</f>
        <v>0</v>
      </c>
      <c r="AL467" s="184">
        <f>SUM(AL468:AL484)</f>
        <v>0</v>
      </c>
      <c r="AM467" s="184">
        <f t="shared" si="249"/>
        <v>0</v>
      </c>
      <c r="AN467" s="184">
        <f>SUM(AN468:AN484)</f>
        <v>0</v>
      </c>
      <c r="AO467" s="184">
        <f>SUM(AO468:AO484)</f>
        <v>0</v>
      </c>
      <c r="AP467" s="184">
        <f>SUM(AP468:AP484)</f>
        <v>0</v>
      </c>
      <c r="AQ467" s="184">
        <f t="shared" si="250"/>
        <v>0</v>
      </c>
      <c r="AR467" s="184">
        <f t="shared" si="251"/>
        <v>0</v>
      </c>
    </row>
    <row r="468" spans="2:44" x14ac:dyDescent="0.25">
      <c r="B468" s="173" t="s">
        <v>1170</v>
      </c>
      <c r="C468" s="174" t="s">
        <v>1171</v>
      </c>
      <c r="D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5">
        <f t="shared" si="244"/>
        <v>0</v>
      </c>
      <c r="G468" s="175"/>
      <c r="H468" s="175">
        <f t="shared" si="245"/>
        <v>0</v>
      </c>
      <c r="I468" s="175"/>
      <c r="J468" s="175">
        <f t="shared" si="246"/>
        <v>0</v>
      </c>
      <c r="K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5">
        <f t="shared" si="247"/>
        <v>0</v>
      </c>
      <c r="AF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5">
        <f t="shared" si="248"/>
        <v>0</v>
      </c>
      <c r="AJ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5">
        <f t="shared" si="249"/>
        <v>0</v>
      </c>
      <c r="AN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5">
        <f t="shared" si="250"/>
        <v>0</v>
      </c>
      <c r="AR468" s="175">
        <f t="shared" si="251"/>
        <v>0</v>
      </c>
    </row>
    <row r="469" spans="2:44" x14ac:dyDescent="0.25">
      <c r="B469" s="173" t="s">
        <v>348</v>
      </c>
      <c r="C469" s="174" t="s">
        <v>216</v>
      </c>
      <c r="D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5">
        <f t="shared" si="244"/>
        <v>0</v>
      </c>
      <c r="G469" s="175"/>
      <c r="H469" s="175">
        <f t="shared" si="245"/>
        <v>0</v>
      </c>
      <c r="I469" s="175"/>
      <c r="J469" s="175">
        <f t="shared" si="246"/>
        <v>0</v>
      </c>
      <c r="K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5">
        <f t="shared" si="247"/>
        <v>0</v>
      </c>
      <c r="AF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5">
        <f t="shared" si="248"/>
        <v>0</v>
      </c>
      <c r="AJ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5">
        <f t="shared" si="249"/>
        <v>0</v>
      </c>
      <c r="AN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5">
        <f t="shared" si="250"/>
        <v>0</v>
      </c>
      <c r="AR469" s="175">
        <f t="shared" si="251"/>
        <v>0</v>
      </c>
    </row>
    <row r="470" spans="2:44" x14ac:dyDescent="0.25">
      <c r="B470" s="173" t="s">
        <v>355</v>
      </c>
      <c r="C470" s="174" t="s">
        <v>221</v>
      </c>
      <c r="D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5">
        <f t="shared" si="244"/>
        <v>0</v>
      </c>
      <c r="G470" s="175"/>
      <c r="H470" s="175">
        <f t="shared" si="245"/>
        <v>0</v>
      </c>
      <c r="I470" s="175"/>
      <c r="J470" s="175">
        <f t="shared" si="246"/>
        <v>0</v>
      </c>
      <c r="K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5">
        <f t="shared" si="247"/>
        <v>0</v>
      </c>
      <c r="AF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5">
        <f t="shared" si="248"/>
        <v>0</v>
      </c>
      <c r="AJ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5">
        <f t="shared" si="249"/>
        <v>0</v>
      </c>
      <c r="AN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5">
        <f t="shared" si="250"/>
        <v>0</v>
      </c>
      <c r="AR470" s="175">
        <f t="shared" si="251"/>
        <v>0</v>
      </c>
    </row>
    <row r="471" spans="2:44" x14ac:dyDescent="0.25">
      <c r="B471" s="173" t="s">
        <v>1172</v>
      </c>
      <c r="C471" s="174" t="s">
        <v>1173</v>
      </c>
      <c r="D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5">
        <f t="shared" si="244"/>
        <v>0</v>
      </c>
      <c r="G471" s="175"/>
      <c r="H471" s="175">
        <f t="shared" si="245"/>
        <v>0</v>
      </c>
      <c r="I471" s="175"/>
      <c r="J471" s="175">
        <f t="shared" si="246"/>
        <v>0</v>
      </c>
      <c r="K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5">
        <f t="shared" si="247"/>
        <v>0</v>
      </c>
      <c r="AF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5">
        <f t="shared" si="248"/>
        <v>0</v>
      </c>
      <c r="AJ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5">
        <f t="shared" si="249"/>
        <v>0</v>
      </c>
      <c r="AN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5">
        <f t="shared" si="250"/>
        <v>0</v>
      </c>
      <c r="AR471" s="175">
        <f t="shared" si="251"/>
        <v>0</v>
      </c>
    </row>
    <row r="472" spans="2:44" x14ac:dyDescent="0.25">
      <c r="B472" s="173" t="s">
        <v>1174</v>
      </c>
      <c r="C472" s="174" t="s">
        <v>1175</v>
      </c>
      <c r="D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5">
        <f t="shared" si="244"/>
        <v>0</v>
      </c>
      <c r="G472" s="175"/>
      <c r="H472" s="175">
        <f t="shared" si="245"/>
        <v>0</v>
      </c>
      <c r="I472" s="175"/>
      <c r="J472" s="175">
        <f t="shared" si="246"/>
        <v>0</v>
      </c>
      <c r="K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5">
        <f t="shared" si="247"/>
        <v>0</v>
      </c>
      <c r="AF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5">
        <f t="shared" si="248"/>
        <v>0</v>
      </c>
      <c r="AJ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5">
        <f t="shared" si="249"/>
        <v>0</v>
      </c>
      <c r="AN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5">
        <f t="shared" si="250"/>
        <v>0</v>
      </c>
      <c r="AR472" s="175">
        <f t="shared" si="251"/>
        <v>0</v>
      </c>
    </row>
    <row r="473" spans="2:44" x14ac:dyDescent="0.25">
      <c r="B473" s="173" t="s">
        <v>1176</v>
      </c>
      <c r="C473" s="174" t="s">
        <v>1177</v>
      </c>
      <c r="D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5">
        <f t="shared" si="244"/>
        <v>0</v>
      </c>
      <c r="G473" s="175"/>
      <c r="H473" s="175">
        <f t="shared" si="245"/>
        <v>0</v>
      </c>
      <c r="I473" s="175"/>
      <c r="J473" s="175">
        <f t="shared" si="246"/>
        <v>0</v>
      </c>
      <c r="K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5">
        <f t="shared" si="247"/>
        <v>0</v>
      </c>
      <c r="AF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5">
        <f t="shared" si="248"/>
        <v>0</v>
      </c>
      <c r="AJ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5">
        <f t="shared" si="249"/>
        <v>0</v>
      </c>
      <c r="AN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5">
        <f t="shared" si="250"/>
        <v>0</v>
      </c>
      <c r="AR473" s="175">
        <f t="shared" si="251"/>
        <v>0</v>
      </c>
    </row>
    <row r="474" spans="2:44" x14ac:dyDescent="0.25">
      <c r="B474" s="173" t="s">
        <v>1178</v>
      </c>
      <c r="C474" s="174" t="s">
        <v>1179</v>
      </c>
      <c r="D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5">
        <f t="shared" si="244"/>
        <v>0</v>
      </c>
      <c r="G474" s="175"/>
      <c r="H474" s="175">
        <f t="shared" si="245"/>
        <v>0</v>
      </c>
      <c r="I474" s="175"/>
      <c r="J474" s="175">
        <f t="shared" si="246"/>
        <v>0</v>
      </c>
      <c r="K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5">
        <f t="shared" si="247"/>
        <v>0</v>
      </c>
      <c r="AF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5">
        <f t="shared" si="248"/>
        <v>0</v>
      </c>
      <c r="AJ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5">
        <f t="shared" si="249"/>
        <v>0</v>
      </c>
      <c r="AN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5">
        <f t="shared" si="250"/>
        <v>0</v>
      </c>
      <c r="AR474" s="175">
        <f t="shared" si="251"/>
        <v>0</v>
      </c>
    </row>
    <row r="475" spans="2:44" x14ac:dyDescent="0.25">
      <c r="B475" s="173" t="s">
        <v>1180</v>
      </c>
      <c r="C475" s="174" t="s">
        <v>1181</v>
      </c>
      <c r="D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5">
        <f t="shared" si="244"/>
        <v>0</v>
      </c>
      <c r="G475" s="175"/>
      <c r="H475" s="175">
        <f t="shared" si="245"/>
        <v>0</v>
      </c>
      <c r="I475" s="175"/>
      <c r="J475" s="175">
        <f t="shared" si="246"/>
        <v>0</v>
      </c>
      <c r="K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5">
        <f t="shared" si="247"/>
        <v>0</v>
      </c>
      <c r="AF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5">
        <f t="shared" si="248"/>
        <v>0</v>
      </c>
      <c r="AJ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5">
        <f t="shared" si="249"/>
        <v>0</v>
      </c>
      <c r="AN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5">
        <f t="shared" si="250"/>
        <v>0</v>
      </c>
      <c r="AR475" s="175">
        <f t="shared" si="251"/>
        <v>0</v>
      </c>
    </row>
    <row r="476" spans="2:44" x14ac:dyDescent="0.25">
      <c r="B476" s="173" t="s">
        <v>1182</v>
      </c>
      <c r="C476" s="174" t="s">
        <v>1183</v>
      </c>
      <c r="D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5">
        <f t="shared" si="244"/>
        <v>0</v>
      </c>
      <c r="G476" s="175"/>
      <c r="H476" s="175">
        <f t="shared" si="245"/>
        <v>0</v>
      </c>
      <c r="I476" s="175"/>
      <c r="J476" s="175">
        <f t="shared" si="246"/>
        <v>0</v>
      </c>
      <c r="K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5">
        <f t="shared" si="247"/>
        <v>0</v>
      </c>
      <c r="AF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5">
        <f t="shared" si="248"/>
        <v>0</v>
      </c>
      <c r="AJ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5">
        <f t="shared" si="249"/>
        <v>0</v>
      </c>
      <c r="AN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5">
        <f t="shared" si="250"/>
        <v>0</v>
      </c>
      <c r="AR476" s="175">
        <f t="shared" si="251"/>
        <v>0</v>
      </c>
    </row>
    <row r="477" spans="2:44" x14ac:dyDescent="0.25">
      <c r="B477" s="173" t="s">
        <v>1184</v>
      </c>
      <c r="C477" s="174" t="s">
        <v>1185</v>
      </c>
      <c r="D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5">
        <f t="shared" ref="F477:F508" si="254">D477+E477</f>
        <v>0</v>
      </c>
      <c r="G477" s="175"/>
      <c r="H477" s="175">
        <f t="shared" ref="H477:H508" si="255">F477-G477</f>
        <v>0</v>
      </c>
      <c r="I477" s="175"/>
      <c r="J477" s="175">
        <f t="shared" ref="J477:J508" si="256">F477-I477</f>
        <v>0</v>
      </c>
      <c r="K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5">
        <f t="shared" ref="AE477:AE508" si="257">AB477+AC477+AD477</f>
        <v>0</v>
      </c>
      <c r="AF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5">
        <f t="shared" ref="AI477:AI508" si="258">AF477+AG477+AH477</f>
        <v>0</v>
      </c>
      <c r="AJ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5">
        <f t="shared" ref="AM477:AM508" si="259">AJ477+AK477+AL477</f>
        <v>0</v>
      </c>
      <c r="AN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5">
        <f t="shared" ref="AQ477:AQ508" si="260">AN477+AO477+AP477</f>
        <v>0</v>
      </c>
      <c r="AR477" s="175">
        <f t="shared" ref="AR477:AR508" si="261">AE477+AI477+AM477+AQ477</f>
        <v>0</v>
      </c>
    </row>
    <row r="478" spans="2:44" x14ac:dyDescent="0.25">
      <c r="B478" s="173" t="s">
        <v>1186</v>
      </c>
      <c r="C478" s="174" t="s">
        <v>1187</v>
      </c>
      <c r="D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5">
        <f t="shared" si="254"/>
        <v>0</v>
      </c>
      <c r="G478" s="175"/>
      <c r="H478" s="175">
        <f t="shared" si="255"/>
        <v>0</v>
      </c>
      <c r="I478" s="175"/>
      <c r="J478" s="175">
        <f t="shared" si="256"/>
        <v>0</v>
      </c>
      <c r="K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5">
        <f t="shared" si="257"/>
        <v>0</v>
      </c>
      <c r="AF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5">
        <f t="shared" si="258"/>
        <v>0</v>
      </c>
      <c r="AJ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5">
        <f t="shared" si="259"/>
        <v>0</v>
      </c>
      <c r="AN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5">
        <f t="shared" si="260"/>
        <v>0</v>
      </c>
      <c r="AR478" s="175">
        <f t="shared" si="261"/>
        <v>0</v>
      </c>
    </row>
    <row r="479" spans="2:44" x14ac:dyDescent="0.25">
      <c r="B479" s="173" t="s">
        <v>1188</v>
      </c>
      <c r="C479" s="174" t="s">
        <v>1189</v>
      </c>
      <c r="D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5">
        <f t="shared" si="254"/>
        <v>0</v>
      </c>
      <c r="G479" s="175"/>
      <c r="H479" s="175">
        <f t="shared" si="255"/>
        <v>0</v>
      </c>
      <c r="I479" s="175"/>
      <c r="J479" s="175">
        <f t="shared" si="256"/>
        <v>0</v>
      </c>
      <c r="K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5">
        <f t="shared" si="257"/>
        <v>0</v>
      </c>
      <c r="AF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5">
        <f t="shared" si="258"/>
        <v>0</v>
      </c>
      <c r="AJ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5">
        <f t="shared" si="259"/>
        <v>0</v>
      </c>
      <c r="AN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5">
        <f t="shared" si="260"/>
        <v>0</v>
      </c>
      <c r="AR479" s="175">
        <f t="shared" si="261"/>
        <v>0</v>
      </c>
    </row>
    <row r="480" spans="2:44" x14ac:dyDescent="0.25">
      <c r="B480" s="173" t="s">
        <v>1190</v>
      </c>
      <c r="C480" s="174" t="s">
        <v>1191</v>
      </c>
      <c r="D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5">
        <f t="shared" si="254"/>
        <v>0</v>
      </c>
      <c r="G480" s="175"/>
      <c r="H480" s="175">
        <f t="shared" si="255"/>
        <v>0</v>
      </c>
      <c r="I480" s="175"/>
      <c r="J480" s="175">
        <f t="shared" si="256"/>
        <v>0</v>
      </c>
      <c r="K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5">
        <f t="shared" si="257"/>
        <v>0</v>
      </c>
      <c r="AF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5">
        <f t="shared" si="258"/>
        <v>0</v>
      </c>
      <c r="AJ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5">
        <f t="shared" si="259"/>
        <v>0</v>
      </c>
      <c r="AN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5">
        <f t="shared" si="260"/>
        <v>0</v>
      </c>
      <c r="AR480" s="175">
        <f t="shared" si="261"/>
        <v>0</v>
      </c>
    </row>
    <row r="481" spans="2:44" x14ac:dyDescent="0.25">
      <c r="B481" s="173" t="s">
        <v>1192</v>
      </c>
      <c r="C481" s="174" t="s">
        <v>1193</v>
      </c>
      <c r="D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5">
        <f t="shared" si="254"/>
        <v>0</v>
      </c>
      <c r="G481" s="175"/>
      <c r="H481" s="175">
        <f t="shared" si="255"/>
        <v>0</v>
      </c>
      <c r="I481" s="175"/>
      <c r="J481" s="175">
        <f t="shared" si="256"/>
        <v>0</v>
      </c>
      <c r="K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5">
        <f t="shared" si="257"/>
        <v>0</v>
      </c>
      <c r="AF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5">
        <f t="shared" si="258"/>
        <v>0</v>
      </c>
      <c r="AJ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5">
        <f t="shared" si="259"/>
        <v>0</v>
      </c>
      <c r="AN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5">
        <f t="shared" si="260"/>
        <v>0</v>
      </c>
      <c r="AR481" s="175">
        <f t="shared" si="261"/>
        <v>0</v>
      </c>
    </row>
    <row r="482" spans="2:44" x14ac:dyDescent="0.25">
      <c r="B482" s="173" t="s">
        <v>1194</v>
      </c>
      <c r="C482" s="174" t="s">
        <v>1195</v>
      </c>
      <c r="D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5">
        <f t="shared" si="254"/>
        <v>0</v>
      </c>
      <c r="G482" s="175"/>
      <c r="H482" s="175">
        <f t="shared" si="255"/>
        <v>0</v>
      </c>
      <c r="I482" s="175"/>
      <c r="J482" s="175">
        <f t="shared" si="256"/>
        <v>0</v>
      </c>
      <c r="K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5">
        <f t="shared" si="257"/>
        <v>0</v>
      </c>
      <c r="AF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5">
        <f t="shared" si="258"/>
        <v>0</v>
      </c>
      <c r="AJ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5">
        <f t="shared" si="259"/>
        <v>0</v>
      </c>
      <c r="AN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5">
        <f t="shared" si="260"/>
        <v>0</v>
      </c>
      <c r="AR482" s="175">
        <f t="shared" si="261"/>
        <v>0</v>
      </c>
    </row>
    <row r="483" spans="2:44" x14ac:dyDescent="0.25">
      <c r="B483" s="173" t="s">
        <v>1196</v>
      </c>
      <c r="C483" s="174" t="s">
        <v>1197</v>
      </c>
      <c r="D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5">
        <f t="shared" si="254"/>
        <v>0</v>
      </c>
      <c r="G483" s="175"/>
      <c r="H483" s="175">
        <f t="shared" si="255"/>
        <v>0</v>
      </c>
      <c r="I483" s="175"/>
      <c r="J483" s="175">
        <f t="shared" si="256"/>
        <v>0</v>
      </c>
      <c r="K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5">
        <f t="shared" si="257"/>
        <v>0</v>
      </c>
      <c r="AF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5">
        <f t="shared" si="258"/>
        <v>0</v>
      </c>
      <c r="AJ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5">
        <f t="shared" si="259"/>
        <v>0</v>
      </c>
      <c r="AN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5">
        <f t="shared" si="260"/>
        <v>0</v>
      </c>
      <c r="AR483" s="175">
        <f t="shared" si="261"/>
        <v>0</v>
      </c>
    </row>
    <row r="484" spans="2:44" x14ac:dyDescent="0.25">
      <c r="B484" s="173" t="s">
        <v>1198</v>
      </c>
      <c r="C484" s="174" t="s">
        <v>1199</v>
      </c>
      <c r="D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5">
        <f t="shared" si="254"/>
        <v>0</v>
      </c>
      <c r="G484" s="175"/>
      <c r="H484" s="175">
        <f t="shared" si="255"/>
        <v>0</v>
      </c>
      <c r="I484" s="175"/>
      <c r="J484" s="175">
        <f t="shared" si="256"/>
        <v>0</v>
      </c>
      <c r="K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5">
        <f t="shared" si="257"/>
        <v>0</v>
      </c>
      <c r="AF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5">
        <f t="shared" si="258"/>
        <v>0</v>
      </c>
      <c r="AJ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5">
        <f t="shared" si="259"/>
        <v>0</v>
      </c>
      <c r="AN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5">
        <f t="shared" si="260"/>
        <v>0</v>
      </c>
      <c r="AR484" s="175">
        <f t="shared" si="261"/>
        <v>0</v>
      </c>
    </row>
    <row r="485" spans="2:44" x14ac:dyDescent="0.25">
      <c r="B485" s="182" t="s">
        <v>349</v>
      </c>
      <c r="C485" s="183" t="s">
        <v>217</v>
      </c>
      <c r="D485" s="184">
        <f>SUM(D486:D488)</f>
        <v>0</v>
      </c>
      <c r="E485" s="184">
        <f>SUM(E486:E488)</f>
        <v>0</v>
      </c>
      <c r="F485" s="184">
        <f t="shared" si="254"/>
        <v>0</v>
      </c>
      <c r="G485" s="184">
        <f>SUM(G486:G488)</f>
        <v>0</v>
      </c>
      <c r="H485" s="184">
        <f t="shared" si="255"/>
        <v>0</v>
      </c>
      <c r="I485" s="184">
        <f>SUM(I486:I488)</f>
        <v>0</v>
      </c>
      <c r="J485" s="184">
        <f t="shared" si="256"/>
        <v>0</v>
      </c>
      <c r="K485" s="184">
        <f t="shared" ref="K485:AD485" si="262">SUM(K486:K488)</f>
        <v>0</v>
      </c>
      <c r="L485" s="184">
        <f t="shared" si="262"/>
        <v>0</v>
      </c>
      <c r="M485" s="184">
        <f t="shared" si="262"/>
        <v>0</v>
      </c>
      <c r="N485" s="184">
        <f t="shared" si="262"/>
        <v>0</v>
      </c>
      <c r="O485" s="184">
        <f t="shared" si="262"/>
        <v>0</v>
      </c>
      <c r="P485" s="184">
        <f>SUM(P486:P488)</f>
        <v>0</v>
      </c>
      <c r="Q485" s="184">
        <f>SUM(Q486:Q488)</f>
        <v>0</v>
      </c>
      <c r="R485" s="184">
        <f t="shared" si="262"/>
        <v>0</v>
      </c>
      <c r="S485" s="184">
        <f t="shared" si="262"/>
        <v>0</v>
      </c>
      <c r="T485" s="184">
        <f>SUM(T486:T488)</f>
        <v>0</v>
      </c>
      <c r="U485" s="184">
        <f t="shared" si="262"/>
        <v>0</v>
      </c>
      <c r="V485" s="184">
        <f t="shared" si="262"/>
        <v>0</v>
      </c>
      <c r="W485" s="184">
        <f>SUM(W486:W488)</f>
        <v>0</v>
      </c>
      <c r="X485" s="184">
        <f t="shared" si="262"/>
        <v>0</v>
      </c>
      <c r="Y485" s="184">
        <f>SUM(Y486:Y488)</f>
        <v>0</v>
      </c>
      <c r="Z485" s="184">
        <f>SUM(Z486:Z488)</f>
        <v>0</v>
      </c>
      <c r="AA485" s="184">
        <f t="shared" si="262"/>
        <v>0</v>
      </c>
      <c r="AB485" s="184">
        <f t="shared" si="262"/>
        <v>0</v>
      </c>
      <c r="AC485" s="184">
        <f t="shared" si="262"/>
        <v>0</v>
      </c>
      <c r="AD485" s="184">
        <f t="shared" si="262"/>
        <v>0</v>
      </c>
      <c r="AE485" s="184">
        <f t="shared" si="257"/>
        <v>0</v>
      </c>
      <c r="AF485" s="184">
        <f>SUM(AF486:AF488)</f>
        <v>0</v>
      </c>
      <c r="AG485" s="184">
        <f>SUM(AG486:AG488)</f>
        <v>0</v>
      </c>
      <c r="AH485" s="184">
        <f>SUM(AH486:AH488)</f>
        <v>0</v>
      </c>
      <c r="AI485" s="184">
        <f t="shared" si="258"/>
        <v>0</v>
      </c>
      <c r="AJ485" s="184">
        <f>SUM(AJ486:AJ488)</f>
        <v>0</v>
      </c>
      <c r="AK485" s="184">
        <f>SUM(AK486:AK488)</f>
        <v>0</v>
      </c>
      <c r="AL485" s="184">
        <f>SUM(AL486:AL488)</f>
        <v>0</v>
      </c>
      <c r="AM485" s="184">
        <f t="shared" si="259"/>
        <v>0</v>
      </c>
      <c r="AN485" s="184">
        <f>SUM(AN486:AN488)</f>
        <v>0</v>
      </c>
      <c r="AO485" s="184">
        <f>SUM(AO486:AO488)</f>
        <v>0</v>
      </c>
      <c r="AP485" s="184">
        <f>SUM(AP486:AP488)</f>
        <v>0</v>
      </c>
      <c r="AQ485" s="184">
        <f t="shared" si="260"/>
        <v>0</v>
      </c>
      <c r="AR485" s="184">
        <f t="shared" si="261"/>
        <v>0</v>
      </c>
    </row>
    <row r="486" spans="2:44" x14ac:dyDescent="0.25">
      <c r="B486" s="173" t="s">
        <v>350</v>
      </c>
      <c r="C486" s="174" t="s">
        <v>218</v>
      </c>
      <c r="D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5">
        <f t="shared" si="254"/>
        <v>0</v>
      </c>
      <c r="G486" s="175"/>
      <c r="H486" s="175">
        <f t="shared" si="255"/>
        <v>0</v>
      </c>
      <c r="I486" s="175"/>
      <c r="J486" s="175">
        <f t="shared" si="256"/>
        <v>0</v>
      </c>
      <c r="K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5">
        <f t="shared" si="257"/>
        <v>0</v>
      </c>
      <c r="AF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5">
        <f t="shared" si="258"/>
        <v>0</v>
      </c>
      <c r="AJ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5">
        <f t="shared" si="259"/>
        <v>0</v>
      </c>
      <c r="AN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5">
        <f t="shared" si="260"/>
        <v>0</v>
      </c>
      <c r="AR486" s="175">
        <f t="shared" si="261"/>
        <v>0</v>
      </c>
    </row>
    <row r="487" spans="2:44" x14ac:dyDescent="0.25">
      <c r="B487" s="173" t="s">
        <v>1200</v>
      </c>
      <c r="C487" s="174" t="s">
        <v>1201</v>
      </c>
      <c r="D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5">
        <f t="shared" si="254"/>
        <v>0</v>
      </c>
      <c r="G487" s="175"/>
      <c r="H487" s="175">
        <f t="shared" si="255"/>
        <v>0</v>
      </c>
      <c r="I487" s="175"/>
      <c r="J487" s="175">
        <f t="shared" si="256"/>
        <v>0</v>
      </c>
      <c r="K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5">
        <f t="shared" si="257"/>
        <v>0</v>
      </c>
      <c r="AF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5">
        <f t="shared" si="258"/>
        <v>0</v>
      </c>
      <c r="AJ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5">
        <f t="shared" si="259"/>
        <v>0</v>
      </c>
      <c r="AN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5">
        <f t="shared" si="260"/>
        <v>0</v>
      </c>
      <c r="AR487" s="175">
        <f t="shared" si="261"/>
        <v>0</v>
      </c>
    </row>
    <row r="488" spans="2:44" x14ac:dyDescent="0.25">
      <c r="B488" s="173" t="s">
        <v>1202</v>
      </c>
      <c r="C488" s="174" t="s">
        <v>1203</v>
      </c>
      <c r="D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5">
        <f t="shared" si="254"/>
        <v>0</v>
      </c>
      <c r="G488" s="175"/>
      <c r="H488" s="175">
        <f t="shared" si="255"/>
        <v>0</v>
      </c>
      <c r="I488" s="175"/>
      <c r="J488" s="175">
        <f t="shared" si="256"/>
        <v>0</v>
      </c>
      <c r="K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5">
        <f t="shared" si="257"/>
        <v>0</v>
      </c>
      <c r="AF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5">
        <f t="shared" si="258"/>
        <v>0</v>
      </c>
      <c r="AJ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5">
        <f t="shared" si="259"/>
        <v>0</v>
      </c>
      <c r="AN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5">
        <f t="shared" si="260"/>
        <v>0</v>
      </c>
      <c r="AR488" s="175">
        <f t="shared" si="261"/>
        <v>0</v>
      </c>
    </row>
    <row r="489" spans="2:44" x14ac:dyDescent="0.25">
      <c r="B489" s="182" t="s">
        <v>351</v>
      </c>
      <c r="C489" s="183" t="s">
        <v>219</v>
      </c>
      <c r="D489" s="184">
        <f>SUM(D490:D498)</f>
        <v>0</v>
      </c>
      <c r="E489" s="184">
        <f>SUM(E490:E498)</f>
        <v>0</v>
      </c>
      <c r="F489" s="184">
        <f t="shared" si="254"/>
        <v>0</v>
      </c>
      <c r="G489" s="184">
        <f>SUM(G490:G498)</f>
        <v>0</v>
      </c>
      <c r="H489" s="184">
        <f t="shared" si="255"/>
        <v>0</v>
      </c>
      <c r="I489" s="184">
        <f>SUM(I490:I498)</f>
        <v>0</v>
      </c>
      <c r="J489" s="184">
        <f t="shared" si="256"/>
        <v>0</v>
      </c>
      <c r="K489" s="184">
        <f t="shared" ref="K489:AD489" si="263">SUM(K490:K498)</f>
        <v>0</v>
      </c>
      <c r="L489" s="184">
        <f t="shared" si="263"/>
        <v>0</v>
      </c>
      <c r="M489" s="184">
        <f t="shared" si="263"/>
        <v>0</v>
      </c>
      <c r="N489" s="184">
        <f t="shared" si="263"/>
        <v>0</v>
      </c>
      <c r="O489" s="184">
        <f t="shared" si="263"/>
        <v>0</v>
      </c>
      <c r="P489" s="184">
        <f>SUM(P490:P498)</f>
        <v>0</v>
      </c>
      <c r="Q489" s="184">
        <f>SUM(Q490:Q498)</f>
        <v>0</v>
      </c>
      <c r="R489" s="184">
        <f t="shared" si="263"/>
        <v>0</v>
      </c>
      <c r="S489" s="184">
        <f t="shared" si="263"/>
        <v>0</v>
      </c>
      <c r="T489" s="184">
        <f>SUM(T490:T498)</f>
        <v>0</v>
      </c>
      <c r="U489" s="184">
        <f t="shared" si="263"/>
        <v>0</v>
      </c>
      <c r="V489" s="184">
        <f t="shared" si="263"/>
        <v>0</v>
      </c>
      <c r="W489" s="184">
        <f>SUM(W490:W498)</f>
        <v>0</v>
      </c>
      <c r="X489" s="184">
        <f t="shared" si="263"/>
        <v>0</v>
      </c>
      <c r="Y489" s="184">
        <f>SUM(Y490:Y498)</f>
        <v>0</v>
      </c>
      <c r="Z489" s="184">
        <f>SUM(Z490:Z498)</f>
        <v>0</v>
      </c>
      <c r="AA489" s="184">
        <f t="shared" si="263"/>
        <v>0</v>
      </c>
      <c r="AB489" s="184">
        <f t="shared" si="263"/>
        <v>0</v>
      </c>
      <c r="AC489" s="184">
        <f t="shared" si="263"/>
        <v>0</v>
      </c>
      <c r="AD489" s="184">
        <f t="shared" si="263"/>
        <v>0</v>
      </c>
      <c r="AE489" s="184">
        <f t="shared" si="257"/>
        <v>0</v>
      </c>
      <c r="AF489" s="184">
        <f>SUM(AF490:AF498)</f>
        <v>0</v>
      </c>
      <c r="AG489" s="184">
        <f>SUM(AG490:AG498)</f>
        <v>0</v>
      </c>
      <c r="AH489" s="184">
        <f>SUM(AH490:AH498)</f>
        <v>0</v>
      </c>
      <c r="AI489" s="184">
        <f t="shared" si="258"/>
        <v>0</v>
      </c>
      <c r="AJ489" s="184">
        <f>SUM(AJ490:AJ498)</f>
        <v>0</v>
      </c>
      <c r="AK489" s="184">
        <f>SUM(AK490:AK498)</f>
        <v>0</v>
      </c>
      <c r="AL489" s="184">
        <f>SUM(AL490:AL498)</f>
        <v>0</v>
      </c>
      <c r="AM489" s="184">
        <f t="shared" si="259"/>
        <v>0</v>
      </c>
      <c r="AN489" s="184">
        <f>SUM(AN490:AN498)</f>
        <v>0</v>
      </c>
      <c r="AO489" s="184">
        <f>SUM(AO490:AO498)</f>
        <v>0</v>
      </c>
      <c r="AP489" s="184">
        <f>SUM(AP490:AP498)</f>
        <v>0</v>
      </c>
      <c r="AQ489" s="184">
        <f t="shared" si="260"/>
        <v>0</v>
      </c>
      <c r="AR489" s="184">
        <f t="shared" si="261"/>
        <v>0</v>
      </c>
    </row>
    <row r="490" spans="2:44" x14ac:dyDescent="0.25">
      <c r="B490" s="173" t="s">
        <v>352</v>
      </c>
      <c r="C490" s="174" t="s">
        <v>214</v>
      </c>
      <c r="D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5">
        <f t="shared" si="254"/>
        <v>0</v>
      </c>
      <c r="G490" s="175"/>
      <c r="H490" s="175">
        <f t="shared" si="255"/>
        <v>0</v>
      </c>
      <c r="I490" s="175"/>
      <c r="J490" s="175">
        <f t="shared" si="256"/>
        <v>0</v>
      </c>
      <c r="K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5">
        <f t="shared" si="257"/>
        <v>0</v>
      </c>
      <c r="AF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5">
        <f t="shared" si="258"/>
        <v>0</v>
      </c>
      <c r="AJ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5">
        <f t="shared" si="259"/>
        <v>0</v>
      </c>
      <c r="AN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5">
        <f t="shared" si="260"/>
        <v>0</v>
      </c>
      <c r="AR490" s="175">
        <f t="shared" si="261"/>
        <v>0</v>
      </c>
    </row>
    <row r="491" spans="2:44" x14ac:dyDescent="0.25">
      <c r="B491" s="173" t="s">
        <v>1204</v>
      </c>
      <c r="C491" s="174" t="s">
        <v>1159</v>
      </c>
      <c r="D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5">
        <f t="shared" si="254"/>
        <v>0</v>
      </c>
      <c r="G491" s="175"/>
      <c r="H491" s="175">
        <f t="shared" si="255"/>
        <v>0</v>
      </c>
      <c r="I491" s="175"/>
      <c r="J491" s="175">
        <f t="shared" si="256"/>
        <v>0</v>
      </c>
      <c r="K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5">
        <f t="shared" si="257"/>
        <v>0</v>
      </c>
      <c r="AF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5">
        <f t="shared" si="258"/>
        <v>0</v>
      </c>
      <c r="AJ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5">
        <f t="shared" si="259"/>
        <v>0</v>
      </c>
      <c r="AN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5">
        <f t="shared" si="260"/>
        <v>0</v>
      </c>
      <c r="AR491" s="175">
        <f t="shared" si="261"/>
        <v>0</v>
      </c>
    </row>
    <row r="492" spans="2:44" x14ac:dyDescent="0.25">
      <c r="B492" s="173" t="s">
        <v>1205</v>
      </c>
      <c r="C492" s="174" t="s">
        <v>1161</v>
      </c>
      <c r="D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5">
        <f t="shared" si="254"/>
        <v>0</v>
      </c>
      <c r="G492" s="175"/>
      <c r="H492" s="175">
        <f t="shared" si="255"/>
        <v>0</v>
      </c>
      <c r="I492" s="175"/>
      <c r="J492" s="175">
        <f t="shared" si="256"/>
        <v>0</v>
      </c>
      <c r="K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5">
        <f t="shared" si="257"/>
        <v>0</v>
      </c>
      <c r="AF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5">
        <f t="shared" si="258"/>
        <v>0</v>
      </c>
      <c r="AJ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5">
        <f t="shared" si="259"/>
        <v>0</v>
      </c>
      <c r="AN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5">
        <f t="shared" si="260"/>
        <v>0</v>
      </c>
      <c r="AR492" s="175">
        <f t="shared" si="261"/>
        <v>0</v>
      </c>
    </row>
    <row r="493" spans="2:44" x14ac:dyDescent="0.25">
      <c r="B493" s="173" t="s">
        <v>1206</v>
      </c>
      <c r="C493" s="174" t="s">
        <v>1165</v>
      </c>
      <c r="D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5">
        <f t="shared" si="254"/>
        <v>0</v>
      </c>
      <c r="G493" s="175"/>
      <c r="H493" s="175">
        <f t="shared" si="255"/>
        <v>0</v>
      </c>
      <c r="I493" s="175"/>
      <c r="J493" s="175">
        <f t="shared" si="256"/>
        <v>0</v>
      </c>
      <c r="K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5">
        <f t="shared" si="257"/>
        <v>0</v>
      </c>
      <c r="AF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5">
        <f t="shared" si="258"/>
        <v>0</v>
      </c>
      <c r="AJ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5">
        <f t="shared" si="259"/>
        <v>0</v>
      </c>
      <c r="AN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5">
        <f t="shared" si="260"/>
        <v>0</v>
      </c>
      <c r="AR493" s="175">
        <f t="shared" si="261"/>
        <v>0</v>
      </c>
    </row>
    <row r="494" spans="2:44" x14ac:dyDescent="0.25">
      <c r="B494" s="173" t="s">
        <v>1207</v>
      </c>
      <c r="C494" s="174" t="s">
        <v>1208</v>
      </c>
      <c r="D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5">
        <f t="shared" si="254"/>
        <v>0</v>
      </c>
      <c r="G494" s="175"/>
      <c r="H494" s="175">
        <f t="shared" si="255"/>
        <v>0</v>
      </c>
      <c r="I494" s="175"/>
      <c r="J494" s="175">
        <f t="shared" si="256"/>
        <v>0</v>
      </c>
      <c r="K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5">
        <f t="shared" si="257"/>
        <v>0</v>
      </c>
      <c r="AF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5">
        <f t="shared" si="258"/>
        <v>0</v>
      </c>
      <c r="AJ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5">
        <f t="shared" si="259"/>
        <v>0</v>
      </c>
      <c r="AN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5">
        <f t="shared" si="260"/>
        <v>0</v>
      </c>
      <c r="AR494" s="175">
        <f t="shared" si="261"/>
        <v>0</v>
      </c>
    </row>
    <row r="495" spans="2:44" x14ac:dyDescent="0.25">
      <c r="B495" s="173" t="s">
        <v>1209</v>
      </c>
      <c r="C495" s="174" t="s">
        <v>1169</v>
      </c>
      <c r="D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5">
        <f t="shared" si="254"/>
        <v>0</v>
      </c>
      <c r="G495" s="175"/>
      <c r="H495" s="175">
        <f t="shared" si="255"/>
        <v>0</v>
      </c>
      <c r="I495" s="175"/>
      <c r="J495" s="175">
        <f t="shared" si="256"/>
        <v>0</v>
      </c>
      <c r="K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5">
        <f t="shared" si="257"/>
        <v>0</v>
      </c>
      <c r="AF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5">
        <f t="shared" si="258"/>
        <v>0</v>
      </c>
      <c r="AJ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5">
        <f t="shared" si="259"/>
        <v>0</v>
      </c>
      <c r="AN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5">
        <f t="shared" si="260"/>
        <v>0</v>
      </c>
      <c r="AR495" s="175">
        <f t="shared" si="261"/>
        <v>0</v>
      </c>
    </row>
    <row r="496" spans="2:44" x14ac:dyDescent="0.25">
      <c r="B496" s="173" t="s">
        <v>1210</v>
      </c>
      <c r="C496" s="174" t="s">
        <v>1211</v>
      </c>
      <c r="D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5">
        <f t="shared" si="254"/>
        <v>0</v>
      </c>
      <c r="G496" s="175"/>
      <c r="H496" s="175">
        <f t="shared" si="255"/>
        <v>0</v>
      </c>
      <c r="I496" s="175"/>
      <c r="J496" s="175">
        <f t="shared" si="256"/>
        <v>0</v>
      </c>
      <c r="K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5">
        <f t="shared" si="257"/>
        <v>0</v>
      </c>
      <c r="AF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5">
        <f t="shared" si="258"/>
        <v>0</v>
      </c>
      <c r="AJ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5">
        <f t="shared" si="259"/>
        <v>0</v>
      </c>
      <c r="AN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5">
        <f t="shared" si="260"/>
        <v>0</v>
      </c>
      <c r="AR496" s="175">
        <f t="shared" si="261"/>
        <v>0</v>
      </c>
    </row>
    <row r="497" spans="2:44" x14ac:dyDescent="0.25">
      <c r="B497" s="173" t="s">
        <v>1212</v>
      </c>
      <c r="C497" s="174" t="s">
        <v>1171</v>
      </c>
      <c r="D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5">
        <f t="shared" si="254"/>
        <v>0</v>
      </c>
      <c r="G497" s="175"/>
      <c r="H497" s="175">
        <f t="shared" si="255"/>
        <v>0</v>
      </c>
      <c r="I497" s="175"/>
      <c r="J497" s="175">
        <f t="shared" si="256"/>
        <v>0</v>
      </c>
      <c r="K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5">
        <f t="shared" si="257"/>
        <v>0</v>
      </c>
      <c r="AF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5">
        <f t="shared" si="258"/>
        <v>0</v>
      </c>
      <c r="AJ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5">
        <f t="shared" si="259"/>
        <v>0</v>
      </c>
      <c r="AN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5">
        <f t="shared" si="260"/>
        <v>0</v>
      </c>
      <c r="AR497" s="175">
        <f t="shared" si="261"/>
        <v>0</v>
      </c>
    </row>
    <row r="498" spans="2:44" x14ac:dyDescent="0.25">
      <c r="B498" s="173" t="s">
        <v>1213</v>
      </c>
      <c r="C498" s="174" t="s">
        <v>1214</v>
      </c>
      <c r="D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5">
        <f t="shared" si="254"/>
        <v>0</v>
      </c>
      <c r="G498" s="175"/>
      <c r="H498" s="175">
        <f t="shared" si="255"/>
        <v>0</v>
      </c>
      <c r="I498" s="175"/>
      <c r="J498" s="175">
        <f t="shared" si="256"/>
        <v>0</v>
      </c>
      <c r="K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5">
        <f t="shared" si="257"/>
        <v>0</v>
      </c>
      <c r="AF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5">
        <f t="shared" si="258"/>
        <v>0</v>
      </c>
      <c r="AJ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5">
        <f t="shared" si="259"/>
        <v>0</v>
      </c>
      <c r="AN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5">
        <f t="shared" si="260"/>
        <v>0</v>
      </c>
      <c r="AR498" s="175">
        <f t="shared" si="261"/>
        <v>0</v>
      </c>
    </row>
    <row r="499" spans="2:44" x14ac:dyDescent="0.25">
      <c r="B499" s="170" t="s">
        <v>356</v>
      </c>
      <c r="C499" s="171" t="s">
        <v>222</v>
      </c>
      <c r="D499" s="172">
        <f>D500+D509</f>
        <v>0</v>
      </c>
      <c r="E499" s="172">
        <f>E500+E509</f>
        <v>0</v>
      </c>
      <c r="F499" s="172">
        <f t="shared" si="254"/>
        <v>0</v>
      </c>
      <c r="G499" s="172">
        <f>G500+G509</f>
        <v>0</v>
      </c>
      <c r="H499" s="172">
        <f t="shared" si="255"/>
        <v>0</v>
      </c>
      <c r="I499" s="172">
        <f>I500+I509</f>
        <v>0</v>
      </c>
      <c r="J499" s="172">
        <f t="shared" si="256"/>
        <v>0</v>
      </c>
      <c r="K499" s="172">
        <f t="shared" ref="K499:AP499" si="264">K500+K509</f>
        <v>0</v>
      </c>
      <c r="L499" s="172">
        <f t="shared" si="264"/>
        <v>0</v>
      </c>
      <c r="M499" s="172">
        <f t="shared" si="264"/>
        <v>0</v>
      </c>
      <c r="N499" s="172">
        <f t="shared" si="264"/>
        <v>0</v>
      </c>
      <c r="O499" s="172">
        <f t="shared" si="264"/>
        <v>0</v>
      </c>
      <c r="P499" s="172">
        <f>P500+P509</f>
        <v>0</v>
      </c>
      <c r="Q499" s="172">
        <f>Q500+Q509</f>
        <v>0</v>
      </c>
      <c r="R499" s="172">
        <f t="shared" si="264"/>
        <v>0</v>
      </c>
      <c r="S499" s="172">
        <f t="shared" si="264"/>
        <v>0</v>
      </c>
      <c r="T499" s="172">
        <f>T500+T509</f>
        <v>0</v>
      </c>
      <c r="U499" s="172">
        <f t="shared" si="264"/>
        <v>0</v>
      </c>
      <c r="V499" s="172">
        <f t="shared" si="264"/>
        <v>0</v>
      </c>
      <c r="W499" s="172">
        <f>W500+W509</f>
        <v>0</v>
      </c>
      <c r="X499" s="172">
        <f t="shared" si="264"/>
        <v>0</v>
      </c>
      <c r="Y499" s="172">
        <f>Y500+Y509</f>
        <v>0</v>
      </c>
      <c r="Z499" s="172">
        <f>Z500+Z509</f>
        <v>0</v>
      </c>
      <c r="AA499" s="172">
        <f t="shared" si="264"/>
        <v>0</v>
      </c>
      <c r="AB499" s="172">
        <f t="shared" si="264"/>
        <v>0</v>
      </c>
      <c r="AC499" s="172">
        <f t="shared" si="264"/>
        <v>0</v>
      </c>
      <c r="AD499" s="172">
        <f t="shared" si="264"/>
        <v>0</v>
      </c>
      <c r="AE499" s="172">
        <f t="shared" si="257"/>
        <v>0</v>
      </c>
      <c r="AF499" s="172">
        <f t="shared" si="264"/>
        <v>0</v>
      </c>
      <c r="AG499" s="172">
        <f t="shared" si="264"/>
        <v>0</v>
      </c>
      <c r="AH499" s="172">
        <f t="shared" si="264"/>
        <v>0</v>
      </c>
      <c r="AI499" s="172">
        <f t="shared" si="258"/>
        <v>0</v>
      </c>
      <c r="AJ499" s="172">
        <f t="shared" si="264"/>
        <v>0</v>
      </c>
      <c r="AK499" s="172">
        <f t="shared" si="264"/>
        <v>0</v>
      </c>
      <c r="AL499" s="172">
        <f t="shared" si="264"/>
        <v>0</v>
      </c>
      <c r="AM499" s="172">
        <f t="shared" si="259"/>
        <v>0</v>
      </c>
      <c r="AN499" s="172">
        <f t="shared" si="264"/>
        <v>0</v>
      </c>
      <c r="AO499" s="172">
        <f t="shared" si="264"/>
        <v>0</v>
      </c>
      <c r="AP499" s="172">
        <f t="shared" si="264"/>
        <v>0</v>
      </c>
      <c r="AQ499" s="172">
        <f t="shared" si="260"/>
        <v>0</v>
      </c>
      <c r="AR499" s="172">
        <f t="shared" si="261"/>
        <v>0</v>
      </c>
    </row>
    <row r="500" spans="2:44" x14ac:dyDescent="0.25">
      <c r="B500" s="182" t="s">
        <v>357</v>
      </c>
      <c r="C500" s="183" t="s">
        <v>223</v>
      </c>
      <c r="D500" s="184">
        <f>SUM(D501:D508)</f>
        <v>0</v>
      </c>
      <c r="E500" s="184">
        <f>SUM(E501:E508)</f>
        <v>0</v>
      </c>
      <c r="F500" s="184">
        <f t="shared" si="254"/>
        <v>0</v>
      </c>
      <c r="G500" s="184">
        <f>SUM(G501:G508)</f>
        <v>0</v>
      </c>
      <c r="H500" s="184">
        <f t="shared" si="255"/>
        <v>0</v>
      </c>
      <c r="I500" s="184">
        <f>SUM(I501:I508)</f>
        <v>0</v>
      </c>
      <c r="J500" s="184">
        <f t="shared" si="256"/>
        <v>0</v>
      </c>
      <c r="K500" s="184">
        <f t="shared" ref="K500:AP500" si="265">SUM(K501:K508)</f>
        <v>0</v>
      </c>
      <c r="L500" s="184">
        <f t="shared" si="265"/>
        <v>0</v>
      </c>
      <c r="M500" s="184">
        <f t="shared" si="265"/>
        <v>0</v>
      </c>
      <c r="N500" s="184">
        <f t="shared" si="265"/>
        <v>0</v>
      </c>
      <c r="O500" s="184">
        <f t="shared" si="265"/>
        <v>0</v>
      </c>
      <c r="P500" s="184">
        <f>SUM(P501:P508)</f>
        <v>0</v>
      </c>
      <c r="Q500" s="184">
        <f>SUM(Q501:Q508)</f>
        <v>0</v>
      </c>
      <c r="R500" s="184">
        <f t="shared" si="265"/>
        <v>0</v>
      </c>
      <c r="S500" s="184">
        <f t="shared" si="265"/>
        <v>0</v>
      </c>
      <c r="T500" s="184">
        <f>SUM(T501:T508)</f>
        <v>0</v>
      </c>
      <c r="U500" s="184">
        <f t="shared" si="265"/>
        <v>0</v>
      </c>
      <c r="V500" s="184">
        <f t="shared" si="265"/>
        <v>0</v>
      </c>
      <c r="W500" s="184">
        <f>SUM(W501:W508)</f>
        <v>0</v>
      </c>
      <c r="X500" s="184">
        <f t="shared" si="265"/>
        <v>0</v>
      </c>
      <c r="Y500" s="184">
        <f>SUM(Y501:Y508)</f>
        <v>0</v>
      </c>
      <c r="Z500" s="184">
        <f>SUM(Z501:Z508)</f>
        <v>0</v>
      </c>
      <c r="AA500" s="184">
        <f t="shared" si="265"/>
        <v>0</v>
      </c>
      <c r="AB500" s="184">
        <f t="shared" si="265"/>
        <v>0</v>
      </c>
      <c r="AC500" s="184">
        <f t="shared" si="265"/>
        <v>0</v>
      </c>
      <c r="AD500" s="184">
        <f t="shared" si="265"/>
        <v>0</v>
      </c>
      <c r="AE500" s="184">
        <f t="shared" si="257"/>
        <v>0</v>
      </c>
      <c r="AF500" s="184">
        <f t="shared" si="265"/>
        <v>0</v>
      </c>
      <c r="AG500" s="184">
        <f t="shared" si="265"/>
        <v>0</v>
      </c>
      <c r="AH500" s="184">
        <f t="shared" si="265"/>
        <v>0</v>
      </c>
      <c r="AI500" s="184">
        <f t="shared" si="258"/>
        <v>0</v>
      </c>
      <c r="AJ500" s="184">
        <f t="shared" si="265"/>
        <v>0</v>
      </c>
      <c r="AK500" s="184">
        <f t="shared" si="265"/>
        <v>0</v>
      </c>
      <c r="AL500" s="184">
        <f t="shared" si="265"/>
        <v>0</v>
      </c>
      <c r="AM500" s="184">
        <f t="shared" si="259"/>
        <v>0</v>
      </c>
      <c r="AN500" s="184">
        <f t="shared" si="265"/>
        <v>0</v>
      </c>
      <c r="AO500" s="184">
        <f t="shared" si="265"/>
        <v>0</v>
      </c>
      <c r="AP500" s="184">
        <f t="shared" si="265"/>
        <v>0</v>
      </c>
      <c r="AQ500" s="184">
        <f t="shared" si="260"/>
        <v>0</v>
      </c>
      <c r="AR500" s="184">
        <f t="shared" si="261"/>
        <v>0</v>
      </c>
    </row>
    <row r="501" spans="2:44" x14ac:dyDescent="0.25">
      <c r="B501" s="173" t="s">
        <v>358</v>
      </c>
      <c r="C501" s="174" t="s">
        <v>224</v>
      </c>
      <c r="D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5">
        <f t="shared" si="254"/>
        <v>0</v>
      </c>
      <c r="G501" s="175"/>
      <c r="H501" s="175">
        <f t="shared" si="255"/>
        <v>0</v>
      </c>
      <c r="I501" s="175"/>
      <c r="J501" s="175">
        <f t="shared" si="256"/>
        <v>0</v>
      </c>
      <c r="K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5">
        <f t="shared" si="257"/>
        <v>0</v>
      </c>
      <c r="AF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5">
        <f t="shared" si="258"/>
        <v>0</v>
      </c>
      <c r="AJ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5">
        <f t="shared" si="259"/>
        <v>0</v>
      </c>
      <c r="AN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5">
        <f t="shared" si="260"/>
        <v>0</v>
      </c>
      <c r="AR501" s="175">
        <f t="shared" si="261"/>
        <v>0</v>
      </c>
    </row>
    <row r="502" spans="2:44" x14ac:dyDescent="0.25">
      <c r="B502" s="173" t="s">
        <v>1215</v>
      </c>
      <c r="C502" s="174" t="s">
        <v>1216</v>
      </c>
      <c r="D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5">
        <f t="shared" si="254"/>
        <v>0</v>
      </c>
      <c r="G502" s="175"/>
      <c r="H502" s="175">
        <f t="shared" si="255"/>
        <v>0</v>
      </c>
      <c r="I502" s="175"/>
      <c r="J502" s="175">
        <f t="shared" si="256"/>
        <v>0</v>
      </c>
      <c r="K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5">
        <f t="shared" si="257"/>
        <v>0</v>
      </c>
      <c r="AF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5">
        <f t="shared" si="258"/>
        <v>0</v>
      </c>
      <c r="AJ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5">
        <f t="shared" si="259"/>
        <v>0</v>
      </c>
      <c r="AN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5">
        <f t="shared" si="260"/>
        <v>0</v>
      </c>
      <c r="AR502" s="175">
        <f t="shared" si="261"/>
        <v>0</v>
      </c>
    </row>
    <row r="503" spans="2:44" x14ac:dyDescent="0.25">
      <c r="B503" s="173" t="s">
        <v>1217</v>
      </c>
      <c r="C503" s="174" t="s">
        <v>1218</v>
      </c>
      <c r="D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5">
        <f t="shared" si="254"/>
        <v>0</v>
      </c>
      <c r="G503" s="175"/>
      <c r="H503" s="175">
        <f t="shared" si="255"/>
        <v>0</v>
      </c>
      <c r="I503" s="175"/>
      <c r="J503" s="175">
        <f t="shared" si="256"/>
        <v>0</v>
      </c>
      <c r="K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5">
        <f t="shared" si="257"/>
        <v>0</v>
      </c>
      <c r="AF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5">
        <f t="shared" si="258"/>
        <v>0</v>
      </c>
      <c r="AJ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5">
        <f t="shared" si="259"/>
        <v>0</v>
      </c>
      <c r="AN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5">
        <f t="shared" si="260"/>
        <v>0</v>
      </c>
      <c r="AR503" s="175">
        <f t="shared" si="261"/>
        <v>0</v>
      </c>
    </row>
    <row r="504" spans="2:44" x14ac:dyDescent="0.25">
      <c r="B504" s="173" t="s">
        <v>359</v>
      </c>
      <c r="C504" s="174" t="s">
        <v>225</v>
      </c>
      <c r="D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5">
        <f t="shared" si="254"/>
        <v>0</v>
      </c>
      <c r="G504" s="175"/>
      <c r="H504" s="175">
        <f t="shared" si="255"/>
        <v>0</v>
      </c>
      <c r="I504" s="175"/>
      <c r="J504" s="175">
        <f t="shared" si="256"/>
        <v>0</v>
      </c>
      <c r="K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5">
        <f t="shared" si="257"/>
        <v>0</v>
      </c>
      <c r="AF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5">
        <f t="shared" si="258"/>
        <v>0</v>
      </c>
      <c r="AJ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5">
        <f t="shared" si="259"/>
        <v>0</v>
      </c>
      <c r="AN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5">
        <f t="shared" si="260"/>
        <v>0</v>
      </c>
      <c r="AR504" s="175">
        <f t="shared" si="261"/>
        <v>0</v>
      </c>
    </row>
    <row r="505" spans="2:44" x14ac:dyDescent="0.25">
      <c r="B505" s="173" t="s">
        <v>1219</v>
      </c>
      <c r="C505" s="174" t="s">
        <v>1220</v>
      </c>
      <c r="D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5">
        <f t="shared" si="254"/>
        <v>0</v>
      </c>
      <c r="G505" s="175"/>
      <c r="H505" s="175">
        <f t="shared" si="255"/>
        <v>0</v>
      </c>
      <c r="I505" s="175"/>
      <c r="J505" s="175">
        <f t="shared" si="256"/>
        <v>0</v>
      </c>
      <c r="K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5">
        <f t="shared" si="257"/>
        <v>0</v>
      </c>
      <c r="AF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5">
        <f t="shared" si="258"/>
        <v>0</v>
      </c>
      <c r="AJ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5">
        <f t="shared" si="259"/>
        <v>0</v>
      </c>
      <c r="AN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5">
        <f t="shared" si="260"/>
        <v>0</v>
      </c>
      <c r="AR505" s="175">
        <f t="shared" si="261"/>
        <v>0</v>
      </c>
    </row>
    <row r="506" spans="2:44" x14ac:dyDescent="0.25">
      <c r="B506" s="173" t="s">
        <v>1221</v>
      </c>
      <c r="C506" s="174" t="s">
        <v>1222</v>
      </c>
      <c r="D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5">
        <f t="shared" si="254"/>
        <v>0</v>
      </c>
      <c r="G506" s="175"/>
      <c r="H506" s="175">
        <f t="shared" si="255"/>
        <v>0</v>
      </c>
      <c r="I506" s="175"/>
      <c r="J506" s="175">
        <f t="shared" si="256"/>
        <v>0</v>
      </c>
      <c r="K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5">
        <f t="shared" si="257"/>
        <v>0</v>
      </c>
      <c r="AF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5">
        <f t="shared" si="258"/>
        <v>0</v>
      </c>
      <c r="AJ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5">
        <f t="shared" si="259"/>
        <v>0</v>
      </c>
      <c r="AN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5">
        <f t="shared" si="260"/>
        <v>0</v>
      </c>
      <c r="AR506" s="175">
        <f t="shared" si="261"/>
        <v>0</v>
      </c>
    </row>
    <row r="507" spans="2:44" x14ac:dyDescent="0.25">
      <c r="B507" s="173" t="s">
        <v>1223</v>
      </c>
      <c r="C507" s="174" t="s">
        <v>1224</v>
      </c>
      <c r="D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5">
        <f t="shared" si="254"/>
        <v>0</v>
      </c>
      <c r="G507" s="175"/>
      <c r="H507" s="175">
        <f t="shared" si="255"/>
        <v>0</v>
      </c>
      <c r="I507" s="175"/>
      <c r="J507" s="175">
        <f t="shared" si="256"/>
        <v>0</v>
      </c>
      <c r="K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5">
        <f t="shared" si="257"/>
        <v>0</v>
      </c>
      <c r="AF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5">
        <f t="shared" si="258"/>
        <v>0</v>
      </c>
      <c r="AJ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5">
        <f t="shared" si="259"/>
        <v>0</v>
      </c>
      <c r="AN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5">
        <f t="shared" si="260"/>
        <v>0</v>
      </c>
      <c r="AR507" s="175">
        <f t="shared" si="261"/>
        <v>0</v>
      </c>
    </row>
    <row r="508" spans="2:44" x14ac:dyDescent="0.25">
      <c r="B508" s="173" t="s">
        <v>1225</v>
      </c>
      <c r="C508" s="174" t="s">
        <v>1226</v>
      </c>
      <c r="D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5">
        <f t="shared" si="254"/>
        <v>0</v>
      </c>
      <c r="G508" s="175"/>
      <c r="H508" s="175">
        <f t="shared" si="255"/>
        <v>0</v>
      </c>
      <c r="I508" s="175"/>
      <c r="J508" s="175">
        <f t="shared" si="256"/>
        <v>0</v>
      </c>
      <c r="K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5">
        <f t="shared" si="257"/>
        <v>0</v>
      </c>
      <c r="AF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5">
        <f t="shared" si="258"/>
        <v>0</v>
      </c>
      <c r="AJ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5">
        <f t="shared" si="259"/>
        <v>0</v>
      </c>
      <c r="AN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5">
        <f t="shared" si="260"/>
        <v>0</v>
      </c>
      <c r="AR508" s="175">
        <f t="shared" si="261"/>
        <v>0</v>
      </c>
    </row>
    <row r="509" spans="2:44" x14ac:dyDescent="0.25">
      <c r="B509" s="182" t="s">
        <v>360</v>
      </c>
      <c r="C509" s="183" t="s">
        <v>226</v>
      </c>
      <c r="D509" s="184">
        <f>SUM(D510:D525)</f>
        <v>0</v>
      </c>
      <c r="E509" s="184">
        <f>SUM(E510:E525)</f>
        <v>0</v>
      </c>
      <c r="F509" s="184">
        <f t="shared" ref="F509:F510" si="266">D509+E509</f>
        <v>0</v>
      </c>
      <c r="G509" s="184">
        <f>SUM(G510:G525)</f>
        <v>0</v>
      </c>
      <c r="H509" s="184">
        <f t="shared" ref="H509:H510" si="267">F509-G509</f>
        <v>0</v>
      </c>
      <c r="I509" s="184">
        <f>SUM(I510:I525)</f>
        <v>0</v>
      </c>
      <c r="J509" s="184">
        <f t="shared" ref="J509:J510" si="268">F509-I509</f>
        <v>0</v>
      </c>
      <c r="K509" s="184">
        <f t="shared" ref="K509:AD509" si="269">SUM(K510:K525)</f>
        <v>0</v>
      </c>
      <c r="L509" s="184">
        <f t="shared" si="269"/>
        <v>0</v>
      </c>
      <c r="M509" s="184">
        <f t="shared" si="269"/>
        <v>0</v>
      </c>
      <c r="N509" s="184">
        <f t="shared" si="269"/>
        <v>0</v>
      </c>
      <c r="O509" s="184">
        <f t="shared" si="269"/>
        <v>0</v>
      </c>
      <c r="P509" s="184">
        <f>SUM(P510:P525)</f>
        <v>0</v>
      </c>
      <c r="Q509" s="184">
        <f>SUM(Q510:Q525)</f>
        <v>0</v>
      </c>
      <c r="R509" s="184">
        <f t="shared" si="269"/>
        <v>0</v>
      </c>
      <c r="S509" s="184">
        <f t="shared" si="269"/>
        <v>0</v>
      </c>
      <c r="T509" s="184">
        <f>SUM(T510:T525)</f>
        <v>0</v>
      </c>
      <c r="U509" s="184">
        <f t="shared" si="269"/>
        <v>0</v>
      </c>
      <c r="V509" s="184">
        <f t="shared" si="269"/>
        <v>0</v>
      </c>
      <c r="W509" s="184">
        <f>SUM(W510:W525)</f>
        <v>0</v>
      </c>
      <c r="X509" s="184">
        <f t="shared" si="269"/>
        <v>0</v>
      </c>
      <c r="Y509" s="184">
        <f>SUM(Y510:Y525)</f>
        <v>0</v>
      </c>
      <c r="Z509" s="184">
        <f>SUM(Z510:Z525)</f>
        <v>0</v>
      </c>
      <c r="AA509" s="184">
        <f t="shared" si="269"/>
        <v>0</v>
      </c>
      <c r="AB509" s="184">
        <f t="shared" si="269"/>
        <v>0</v>
      </c>
      <c r="AC509" s="184">
        <f t="shared" si="269"/>
        <v>0</v>
      </c>
      <c r="AD509" s="184">
        <f t="shared" si="269"/>
        <v>0</v>
      </c>
      <c r="AE509" s="184">
        <f t="shared" ref="AE509:AE510" si="270">AB509+AC509+AD509</f>
        <v>0</v>
      </c>
      <c r="AF509" s="184">
        <f>SUM(AF510:AF525)</f>
        <v>0</v>
      </c>
      <c r="AG509" s="184">
        <f>SUM(AG510:AG525)</f>
        <v>0</v>
      </c>
      <c r="AH509" s="184">
        <f>SUM(AH510:AH525)</f>
        <v>0</v>
      </c>
      <c r="AI509" s="184">
        <f t="shared" ref="AI509:AI510" si="271">AF509+AG509+AH509</f>
        <v>0</v>
      </c>
      <c r="AJ509" s="184">
        <f>SUM(AJ510:AJ525)</f>
        <v>0</v>
      </c>
      <c r="AK509" s="184">
        <f>SUM(AK510:AK525)</f>
        <v>0</v>
      </c>
      <c r="AL509" s="184">
        <f>SUM(AL510:AL525)</f>
        <v>0</v>
      </c>
      <c r="AM509" s="184">
        <f t="shared" ref="AM509:AM510" si="272">AJ509+AK509+AL509</f>
        <v>0</v>
      </c>
      <c r="AN509" s="184">
        <f>SUM(AN510:AN525)</f>
        <v>0</v>
      </c>
      <c r="AO509" s="184">
        <f>SUM(AO510:AO525)</f>
        <v>0</v>
      </c>
      <c r="AP509" s="184">
        <f>SUM(AP510:AP525)</f>
        <v>0</v>
      </c>
      <c r="AQ509" s="184">
        <f t="shared" ref="AQ509:AQ510" si="273">AN509+AO509+AP509</f>
        <v>0</v>
      </c>
      <c r="AR509" s="184">
        <f t="shared" ref="AR509:AR510" si="274">AE509+AI509+AM509+AQ509</f>
        <v>0</v>
      </c>
    </row>
    <row r="510" spans="2:44" x14ac:dyDescent="0.25">
      <c r="B510" s="173" t="s">
        <v>361</v>
      </c>
      <c r="C510" s="174" t="s">
        <v>227</v>
      </c>
      <c r="D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5">
        <f t="shared" si="266"/>
        <v>0</v>
      </c>
      <c r="G510" s="175"/>
      <c r="H510" s="175">
        <f t="shared" si="267"/>
        <v>0</v>
      </c>
      <c r="I510" s="175"/>
      <c r="J510" s="175">
        <f t="shared" si="268"/>
        <v>0</v>
      </c>
      <c r="K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5">
        <f t="shared" si="270"/>
        <v>0</v>
      </c>
      <c r="AF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5">
        <f t="shared" si="271"/>
        <v>0</v>
      </c>
      <c r="AJ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5">
        <f t="shared" si="272"/>
        <v>0</v>
      </c>
      <c r="AN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5">
        <f t="shared" si="273"/>
        <v>0</v>
      </c>
      <c r="AR510" s="175">
        <f t="shared" si="274"/>
        <v>0</v>
      </c>
    </row>
    <row r="511" spans="2:44" x14ac:dyDescent="0.25">
      <c r="B511" s="173" t="s">
        <v>1227</v>
      </c>
      <c r="C511" s="174" t="s">
        <v>1228</v>
      </c>
      <c r="D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5">
        <f t="shared" ref="F511:F518" si="275">D511+E511</f>
        <v>0</v>
      </c>
      <c r="G511" s="175"/>
      <c r="H511" s="175">
        <f t="shared" ref="H511:H518" si="276">F511-G511</f>
        <v>0</v>
      </c>
      <c r="I511" s="175"/>
      <c r="J511" s="175">
        <f t="shared" ref="J511:J518" si="277">F511-I511</f>
        <v>0</v>
      </c>
      <c r="K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5">
        <f t="shared" ref="AE511:AE518" si="278">AB511+AC511+AD511</f>
        <v>0</v>
      </c>
      <c r="AF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5">
        <f t="shared" ref="AI511:AI518" si="279">AF511+AG511+AH511</f>
        <v>0</v>
      </c>
      <c r="AJ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5">
        <f t="shared" ref="AM511:AM518" si="280">AJ511+AK511+AL511</f>
        <v>0</v>
      </c>
      <c r="AN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5">
        <f t="shared" ref="AQ511:AQ518" si="281">AN511+AO511+AP511</f>
        <v>0</v>
      </c>
      <c r="AR511" s="175">
        <f t="shared" ref="AR511:AR518" si="282">AE511+AI511+AM511+AQ511</f>
        <v>0</v>
      </c>
    </row>
    <row r="512" spans="2:44" x14ac:dyDescent="0.25">
      <c r="B512" s="173" t="s">
        <v>1229</v>
      </c>
      <c r="C512" s="174" t="s">
        <v>1230</v>
      </c>
      <c r="D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5">
        <f t="shared" si="275"/>
        <v>0</v>
      </c>
      <c r="G512" s="175"/>
      <c r="H512" s="175">
        <f t="shared" si="276"/>
        <v>0</v>
      </c>
      <c r="I512" s="175"/>
      <c r="J512" s="175">
        <f t="shared" si="277"/>
        <v>0</v>
      </c>
      <c r="K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5">
        <f t="shared" si="278"/>
        <v>0</v>
      </c>
      <c r="AF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5">
        <f t="shared" si="279"/>
        <v>0</v>
      </c>
      <c r="AJ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5">
        <f t="shared" si="280"/>
        <v>0</v>
      </c>
      <c r="AN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5">
        <f t="shared" si="281"/>
        <v>0</v>
      </c>
      <c r="AR512" s="175">
        <f t="shared" si="282"/>
        <v>0</v>
      </c>
    </row>
    <row r="513" spans="2:44" x14ac:dyDescent="0.25">
      <c r="B513" s="173" t="s">
        <v>1231</v>
      </c>
      <c r="C513" s="174" t="s">
        <v>1232</v>
      </c>
      <c r="D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5">
        <f t="shared" si="275"/>
        <v>0</v>
      </c>
      <c r="G513" s="175"/>
      <c r="H513" s="175">
        <f t="shared" si="276"/>
        <v>0</v>
      </c>
      <c r="I513" s="175"/>
      <c r="J513" s="175">
        <f t="shared" si="277"/>
        <v>0</v>
      </c>
      <c r="K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5">
        <f t="shared" si="278"/>
        <v>0</v>
      </c>
      <c r="AF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5">
        <f t="shared" si="279"/>
        <v>0</v>
      </c>
      <c r="AJ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5">
        <f t="shared" si="280"/>
        <v>0</v>
      </c>
      <c r="AN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5">
        <f t="shared" si="281"/>
        <v>0</v>
      </c>
      <c r="AR513" s="175">
        <f t="shared" si="282"/>
        <v>0</v>
      </c>
    </row>
    <row r="514" spans="2:44" x14ac:dyDescent="0.25">
      <c r="B514" s="173" t="s">
        <v>1233</v>
      </c>
      <c r="C514" s="174" t="s">
        <v>1234</v>
      </c>
      <c r="D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5">
        <f t="shared" si="275"/>
        <v>0</v>
      </c>
      <c r="G514" s="175"/>
      <c r="H514" s="175">
        <f t="shared" si="276"/>
        <v>0</v>
      </c>
      <c r="I514" s="175"/>
      <c r="J514" s="175">
        <f t="shared" si="277"/>
        <v>0</v>
      </c>
      <c r="K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5">
        <f t="shared" si="278"/>
        <v>0</v>
      </c>
      <c r="AF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5">
        <f t="shared" si="279"/>
        <v>0</v>
      </c>
      <c r="AJ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5">
        <f t="shared" si="280"/>
        <v>0</v>
      </c>
      <c r="AN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5">
        <f t="shared" si="281"/>
        <v>0</v>
      </c>
      <c r="AR514" s="175">
        <f t="shared" si="282"/>
        <v>0</v>
      </c>
    </row>
    <row r="515" spans="2:44" x14ac:dyDescent="0.25">
      <c r="B515" s="173" t="s">
        <v>1235</v>
      </c>
      <c r="C515" s="174" t="s">
        <v>1236</v>
      </c>
      <c r="D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5">
        <f t="shared" si="275"/>
        <v>0</v>
      </c>
      <c r="G515" s="175"/>
      <c r="H515" s="175">
        <f t="shared" si="276"/>
        <v>0</v>
      </c>
      <c r="I515" s="175"/>
      <c r="J515" s="175">
        <f t="shared" si="277"/>
        <v>0</v>
      </c>
      <c r="K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5">
        <f t="shared" si="278"/>
        <v>0</v>
      </c>
      <c r="AF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5">
        <f t="shared" si="279"/>
        <v>0</v>
      </c>
      <c r="AJ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5">
        <f t="shared" si="280"/>
        <v>0</v>
      </c>
      <c r="AN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5">
        <f t="shared" si="281"/>
        <v>0</v>
      </c>
      <c r="AR515" s="175">
        <f t="shared" si="282"/>
        <v>0</v>
      </c>
    </row>
    <row r="516" spans="2:44" x14ac:dyDescent="0.25">
      <c r="B516" s="173" t="s">
        <v>1237</v>
      </c>
      <c r="C516" s="174" t="s">
        <v>1238</v>
      </c>
      <c r="D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5">
        <f t="shared" si="275"/>
        <v>0</v>
      </c>
      <c r="G516" s="175"/>
      <c r="H516" s="175">
        <f t="shared" si="276"/>
        <v>0</v>
      </c>
      <c r="I516" s="175"/>
      <c r="J516" s="175">
        <f t="shared" si="277"/>
        <v>0</v>
      </c>
      <c r="K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5">
        <f t="shared" si="278"/>
        <v>0</v>
      </c>
      <c r="AF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5">
        <f t="shared" si="279"/>
        <v>0</v>
      </c>
      <c r="AJ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5">
        <f t="shared" si="280"/>
        <v>0</v>
      </c>
      <c r="AN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5">
        <f t="shared" si="281"/>
        <v>0</v>
      </c>
      <c r="AR516" s="175">
        <f t="shared" si="282"/>
        <v>0</v>
      </c>
    </row>
    <row r="517" spans="2:44" x14ac:dyDescent="0.25">
      <c r="B517" s="173" t="s">
        <v>1239</v>
      </c>
      <c r="C517" s="174" t="s">
        <v>1240</v>
      </c>
      <c r="D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5">
        <f t="shared" si="275"/>
        <v>0</v>
      </c>
      <c r="G517" s="175"/>
      <c r="H517" s="175">
        <f t="shared" si="276"/>
        <v>0</v>
      </c>
      <c r="I517" s="175"/>
      <c r="J517" s="175">
        <f t="shared" si="277"/>
        <v>0</v>
      </c>
      <c r="K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5">
        <f t="shared" si="278"/>
        <v>0</v>
      </c>
      <c r="AF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5">
        <f t="shared" si="279"/>
        <v>0</v>
      </c>
      <c r="AJ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5">
        <f t="shared" si="280"/>
        <v>0</v>
      </c>
      <c r="AN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5">
        <f t="shared" si="281"/>
        <v>0</v>
      </c>
      <c r="AR517" s="175">
        <f t="shared" si="282"/>
        <v>0</v>
      </c>
    </row>
    <row r="518" spans="2:44" x14ac:dyDescent="0.25">
      <c r="B518" s="173" t="s">
        <v>1241</v>
      </c>
      <c r="C518" s="174" t="s">
        <v>1242</v>
      </c>
      <c r="D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5">
        <f t="shared" si="275"/>
        <v>0</v>
      </c>
      <c r="G518" s="175"/>
      <c r="H518" s="175">
        <f t="shared" si="276"/>
        <v>0</v>
      </c>
      <c r="I518" s="175"/>
      <c r="J518" s="175">
        <f t="shared" si="277"/>
        <v>0</v>
      </c>
      <c r="K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5">
        <f t="shared" si="278"/>
        <v>0</v>
      </c>
      <c r="AF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5">
        <f t="shared" si="279"/>
        <v>0</v>
      </c>
      <c r="AJ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5">
        <f t="shared" si="280"/>
        <v>0</v>
      </c>
      <c r="AN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5">
        <f t="shared" si="281"/>
        <v>0</v>
      </c>
      <c r="AR518" s="175">
        <f t="shared" si="282"/>
        <v>0</v>
      </c>
    </row>
    <row r="519" spans="2:44" x14ac:dyDescent="0.25">
      <c r="B519" s="173" t="s">
        <v>1243</v>
      </c>
      <c r="C519" s="174" t="s">
        <v>1244</v>
      </c>
      <c r="D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5">
        <f t="shared" ref="F519:F542" si="283">D519+E519</f>
        <v>0</v>
      </c>
      <c r="G519" s="175"/>
      <c r="H519" s="175">
        <f t="shared" ref="H519:H540" si="284">F519-G519</f>
        <v>0</v>
      </c>
      <c r="I519" s="175"/>
      <c r="J519" s="175">
        <f t="shared" ref="J519:J540" si="285">F519-I519</f>
        <v>0</v>
      </c>
      <c r="K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5">
        <f t="shared" ref="AE519:AE542" si="286">AB519+AC519+AD519</f>
        <v>0</v>
      </c>
      <c r="AF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5">
        <f t="shared" ref="AI519:AI542" si="287">AF519+AG519+AH519</f>
        <v>0</v>
      </c>
      <c r="AJ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5">
        <f t="shared" ref="AM519:AM542" si="288">AJ519+AK519+AL519</f>
        <v>0</v>
      </c>
      <c r="AN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5">
        <f t="shared" ref="AQ519:AQ542" si="289">AN519+AO519+AP519</f>
        <v>0</v>
      </c>
      <c r="AR519" s="175">
        <f t="shared" ref="AR519:AR542" si="290">AE519+AI519+AM519+AQ519</f>
        <v>0</v>
      </c>
    </row>
    <row r="520" spans="2:44" x14ac:dyDescent="0.25">
      <c r="B520" s="173" t="s">
        <v>1245</v>
      </c>
      <c r="C520" s="174" t="s">
        <v>1246</v>
      </c>
      <c r="D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5">
        <f t="shared" si="283"/>
        <v>0</v>
      </c>
      <c r="G520" s="175"/>
      <c r="H520" s="175">
        <f t="shared" si="284"/>
        <v>0</v>
      </c>
      <c r="I520" s="175"/>
      <c r="J520" s="175">
        <f t="shared" si="285"/>
        <v>0</v>
      </c>
      <c r="K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5">
        <f t="shared" si="286"/>
        <v>0</v>
      </c>
      <c r="AF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5">
        <f t="shared" si="287"/>
        <v>0</v>
      </c>
      <c r="AJ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5">
        <f t="shared" si="288"/>
        <v>0</v>
      </c>
      <c r="AN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5">
        <f t="shared" si="289"/>
        <v>0</v>
      </c>
      <c r="AR520" s="175">
        <f t="shared" si="290"/>
        <v>0</v>
      </c>
    </row>
    <row r="521" spans="2:44" x14ac:dyDescent="0.25">
      <c r="B521" s="173" t="s">
        <v>1247</v>
      </c>
      <c r="C521" s="174" t="s">
        <v>1248</v>
      </c>
      <c r="D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5">
        <f t="shared" si="283"/>
        <v>0</v>
      </c>
      <c r="G521" s="175"/>
      <c r="H521" s="175">
        <f t="shared" si="284"/>
        <v>0</v>
      </c>
      <c r="I521" s="175"/>
      <c r="J521" s="175">
        <f t="shared" si="285"/>
        <v>0</v>
      </c>
      <c r="K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5">
        <f t="shared" si="286"/>
        <v>0</v>
      </c>
      <c r="AF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5">
        <f t="shared" si="287"/>
        <v>0</v>
      </c>
      <c r="AJ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5">
        <f t="shared" si="288"/>
        <v>0</v>
      </c>
      <c r="AN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5">
        <f t="shared" si="289"/>
        <v>0</v>
      </c>
      <c r="AR521" s="175">
        <f t="shared" si="290"/>
        <v>0</v>
      </c>
    </row>
    <row r="522" spans="2:44" x14ac:dyDescent="0.25">
      <c r="B522" s="173" t="s">
        <v>1249</v>
      </c>
      <c r="C522" s="174" t="s">
        <v>1250</v>
      </c>
      <c r="D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5">
        <f t="shared" si="283"/>
        <v>0</v>
      </c>
      <c r="G522" s="175"/>
      <c r="H522" s="175">
        <f t="shared" si="284"/>
        <v>0</v>
      </c>
      <c r="I522" s="175"/>
      <c r="J522" s="175">
        <f t="shared" si="285"/>
        <v>0</v>
      </c>
      <c r="K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5">
        <f t="shared" si="286"/>
        <v>0</v>
      </c>
      <c r="AF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5">
        <f t="shared" si="287"/>
        <v>0</v>
      </c>
      <c r="AJ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5">
        <f t="shared" si="288"/>
        <v>0</v>
      </c>
      <c r="AN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5">
        <f t="shared" si="289"/>
        <v>0</v>
      </c>
      <c r="AR522" s="175">
        <f t="shared" si="290"/>
        <v>0</v>
      </c>
    </row>
    <row r="523" spans="2:44" x14ac:dyDescent="0.25">
      <c r="B523" s="173" t="s">
        <v>1251</v>
      </c>
      <c r="C523" s="174" t="s">
        <v>1252</v>
      </c>
      <c r="D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5">
        <f t="shared" si="283"/>
        <v>0</v>
      </c>
      <c r="G523" s="175"/>
      <c r="H523" s="175">
        <f t="shared" si="284"/>
        <v>0</v>
      </c>
      <c r="I523" s="175"/>
      <c r="J523" s="175">
        <f t="shared" si="285"/>
        <v>0</v>
      </c>
      <c r="K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5">
        <f t="shared" si="286"/>
        <v>0</v>
      </c>
      <c r="AF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5">
        <f t="shared" si="287"/>
        <v>0</v>
      </c>
      <c r="AJ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5">
        <f t="shared" si="288"/>
        <v>0</v>
      </c>
      <c r="AN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5">
        <f t="shared" si="289"/>
        <v>0</v>
      </c>
      <c r="AR523" s="175">
        <f t="shared" si="290"/>
        <v>0</v>
      </c>
    </row>
    <row r="524" spans="2:44" x14ac:dyDescent="0.25">
      <c r="B524" s="173" t="s">
        <v>1253</v>
      </c>
      <c r="C524" s="174" t="s">
        <v>1254</v>
      </c>
      <c r="D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5">
        <f t="shared" si="283"/>
        <v>0</v>
      </c>
      <c r="G524" s="175"/>
      <c r="H524" s="175">
        <f t="shared" si="284"/>
        <v>0</v>
      </c>
      <c r="I524" s="175"/>
      <c r="J524" s="175">
        <f t="shared" si="285"/>
        <v>0</v>
      </c>
      <c r="K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5">
        <f t="shared" si="286"/>
        <v>0</v>
      </c>
      <c r="AF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5">
        <f t="shared" si="287"/>
        <v>0</v>
      </c>
      <c r="AJ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5">
        <f t="shared" si="288"/>
        <v>0</v>
      </c>
      <c r="AN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5">
        <f t="shared" si="289"/>
        <v>0</v>
      </c>
      <c r="AR524" s="175">
        <f t="shared" si="290"/>
        <v>0</v>
      </c>
    </row>
    <row r="525" spans="2:44" x14ac:dyDescent="0.25">
      <c r="B525" s="173" t="s">
        <v>1255</v>
      </c>
      <c r="C525" s="174" t="s">
        <v>1256</v>
      </c>
      <c r="D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5">
        <f t="shared" si="283"/>
        <v>0</v>
      </c>
      <c r="G525" s="175"/>
      <c r="H525" s="175">
        <f t="shared" si="284"/>
        <v>0</v>
      </c>
      <c r="I525" s="175"/>
      <c r="J525" s="175">
        <f t="shared" si="285"/>
        <v>0</v>
      </c>
      <c r="K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5">
        <f t="shared" si="286"/>
        <v>0</v>
      </c>
      <c r="AF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5">
        <f t="shared" si="287"/>
        <v>0</v>
      </c>
      <c r="AJ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5">
        <f t="shared" si="288"/>
        <v>0</v>
      </c>
      <c r="AN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5">
        <f t="shared" si="289"/>
        <v>0</v>
      </c>
      <c r="AR525" s="175">
        <f t="shared" si="290"/>
        <v>0</v>
      </c>
    </row>
    <row r="526" spans="2:44" x14ac:dyDescent="0.25">
      <c r="B526" s="170" t="s">
        <v>362</v>
      </c>
      <c r="C526" s="171" t="s">
        <v>228</v>
      </c>
      <c r="D526" s="172">
        <f>D527+D541</f>
        <v>0</v>
      </c>
      <c r="E526" s="172">
        <f>E527+E541</f>
        <v>0</v>
      </c>
      <c r="F526" s="172">
        <f t="shared" si="283"/>
        <v>0</v>
      </c>
      <c r="G526" s="172">
        <f>G527+G541</f>
        <v>0</v>
      </c>
      <c r="H526" s="172">
        <f t="shared" si="284"/>
        <v>0</v>
      </c>
      <c r="I526" s="172">
        <f>I527+I541</f>
        <v>0</v>
      </c>
      <c r="J526" s="172">
        <f t="shared" si="285"/>
        <v>0</v>
      </c>
      <c r="K526" s="172">
        <f t="shared" ref="K526:AP526" si="291">K527+K541</f>
        <v>0</v>
      </c>
      <c r="L526" s="172">
        <f t="shared" si="291"/>
        <v>0</v>
      </c>
      <c r="M526" s="172">
        <f t="shared" si="291"/>
        <v>0</v>
      </c>
      <c r="N526" s="172">
        <f t="shared" si="291"/>
        <v>0</v>
      </c>
      <c r="O526" s="172">
        <f t="shared" si="291"/>
        <v>0</v>
      </c>
      <c r="P526" s="172">
        <f>P527+P541</f>
        <v>0</v>
      </c>
      <c r="Q526" s="172">
        <f>Q527+Q541</f>
        <v>0</v>
      </c>
      <c r="R526" s="172">
        <f t="shared" si="291"/>
        <v>0</v>
      </c>
      <c r="S526" s="172">
        <f t="shared" si="291"/>
        <v>0</v>
      </c>
      <c r="T526" s="172">
        <f>T527+T541</f>
        <v>0</v>
      </c>
      <c r="U526" s="172">
        <f t="shared" si="291"/>
        <v>0</v>
      </c>
      <c r="V526" s="172">
        <f t="shared" si="291"/>
        <v>0</v>
      </c>
      <c r="W526" s="172">
        <f>W527+W541</f>
        <v>0</v>
      </c>
      <c r="X526" s="172">
        <f t="shared" si="291"/>
        <v>0</v>
      </c>
      <c r="Y526" s="172">
        <f>Y527+Y541</f>
        <v>0</v>
      </c>
      <c r="Z526" s="172">
        <f>Z527+Z541</f>
        <v>0</v>
      </c>
      <c r="AA526" s="172">
        <f t="shared" si="291"/>
        <v>0</v>
      </c>
      <c r="AB526" s="172">
        <f t="shared" si="291"/>
        <v>0</v>
      </c>
      <c r="AC526" s="172">
        <f t="shared" si="291"/>
        <v>0</v>
      </c>
      <c r="AD526" s="172">
        <f t="shared" si="291"/>
        <v>0</v>
      </c>
      <c r="AE526" s="172">
        <f t="shared" si="286"/>
        <v>0</v>
      </c>
      <c r="AF526" s="172">
        <f t="shared" si="291"/>
        <v>0</v>
      </c>
      <c r="AG526" s="172">
        <f t="shared" si="291"/>
        <v>0</v>
      </c>
      <c r="AH526" s="172">
        <f t="shared" si="291"/>
        <v>0</v>
      </c>
      <c r="AI526" s="172">
        <f t="shared" si="287"/>
        <v>0</v>
      </c>
      <c r="AJ526" s="172">
        <f t="shared" si="291"/>
        <v>0</v>
      </c>
      <c r="AK526" s="172">
        <f t="shared" si="291"/>
        <v>0</v>
      </c>
      <c r="AL526" s="172">
        <f t="shared" si="291"/>
        <v>0</v>
      </c>
      <c r="AM526" s="172">
        <f t="shared" si="288"/>
        <v>0</v>
      </c>
      <c r="AN526" s="172">
        <f t="shared" si="291"/>
        <v>0</v>
      </c>
      <c r="AO526" s="172">
        <f t="shared" si="291"/>
        <v>0</v>
      </c>
      <c r="AP526" s="172">
        <f t="shared" si="291"/>
        <v>0</v>
      </c>
      <c r="AQ526" s="172">
        <f t="shared" si="289"/>
        <v>0</v>
      </c>
      <c r="AR526" s="172">
        <f t="shared" si="290"/>
        <v>0</v>
      </c>
    </row>
    <row r="527" spans="2:44" x14ac:dyDescent="0.25">
      <c r="B527" s="182" t="s">
        <v>363</v>
      </c>
      <c r="C527" s="183" t="s">
        <v>229</v>
      </c>
      <c r="D527" s="184">
        <f>SUM(D528:D540)</f>
        <v>0</v>
      </c>
      <c r="E527" s="184">
        <f>SUM(E528:E540)</f>
        <v>0</v>
      </c>
      <c r="F527" s="184">
        <f t="shared" si="283"/>
        <v>0</v>
      </c>
      <c r="G527" s="184">
        <f>SUM(G528:G540)</f>
        <v>0</v>
      </c>
      <c r="H527" s="184">
        <f t="shared" si="284"/>
        <v>0</v>
      </c>
      <c r="I527" s="184">
        <f>SUM(I528:I540)</f>
        <v>0</v>
      </c>
      <c r="J527" s="184">
        <f t="shared" si="285"/>
        <v>0</v>
      </c>
      <c r="K527" s="184">
        <f t="shared" ref="K527:AP527" si="292">SUM(K528:K540)</f>
        <v>0</v>
      </c>
      <c r="L527" s="184">
        <f t="shared" si="292"/>
        <v>0</v>
      </c>
      <c r="M527" s="184">
        <f t="shared" si="292"/>
        <v>0</v>
      </c>
      <c r="N527" s="184">
        <f t="shared" si="292"/>
        <v>0</v>
      </c>
      <c r="O527" s="184">
        <f t="shared" si="292"/>
        <v>0</v>
      </c>
      <c r="P527" s="184">
        <f>SUM(P528:P540)</f>
        <v>0</v>
      </c>
      <c r="Q527" s="184">
        <f>SUM(Q528:Q540)</f>
        <v>0</v>
      </c>
      <c r="R527" s="184">
        <f t="shared" si="292"/>
        <v>0</v>
      </c>
      <c r="S527" s="184">
        <f t="shared" si="292"/>
        <v>0</v>
      </c>
      <c r="T527" s="184">
        <f>SUM(T528:T540)</f>
        <v>0</v>
      </c>
      <c r="U527" s="184">
        <f t="shared" si="292"/>
        <v>0</v>
      </c>
      <c r="V527" s="184">
        <f t="shared" si="292"/>
        <v>0</v>
      </c>
      <c r="W527" s="184">
        <f>SUM(W528:W540)</f>
        <v>0</v>
      </c>
      <c r="X527" s="184">
        <f t="shared" si="292"/>
        <v>0</v>
      </c>
      <c r="Y527" s="184">
        <f>SUM(Y528:Y540)</f>
        <v>0</v>
      </c>
      <c r="Z527" s="184">
        <f>SUM(Z528:Z540)</f>
        <v>0</v>
      </c>
      <c r="AA527" s="184">
        <f t="shared" si="292"/>
        <v>0</v>
      </c>
      <c r="AB527" s="184">
        <f t="shared" si="292"/>
        <v>0</v>
      </c>
      <c r="AC527" s="184">
        <f t="shared" si="292"/>
        <v>0</v>
      </c>
      <c r="AD527" s="184">
        <f t="shared" si="292"/>
        <v>0</v>
      </c>
      <c r="AE527" s="184">
        <f t="shared" si="286"/>
        <v>0</v>
      </c>
      <c r="AF527" s="184">
        <f t="shared" si="292"/>
        <v>0</v>
      </c>
      <c r="AG527" s="184">
        <f t="shared" si="292"/>
        <v>0</v>
      </c>
      <c r="AH527" s="184">
        <f t="shared" si="292"/>
        <v>0</v>
      </c>
      <c r="AI527" s="184">
        <f t="shared" si="287"/>
        <v>0</v>
      </c>
      <c r="AJ527" s="184">
        <f t="shared" si="292"/>
        <v>0</v>
      </c>
      <c r="AK527" s="184">
        <f t="shared" si="292"/>
        <v>0</v>
      </c>
      <c r="AL527" s="184">
        <f t="shared" si="292"/>
        <v>0</v>
      </c>
      <c r="AM527" s="184">
        <f t="shared" si="288"/>
        <v>0</v>
      </c>
      <c r="AN527" s="184">
        <f t="shared" si="292"/>
        <v>0</v>
      </c>
      <c r="AO527" s="184">
        <f t="shared" si="292"/>
        <v>0</v>
      </c>
      <c r="AP527" s="184">
        <f t="shared" si="292"/>
        <v>0</v>
      </c>
      <c r="AQ527" s="184">
        <f t="shared" si="289"/>
        <v>0</v>
      </c>
      <c r="AR527" s="184">
        <f t="shared" si="290"/>
        <v>0</v>
      </c>
    </row>
    <row r="528" spans="2:44" x14ac:dyDescent="0.25">
      <c r="B528" s="173" t="s">
        <v>364</v>
      </c>
      <c r="C528" s="174" t="s">
        <v>230</v>
      </c>
      <c r="D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5">
        <f t="shared" si="283"/>
        <v>0</v>
      </c>
      <c r="G528" s="175"/>
      <c r="H528" s="175">
        <f t="shared" si="284"/>
        <v>0</v>
      </c>
      <c r="I528" s="175"/>
      <c r="J528" s="175">
        <f t="shared" si="285"/>
        <v>0</v>
      </c>
      <c r="K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5">
        <f t="shared" si="286"/>
        <v>0</v>
      </c>
      <c r="AF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5">
        <f t="shared" si="287"/>
        <v>0</v>
      </c>
      <c r="AJ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5">
        <f t="shared" si="288"/>
        <v>0</v>
      </c>
      <c r="AN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5">
        <f t="shared" si="289"/>
        <v>0</v>
      </c>
      <c r="AR528" s="175">
        <f t="shared" si="290"/>
        <v>0</v>
      </c>
    </row>
    <row r="529" spans="2:44" x14ac:dyDescent="0.25">
      <c r="B529" s="173" t="s">
        <v>1257</v>
      </c>
      <c r="C529" s="174" t="s">
        <v>1258</v>
      </c>
      <c r="D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5">
        <f t="shared" si="283"/>
        <v>0</v>
      </c>
      <c r="G529" s="175"/>
      <c r="H529" s="175">
        <f t="shared" si="284"/>
        <v>0</v>
      </c>
      <c r="I529" s="175"/>
      <c r="J529" s="175">
        <f t="shared" si="285"/>
        <v>0</v>
      </c>
      <c r="K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5">
        <f t="shared" si="286"/>
        <v>0</v>
      </c>
      <c r="AF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5">
        <f t="shared" si="287"/>
        <v>0</v>
      </c>
      <c r="AJ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5">
        <f t="shared" si="288"/>
        <v>0</v>
      </c>
      <c r="AN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5">
        <f t="shared" si="289"/>
        <v>0</v>
      </c>
      <c r="AR529" s="175">
        <f t="shared" si="290"/>
        <v>0</v>
      </c>
    </row>
    <row r="530" spans="2:44" x14ac:dyDescent="0.25">
      <c r="B530" s="173" t="s">
        <v>1259</v>
      </c>
      <c r="C530" s="174" t="s">
        <v>1260</v>
      </c>
      <c r="D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5">
        <f t="shared" si="283"/>
        <v>0</v>
      </c>
      <c r="G530" s="175"/>
      <c r="H530" s="175">
        <f t="shared" si="284"/>
        <v>0</v>
      </c>
      <c r="I530" s="175"/>
      <c r="J530" s="175">
        <f t="shared" si="285"/>
        <v>0</v>
      </c>
      <c r="K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5">
        <f t="shared" si="286"/>
        <v>0</v>
      </c>
      <c r="AF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5">
        <f t="shared" si="287"/>
        <v>0</v>
      </c>
      <c r="AJ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5">
        <f t="shared" si="288"/>
        <v>0</v>
      </c>
      <c r="AN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5">
        <f t="shared" si="289"/>
        <v>0</v>
      </c>
      <c r="AR530" s="175">
        <f t="shared" si="290"/>
        <v>0</v>
      </c>
    </row>
    <row r="531" spans="2:44" x14ac:dyDescent="0.25">
      <c r="B531" s="173" t="s">
        <v>1261</v>
      </c>
      <c r="C531" s="174" t="s">
        <v>1262</v>
      </c>
      <c r="D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5">
        <f t="shared" si="283"/>
        <v>0</v>
      </c>
      <c r="G531" s="175"/>
      <c r="H531" s="175">
        <f t="shared" si="284"/>
        <v>0</v>
      </c>
      <c r="I531" s="175"/>
      <c r="J531" s="175">
        <f t="shared" si="285"/>
        <v>0</v>
      </c>
      <c r="K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5">
        <f t="shared" si="286"/>
        <v>0</v>
      </c>
      <c r="AF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5">
        <f t="shared" si="287"/>
        <v>0</v>
      </c>
      <c r="AJ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5">
        <f t="shared" si="288"/>
        <v>0</v>
      </c>
      <c r="AN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5">
        <f t="shared" si="289"/>
        <v>0</v>
      </c>
      <c r="AR531" s="175">
        <f t="shared" si="290"/>
        <v>0</v>
      </c>
    </row>
    <row r="532" spans="2:44" x14ac:dyDescent="0.25">
      <c r="B532" s="173" t="s">
        <v>1263</v>
      </c>
      <c r="C532" s="174" t="s">
        <v>1264</v>
      </c>
      <c r="D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5">
        <f t="shared" si="283"/>
        <v>0</v>
      </c>
      <c r="G532" s="175"/>
      <c r="H532" s="175">
        <f t="shared" si="284"/>
        <v>0</v>
      </c>
      <c r="I532" s="175"/>
      <c r="J532" s="175">
        <f t="shared" si="285"/>
        <v>0</v>
      </c>
      <c r="K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5">
        <f t="shared" si="286"/>
        <v>0</v>
      </c>
      <c r="AF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5">
        <f t="shared" si="287"/>
        <v>0</v>
      </c>
      <c r="AJ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5">
        <f t="shared" si="288"/>
        <v>0</v>
      </c>
      <c r="AN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5">
        <f t="shared" si="289"/>
        <v>0</v>
      </c>
      <c r="AR532" s="175">
        <f t="shared" si="290"/>
        <v>0</v>
      </c>
    </row>
    <row r="533" spans="2:44" x14ac:dyDescent="0.25">
      <c r="B533" s="173" t="s">
        <v>1265</v>
      </c>
      <c r="C533" s="174" t="s">
        <v>1266</v>
      </c>
      <c r="D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5">
        <f t="shared" si="283"/>
        <v>0</v>
      </c>
      <c r="G533" s="175"/>
      <c r="H533" s="175">
        <f t="shared" si="284"/>
        <v>0</v>
      </c>
      <c r="I533" s="175"/>
      <c r="J533" s="175">
        <f t="shared" si="285"/>
        <v>0</v>
      </c>
      <c r="K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5">
        <f t="shared" si="286"/>
        <v>0</v>
      </c>
      <c r="AF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5">
        <f t="shared" si="287"/>
        <v>0</v>
      </c>
      <c r="AJ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5">
        <f t="shared" si="288"/>
        <v>0</v>
      </c>
      <c r="AN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5">
        <f t="shared" si="289"/>
        <v>0</v>
      </c>
      <c r="AR533" s="175">
        <f t="shared" si="290"/>
        <v>0</v>
      </c>
    </row>
    <row r="534" spans="2:44" x14ac:dyDescent="0.25">
      <c r="B534" s="173" t="s">
        <v>365</v>
      </c>
      <c r="C534" s="174" t="s">
        <v>231</v>
      </c>
      <c r="D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5">
        <f t="shared" si="283"/>
        <v>0</v>
      </c>
      <c r="G534" s="175"/>
      <c r="H534" s="175">
        <f t="shared" si="284"/>
        <v>0</v>
      </c>
      <c r="I534" s="175"/>
      <c r="J534" s="175">
        <f t="shared" si="285"/>
        <v>0</v>
      </c>
      <c r="K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5">
        <f t="shared" si="286"/>
        <v>0</v>
      </c>
      <c r="AF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5">
        <f t="shared" si="287"/>
        <v>0</v>
      </c>
      <c r="AJ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5">
        <f t="shared" si="288"/>
        <v>0</v>
      </c>
      <c r="AN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5">
        <f t="shared" si="289"/>
        <v>0</v>
      </c>
      <c r="AR534" s="175">
        <f t="shared" si="290"/>
        <v>0</v>
      </c>
    </row>
    <row r="535" spans="2:44" x14ac:dyDescent="0.25">
      <c r="B535" s="173" t="s">
        <v>1267</v>
      </c>
      <c r="C535" s="174" t="s">
        <v>1268</v>
      </c>
      <c r="D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5">
        <f t="shared" si="283"/>
        <v>0</v>
      </c>
      <c r="G535" s="175"/>
      <c r="H535" s="175">
        <f t="shared" si="284"/>
        <v>0</v>
      </c>
      <c r="I535" s="175"/>
      <c r="J535" s="175">
        <f t="shared" si="285"/>
        <v>0</v>
      </c>
      <c r="K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5">
        <f t="shared" si="286"/>
        <v>0</v>
      </c>
      <c r="AF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5">
        <f t="shared" si="287"/>
        <v>0</v>
      </c>
      <c r="AJ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5">
        <f t="shared" si="288"/>
        <v>0</v>
      </c>
      <c r="AN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5">
        <f t="shared" si="289"/>
        <v>0</v>
      </c>
      <c r="AR535" s="175">
        <f t="shared" si="290"/>
        <v>0</v>
      </c>
    </row>
    <row r="536" spans="2:44" x14ac:dyDescent="0.25">
      <c r="B536" s="173" t="s">
        <v>1269</v>
      </c>
      <c r="C536" s="174" t="s">
        <v>1270</v>
      </c>
      <c r="D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5">
        <f t="shared" si="283"/>
        <v>0</v>
      </c>
      <c r="G536" s="175"/>
      <c r="H536" s="175">
        <f t="shared" si="284"/>
        <v>0</v>
      </c>
      <c r="I536" s="175"/>
      <c r="J536" s="175">
        <f t="shared" si="285"/>
        <v>0</v>
      </c>
      <c r="K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5">
        <f t="shared" si="286"/>
        <v>0</v>
      </c>
      <c r="AF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5">
        <f t="shared" si="287"/>
        <v>0</v>
      </c>
      <c r="AJ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5">
        <f t="shared" si="288"/>
        <v>0</v>
      </c>
      <c r="AN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5">
        <f t="shared" si="289"/>
        <v>0</v>
      </c>
      <c r="AR536" s="175">
        <f t="shared" si="290"/>
        <v>0</v>
      </c>
    </row>
    <row r="537" spans="2:44" x14ac:dyDescent="0.25">
      <c r="B537" s="173" t="s">
        <v>1271</v>
      </c>
      <c r="C537" s="174" t="s">
        <v>1272</v>
      </c>
      <c r="D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5">
        <f t="shared" si="283"/>
        <v>0</v>
      </c>
      <c r="G537" s="175"/>
      <c r="H537" s="175">
        <f t="shared" si="284"/>
        <v>0</v>
      </c>
      <c r="I537" s="175"/>
      <c r="J537" s="175">
        <f t="shared" si="285"/>
        <v>0</v>
      </c>
      <c r="K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5">
        <f t="shared" si="286"/>
        <v>0</v>
      </c>
      <c r="AF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5">
        <f t="shared" si="287"/>
        <v>0</v>
      </c>
      <c r="AJ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5">
        <f t="shared" si="288"/>
        <v>0</v>
      </c>
      <c r="AN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5">
        <f t="shared" si="289"/>
        <v>0</v>
      </c>
      <c r="AR537" s="175">
        <f t="shared" si="290"/>
        <v>0</v>
      </c>
    </row>
    <row r="538" spans="2:44" x14ac:dyDescent="0.25">
      <c r="B538" s="173" t="s">
        <v>1273</v>
      </c>
      <c r="C538" s="174" t="s">
        <v>1274</v>
      </c>
      <c r="D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5">
        <f t="shared" si="283"/>
        <v>0</v>
      </c>
      <c r="G538" s="175"/>
      <c r="H538" s="175">
        <f t="shared" si="284"/>
        <v>0</v>
      </c>
      <c r="I538" s="175"/>
      <c r="J538" s="175">
        <f t="shared" si="285"/>
        <v>0</v>
      </c>
      <c r="K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5">
        <f t="shared" si="286"/>
        <v>0</v>
      </c>
      <c r="AF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5">
        <f t="shared" si="287"/>
        <v>0</v>
      </c>
      <c r="AJ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5">
        <f t="shared" si="288"/>
        <v>0</v>
      </c>
      <c r="AN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5">
        <f t="shared" si="289"/>
        <v>0</v>
      </c>
      <c r="AR538" s="175">
        <f t="shared" si="290"/>
        <v>0</v>
      </c>
    </row>
    <row r="539" spans="2:44" x14ac:dyDescent="0.25">
      <c r="B539" s="173" t="s">
        <v>1275</v>
      </c>
      <c r="C539" s="174" t="s">
        <v>1276</v>
      </c>
      <c r="D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5">
        <f t="shared" si="283"/>
        <v>0</v>
      </c>
      <c r="G539" s="175"/>
      <c r="H539" s="175">
        <f t="shared" si="284"/>
        <v>0</v>
      </c>
      <c r="I539" s="175"/>
      <c r="J539" s="175">
        <f t="shared" si="285"/>
        <v>0</v>
      </c>
      <c r="K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5">
        <f t="shared" si="286"/>
        <v>0</v>
      </c>
      <c r="AF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5">
        <f t="shared" si="287"/>
        <v>0</v>
      </c>
      <c r="AJ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5">
        <f t="shared" si="288"/>
        <v>0</v>
      </c>
      <c r="AN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5">
        <f t="shared" si="289"/>
        <v>0</v>
      </c>
      <c r="AR539" s="175">
        <f t="shared" si="290"/>
        <v>0</v>
      </c>
    </row>
    <row r="540" spans="2:44" x14ac:dyDescent="0.25">
      <c r="B540" s="173" t="s">
        <v>1277</v>
      </c>
      <c r="C540" s="174" t="s">
        <v>1278</v>
      </c>
      <c r="D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5">
        <f t="shared" si="283"/>
        <v>0</v>
      </c>
      <c r="G540" s="175"/>
      <c r="H540" s="175">
        <f t="shared" si="284"/>
        <v>0</v>
      </c>
      <c r="I540" s="175"/>
      <c r="J540" s="175">
        <f t="shared" si="285"/>
        <v>0</v>
      </c>
      <c r="K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5">
        <f t="shared" si="286"/>
        <v>0</v>
      </c>
      <c r="AF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5">
        <f t="shared" si="287"/>
        <v>0</v>
      </c>
      <c r="AJ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5">
        <f t="shared" si="288"/>
        <v>0</v>
      </c>
      <c r="AN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5">
        <f t="shared" si="289"/>
        <v>0</v>
      </c>
      <c r="AR540" s="175">
        <f t="shared" si="290"/>
        <v>0</v>
      </c>
    </row>
    <row r="541" spans="2:44" x14ac:dyDescent="0.25">
      <c r="B541" s="182" t="s">
        <v>366</v>
      </c>
      <c r="C541" s="183" t="s">
        <v>232</v>
      </c>
      <c r="D541" s="184">
        <f>SUM(D542:D559)</f>
        <v>0</v>
      </c>
      <c r="E541" s="184">
        <f>SUM(E542:E559)</f>
        <v>0</v>
      </c>
      <c r="F541" s="184">
        <f t="shared" si="283"/>
        <v>0</v>
      </c>
      <c r="G541" s="184">
        <f>SUM(G542:G559)</f>
        <v>0</v>
      </c>
      <c r="H541" s="184">
        <f>SUM(H542:H559)</f>
        <v>0</v>
      </c>
      <c r="I541" s="184">
        <f>SUM(I542:I559)</f>
        <v>0</v>
      </c>
      <c r="J541" s="184">
        <f>SUM(J542:J559)</f>
        <v>0</v>
      </c>
      <c r="K541" s="184">
        <f t="shared" ref="K541:AD541" si="293">SUM(K542:K559)</f>
        <v>0</v>
      </c>
      <c r="L541" s="184">
        <f t="shared" si="293"/>
        <v>0</v>
      </c>
      <c r="M541" s="184">
        <f t="shared" si="293"/>
        <v>0</v>
      </c>
      <c r="N541" s="184">
        <f t="shared" si="293"/>
        <v>0</v>
      </c>
      <c r="O541" s="184">
        <f t="shared" si="293"/>
        <v>0</v>
      </c>
      <c r="P541" s="184">
        <f t="shared" si="293"/>
        <v>0</v>
      </c>
      <c r="Q541" s="184">
        <f t="shared" si="293"/>
        <v>0</v>
      </c>
      <c r="R541" s="184">
        <f t="shared" si="293"/>
        <v>0</v>
      </c>
      <c r="S541" s="184">
        <f t="shared" si="293"/>
        <v>0</v>
      </c>
      <c r="T541" s="184">
        <f t="shared" si="293"/>
        <v>0</v>
      </c>
      <c r="U541" s="184">
        <f t="shared" si="293"/>
        <v>0</v>
      </c>
      <c r="V541" s="184">
        <f t="shared" si="293"/>
        <v>0</v>
      </c>
      <c r="W541" s="184">
        <f t="shared" si="293"/>
        <v>0</v>
      </c>
      <c r="X541" s="184">
        <f t="shared" si="293"/>
        <v>0</v>
      </c>
      <c r="Y541" s="184">
        <f t="shared" si="293"/>
        <v>0</v>
      </c>
      <c r="Z541" s="184">
        <f>SUM(Z542:Z559)</f>
        <v>0</v>
      </c>
      <c r="AA541" s="184">
        <f t="shared" si="293"/>
        <v>0</v>
      </c>
      <c r="AB541" s="184">
        <f t="shared" si="293"/>
        <v>0</v>
      </c>
      <c r="AC541" s="184">
        <f t="shared" si="293"/>
        <v>0</v>
      </c>
      <c r="AD541" s="184">
        <f t="shared" si="293"/>
        <v>0</v>
      </c>
      <c r="AE541" s="184">
        <f t="shared" si="286"/>
        <v>0</v>
      </c>
      <c r="AF541" s="184">
        <f>SUM(AF542:AF559)</f>
        <v>0</v>
      </c>
      <c r="AG541" s="184">
        <f>SUM(AG542:AG559)</f>
        <v>0</v>
      </c>
      <c r="AH541" s="184">
        <f>SUM(AH542:AH559)</f>
        <v>0</v>
      </c>
      <c r="AI541" s="184">
        <f t="shared" si="287"/>
        <v>0</v>
      </c>
      <c r="AJ541" s="184">
        <f>SUM(AJ542:AJ559)</f>
        <v>0</v>
      </c>
      <c r="AK541" s="184">
        <f>SUM(AK542:AK559)</f>
        <v>0</v>
      </c>
      <c r="AL541" s="184">
        <f>SUM(AL542:AL559)</f>
        <v>0</v>
      </c>
      <c r="AM541" s="184">
        <f t="shared" si="288"/>
        <v>0</v>
      </c>
      <c r="AN541" s="184">
        <f>SUM(AN542:AN559)</f>
        <v>0</v>
      </c>
      <c r="AO541" s="184">
        <f>SUM(AO542:AO559)</f>
        <v>0</v>
      </c>
      <c r="AP541" s="184">
        <f>SUM(AP542:AP559)</f>
        <v>0</v>
      </c>
      <c r="AQ541" s="184">
        <f t="shared" si="289"/>
        <v>0</v>
      </c>
      <c r="AR541" s="184">
        <f t="shared" si="290"/>
        <v>0</v>
      </c>
    </row>
    <row r="542" spans="2:44" x14ac:dyDescent="0.25">
      <c r="B542" s="173" t="s">
        <v>367</v>
      </c>
      <c r="C542" s="174" t="s">
        <v>233</v>
      </c>
      <c r="D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5">
        <f t="shared" si="283"/>
        <v>0</v>
      </c>
      <c r="G542" s="175"/>
      <c r="H542" s="175">
        <f>F542-G542</f>
        <v>0</v>
      </c>
      <c r="I542" s="175"/>
      <c r="J542" s="175">
        <f>F542-I542</f>
        <v>0</v>
      </c>
      <c r="K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5">
        <f t="shared" si="286"/>
        <v>0</v>
      </c>
      <c r="AF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5">
        <f t="shared" si="287"/>
        <v>0</v>
      </c>
      <c r="AJ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5">
        <f t="shared" si="288"/>
        <v>0</v>
      </c>
      <c r="AN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5">
        <f t="shared" si="289"/>
        <v>0</v>
      </c>
      <c r="AR542" s="175">
        <f t="shared" si="290"/>
        <v>0</v>
      </c>
    </row>
    <row r="543" spans="2:44" x14ac:dyDescent="0.25">
      <c r="B543" s="173" t="s">
        <v>368</v>
      </c>
      <c r="C543" s="174" t="s">
        <v>234</v>
      </c>
      <c r="D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5">
        <f t="shared" ref="F543:F559" si="294">D543+E543</f>
        <v>0</v>
      </c>
      <c r="G543" s="175"/>
      <c r="H543" s="175">
        <f t="shared" ref="H543:H559" si="295">F543-G543</f>
        <v>0</v>
      </c>
      <c r="I543" s="175"/>
      <c r="J543" s="175">
        <f t="shared" ref="J543:J559" si="296">F543-I543</f>
        <v>0</v>
      </c>
      <c r="K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5">
        <f t="shared" ref="AE543:AE559" si="297">AB543+AC543+AD543</f>
        <v>0</v>
      </c>
      <c r="AF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5">
        <f t="shared" ref="AI543:AI559" si="298">AF543+AG543+AH543</f>
        <v>0</v>
      </c>
      <c r="AJ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5">
        <f t="shared" ref="AM543:AM559" si="299">AJ543+AK543+AL543</f>
        <v>0</v>
      </c>
      <c r="AN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5">
        <f t="shared" ref="AQ543:AQ559" si="300">AN543+AO543+AP543</f>
        <v>0</v>
      </c>
      <c r="AR543" s="175">
        <f t="shared" ref="AR543:AR559" si="301">AE543+AI543+AM543+AQ543</f>
        <v>0</v>
      </c>
    </row>
    <row r="544" spans="2:44" x14ac:dyDescent="0.25">
      <c r="B544" s="173" t="s">
        <v>1279</v>
      </c>
      <c r="C544" s="174" t="s">
        <v>1280</v>
      </c>
      <c r="D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5">
        <f t="shared" si="294"/>
        <v>0</v>
      </c>
      <c r="G544" s="175"/>
      <c r="H544" s="175">
        <f t="shared" si="295"/>
        <v>0</v>
      </c>
      <c r="I544" s="175"/>
      <c r="J544" s="175">
        <f t="shared" si="296"/>
        <v>0</v>
      </c>
      <c r="K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5">
        <f t="shared" si="297"/>
        <v>0</v>
      </c>
      <c r="AF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5">
        <f t="shared" si="298"/>
        <v>0</v>
      </c>
      <c r="AJ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5">
        <f t="shared" si="299"/>
        <v>0</v>
      </c>
      <c r="AN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5">
        <f t="shared" si="300"/>
        <v>0</v>
      </c>
      <c r="AR544" s="175">
        <f t="shared" si="301"/>
        <v>0</v>
      </c>
    </row>
    <row r="545" spans="2:44" x14ac:dyDescent="0.25">
      <c r="B545" s="173" t="s">
        <v>1281</v>
      </c>
      <c r="C545" s="174" t="s">
        <v>498</v>
      </c>
      <c r="D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5">
        <f t="shared" si="294"/>
        <v>0</v>
      </c>
      <c r="G545" s="175"/>
      <c r="H545" s="175">
        <f t="shared" si="295"/>
        <v>0</v>
      </c>
      <c r="I545" s="175"/>
      <c r="J545" s="175">
        <f t="shared" si="296"/>
        <v>0</v>
      </c>
      <c r="K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5">
        <f t="shared" si="297"/>
        <v>0</v>
      </c>
      <c r="AF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5">
        <f t="shared" si="298"/>
        <v>0</v>
      </c>
      <c r="AJ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5">
        <f t="shared" si="299"/>
        <v>0</v>
      </c>
      <c r="AN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5">
        <f t="shared" si="300"/>
        <v>0</v>
      </c>
      <c r="AR545" s="175">
        <f t="shared" si="301"/>
        <v>0</v>
      </c>
    </row>
    <row r="546" spans="2:44" x14ac:dyDescent="0.25">
      <c r="B546" s="173" t="s">
        <v>1282</v>
      </c>
      <c r="C546" s="174" t="s">
        <v>1283</v>
      </c>
      <c r="D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5">
        <f t="shared" si="294"/>
        <v>0</v>
      </c>
      <c r="G546" s="175"/>
      <c r="H546" s="175">
        <f t="shared" si="295"/>
        <v>0</v>
      </c>
      <c r="I546" s="175"/>
      <c r="J546" s="175">
        <f t="shared" si="296"/>
        <v>0</v>
      </c>
      <c r="K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5">
        <f t="shared" si="297"/>
        <v>0</v>
      </c>
      <c r="AF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5">
        <f t="shared" si="298"/>
        <v>0</v>
      </c>
      <c r="AJ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5">
        <f t="shared" si="299"/>
        <v>0</v>
      </c>
      <c r="AN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5">
        <f t="shared" si="300"/>
        <v>0</v>
      </c>
      <c r="AR546" s="175">
        <f t="shared" si="301"/>
        <v>0</v>
      </c>
    </row>
    <row r="547" spans="2:44" x14ac:dyDescent="0.25">
      <c r="B547" s="173" t="s">
        <v>1284</v>
      </c>
      <c r="C547" s="174" t="s">
        <v>1285</v>
      </c>
      <c r="D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5">
        <f t="shared" si="294"/>
        <v>0</v>
      </c>
      <c r="G547" s="175"/>
      <c r="H547" s="175">
        <f t="shared" si="295"/>
        <v>0</v>
      </c>
      <c r="I547" s="175"/>
      <c r="J547" s="175">
        <f t="shared" si="296"/>
        <v>0</v>
      </c>
      <c r="K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5">
        <f t="shared" si="297"/>
        <v>0</v>
      </c>
      <c r="AF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5">
        <f t="shared" si="298"/>
        <v>0</v>
      </c>
      <c r="AJ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5">
        <f t="shared" si="299"/>
        <v>0</v>
      </c>
      <c r="AN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5">
        <f t="shared" si="300"/>
        <v>0</v>
      </c>
      <c r="AR547" s="175">
        <f t="shared" si="301"/>
        <v>0</v>
      </c>
    </row>
    <row r="548" spans="2:44" x14ac:dyDescent="0.25">
      <c r="B548" s="173" t="s">
        <v>1286</v>
      </c>
      <c r="C548" s="174" t="s">
        <v>1287</v>
      </c>
      <c r="D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5">
        <f t="shared" si="294"/>
        <v>0</v>
      </c>
      <c r="G548" s="175"/>
      <c r="H548" s="175">
        <f t="shared" si="295"/>
        <v>0</v>
      </c>
      <c r="I548" s="175"/>
      <c r="J548" s="175">
        <f t="shared" si="296"/>
        <v>0</v>
      </c>
      <c r="K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5">
        <f t="shared" si="297"/>
        <v>0</v>
      </c>
      <c r="AF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5">
        <f t="shared" si="298"/>
        <v>0</v>
      </c>
      <c r="AJ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5">
        <f t="shared" si="299"/>
        <v>0</v>
      </c>
      <c r="AN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5">
        <f t="shared" si="300"/>
        <v>0</v>
      </c>
      <c r="AR548" s="175">
        <f t="shared" si="301"/>
        <v>0</v>
      </c>
    </row>
    <row r="549" spans="2:44" x14ac:dyDescent="0.25">
      <c r="B549" s="173" t="s">
        <v>1288</v>
      </c>
      <c r="C549" s="174" t="s">
        <v>1289</v>
      </c>
      <c r="D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5">
        <f t="shared" si="294"/>
        <v>0</v>
      </c>
      <c r="G549" s="175"/>
      <c r="H549" s="175">
        <f t="shared" si="295"/>
        <v>0</v>
      </c>
      <c r="I549" s="175"/>
      <c r="J549" s="175">
        <f t="shared" si="296"/>
        <v>0</v>
      </c>
      <c r="K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5">
        <f t="shared" si="297"/>
        <v>0</v>
      </c>
      <c r="AF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5">
        <f t="shared" si="298"/>
        <v>0</v>
      </c>
      <c r="AJ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5">
        <f t="shared" si="299"/>
        <v>0</v>
      </c>
      <c r="AN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5">
        <f t="shared" si="300"/>
        <v>0</v>
      </c>
      <c r="AR549" s="175">
        <f t="shared" si="301"/>
        <v>0</v>
      </c>
    </row>
    <row r="550" spans="2:44" x14ac:dyDescent="0.25">
      <c r="B550" s="173" t="s">
        <v>1290</v>
      </c>
      <c r="C550" s="174" t="s">
        <v>1291</v>
      </c>
      <c r="D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5">
        <f t="shared" si="294"/>
        <v>0</v>
      </c>
      <c r="G550" s="175"/>
      <c r="H550" s="175">
        <f t="shared" si="295"/>
        <v>0</v>
      </c>
      <c r="I550" s="175"/>
      <c r="J550" s="175">
        <f t="shared" si="296"/>
        <v>0</v>
      </c>
      <c r="K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5">
        <f t="shared" si="297"/>
        <v>0</v>
      </c>
      <c r="AF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5">
        <f t="shared" si="298"/>
        <v>0</v>
      </c>
      <c r="AJ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5">
        <f t="shared" si="299"/>
        <v>0</v>
      </c>
      <c r="AN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5">
        <f t="shared" si="300"/>
        <v>0</v>
      </c>
      <c r="AR550" s="175">
        <f t="shared" si="301"/>
        <v>0</v>
      </c>
    </row>
    <row r="551" spans="2:44" x14ac:dyDescent="0.25">
      <c r="B551" s="173" t="s">
        <v>1292</v>
      </c>
      <c r="C551" s="174" t="s">
        <v>1293</v>
      </c>
      <c r="D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5">
        <f t="shared" si="294"/>
        <v>0</v>
      </c>
      <c r="G551" s="175"/>
      <c r="H551" s="175">
        <f t="shared" si="295"/>
        <v>0</v>
      </c>
      <c r="I551" s="175"/>
      <c r="J551" s="175">
        <f t="shared" si="296"/>
        <v>0</v>
      </c>
      <c r="K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5">
        <f t="shared" si="297"/>
        <v>0</v>
      </c>
      <c r="AF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5">
        <f t="shared" si="298"/>
        <v>0</v>
      </c>
      <c r="AJ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5">
        <f t="shared" si="299"/>
        <v>0</v>
      </c>
      <c r="AN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5">
        <f t="shared" si="300"/>
        <v>0</v>
      </c>
      <c r="AR551" s="175">
        <f t="shared" si="301"/>
        <v>0</v>
      </c>
    </row>
    <row r="552" spans="2:44" x14ac:dyDescent="0.25">
      <c r="B552" s="173" t="s">
        <v>1294</v>
      </c>
      <c r="C552" s="174" t="s">
        <v>1295</v>
      </c>
      <c r="D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5">
        <f t="shared" si="294"/>
        <v>0</v>
      </c>
      <c r="G552" s="175"/>
      <c r="H552" s="175">
        <f t="shared" si="295"/>
        <v>0</v>
      </c>
      <c r="I552" s="175"/>
      <c r="J552" s="175">
        <f t="shared" si="296"/>
        <v>0</v>
      </c>
      <c r="K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5">
        <f t="shared" si="297"/>
        <v>0</v>
      </c>
      <c r="AF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5">
        <f t="shared" si="298"/>
        <v>0</v>
      </c>
      <c r="AJ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5">
        <f t="shared" si="299"/>
        <v>0</v>
      </c>
      <c r="AN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5">
        <f t="shared" si="300"/>
        <v>0</v>
      </c>
      <c r="AR552" s="175">
        <f t="shared" si="301"/>
        <v>0</v>
      </c>
    </row>
    <row r="553" spans="2:44" x14ac:dyDescent="0.25">
      <c r="B553" s="173" t="s">
        <v>1296</v>
      </c>
      <c r="C553" s="174" t="s">
        <v>1297</v>
      </c>
      <c r="D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5">
        <f t="shared" si="294"/>
        <v>0</v>
      </c>
      <c r="G553" s="175"/>
      <c r="H553" s="175">
        <f t="shared" si="295"/>
        <v>0</v>
      </c>
      <c r="I553" s="175"/>
      <c r="J553" s="175">
        <f t="shared" si="296"/>
        <v>0</v>
      </c>
      <c r="K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5">
        <f t="shared" si="297"/>
        <v>0</v>
      </c>
      <c r="AF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5">
        <f t="shared" si="298"/>
        <v>0</v>
      </c>
      <c r="AJ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5">
        <f t="shared" si="299"/>
        <v>0</v>
      </c>
      <c r="AN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5">
        <f t="shared" si="300"/>
        <v>0</v>
      </c>
      <c r="AR553" s="175">
        <f t="shared" si="301"/>
        <v>0</v>
      </c>
    </row>
    <row r="554" spans="2:44" x14ac:dyDescent="0.25">
      <c r="B554" s="173" t="s">
        <v>1298</v>
      </c>
      <c r="C554" s="174" t="s">
        <v>1299</v>
      </c>
      <c r="D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5">
        <f t="shared" si="294"/>
        <v>0</v>
      </c>
      <c r="G554" s="175"/>
      <c r="H554" s="175">
        <f t="shared" si="295"/>
        <v>0</v>
      </c>
      <c r="I554" s="175"/>
      <c r="J554" s="175">
        <f t="shared" si="296"/>
        <v>0</v>
      </c>
      <c r="K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5">
        <f t="shared" si="297"/>
        <v>0</v>
      </c>
      <c r="AF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5">
        <f t="shared" si="298"/>
        <v>0</v>
      </c>
      <c r="AJ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5">
        <f t="shared" si="299"/>
        <v>0</v>
      </c>
      <c r="AN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5">
        <f t="shared" si="300"/>
        <v>0</v>
      </c>
      <c r="AR554" s="175">
        <f t="shared" si="301"/>
        <v>0</v>
      </c>
    </row>
    <row r="555" spans="2:44" x14ac:dyDescent="0.25">
      <c r="B555" s="173" t="s">
        <v>1300</v>
      </c>
      <c r="C555" s="174" t="s">
        <v>1301</v>
      </c>
      <c r="D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5">
        <f t="shared" si="294"/>
        <v>0</v>
      </c>
      <c r="G555" s="175"/>
      <c r="H555" s="175">
        <f t="shared" si="295"/>
        <v>0</v>
      </c>
      <c r="I555" s="175"/>
      <c r="J555" s="175">
        <f t="shared" si="296"/>
        <v>0</v>
      </c>
      <c r="K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5">
        <f t="shared" si="297"/>
        <v>0</v>
      </c>
      <c r="AF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5">
        <f t="shared" si="298"/>
        <v>0</v>
      </c>
      <c r="AJ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5">
        <f t="shared" si="299"/>
        <v>0</v>
      </c>
      <c r="AN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5">
        <f t="shared" si="300"/>
        <v>0</v>
      </c>
      <c r="AR555" s="175">
        <f t="shared" si="301"/>
        <v>0</v>
      </c>
    </row>
    <row r="556" spans="2:44" x14ac:dyDescent="0.25">
      <c r="B556" s="173" t="s">
        <v>1302</v>
      </c>
      <c r="C556" s="174" t="s">
        <v>1303</v>
      </c>
      <c r="D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5">
        <f t="shared" si="294"/>
        <v>0</v>
      </c>
      <c r="G556" s="175"/>
      <c r="H556" s="175">
        <f t="shared" si="295"/>
        <v>0</v>
      </c>
      <c r="I556" s="175"/>
      <c r="J556" s="175">
        <f t="shared" si="296"/>
        <v>0</v>
      </c>
      <c r="K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5">
        <f t="shared" si="297"/>
        <v>0</v>
      </c>
      <c r="AF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5">
        <f t="shared" si="298"/>
        <v>0</v>
      </c>
      <c r="AJ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5">
        <f t="shared" si="299"/>
        <v>0</v>
      </c>
      <c r="AN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5">
        <f t="shared" si="300"/>
        <v>0</v>
      </c>
      <c r="AR556" s="175">
        <f t="shared" si="301"/>
        <v>0</v>
      </c>
    </row>
    <row r="557" spans="2:44" x14ac:dyDescent="0.25">
      <c r="B557" s="173" t="s">
        <v>1304</v>
      </c>
      <c r="C557" s="174" t="s">
        <v>1305</v>
      </c>
      <c r="D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5">
        <f t="shared" si="294"/>
        <v>0</v>
      </c>
      <c r="G557" s="175"/>
      <c r="H557" s="175">
        <f t="shared" si="295"/>
        <v>0</v>
      </c>
      <c r="I557" s="175"/>
      <c r="J557" s="175">
        <f t="shared" si="296"/>
        <v>0</v>
      </c>
      <c r="K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5">
        <f t="shared" si="297"/>
        <v>0</v>
      </c>
      <c r="AF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5">
        <f t="shared" si="298"/>
        <v>0</v>
      </c>
      <c r="AJ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5">
        <f t="shared" si="299"/>
        <v>0</v>
      </c>
      <c r="AN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5">
        <f t="shared" si="300"/>
        <v>0</v>
      </c>
      <c r="AR557" s="175">
        <f t="shared" si="301"/>
        <v>0</v>
      </c>
    </row>
    <row r="558" spans="2:44" x14ac:dyDescent="0.25">
      <c r="B558" s="173" t="s">
        <v>1306</v>
      </c>
      <c r="C558" s="174" t="s">
        <v>1307</v>
      </c>
      <c r="D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5">
        <f t="shared" si="294"/>
        <v>0</v>
      </c>
      <c r="G558" s="175"/>
      <c r="H558" s="175">
        <f t="shared" si="295"/>
        <v>0</v>
      </c>
      <c r="I558" s="175"/>
      <c r="J558" s="175">
        <f t="shared" si="296"/>
        <v>0</v>
      </c>
      <c r="K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5">
        <f t="shared" si="297"/>
        <v>0</v>
      </c>
      <c r="AF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5">
        <f t="shared" si="298"/>
        <v>0</v>
      </c>
      <c r="AJ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5">
        <f t="shared" si="299"/>
        <v>0</v>
      </c>
      <c r="AN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5">
        <f t="shared" si="300"/>
        <v>0</v>
      </c>
      <c r="AR558" s="175">
        <f t="shared" si="301"/>
        <v>0</v>
      </c>
    </row>
    <row r="559" spans="2:44" x14ac:dyDescent="0.25">
      <c r="B559" s="173" t="s">
        <v>1308</v>
      </c>
      <c r="C559" s="174" t="s">
        <v>1309</v>
      </c>
      <c r="D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5">
        <f t="shared" si="294"/>
        <v>0</v>
      </c>
      <c r="G559" s="175"/>
      <c r="H559" s="175">
        <f t="shared" si="295"/>
        <v>0</v>
      </c>
      <c r="I559" s="175"/>
      <c r="J559" s="175">
        <f t="shared" si="296"/>
        <v>0</v>
      </c>
      <c r="K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5">
        <f t="shared" si="297"/>
        <v>0</v>
      </c>
      <c r="AF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5">
        <f t="shared" si="298"/>
        <v>0</v>
      </c>
      <c r="AJ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5">
        <f t="shared" si="299"/>
        <v>0</v>
      </c>
      <c r="AN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5">
        <f t="shared" si="300"/>
        <v>0</v>
      </c>
      <c r="AR559" s="175">
        <f t="shared" si="301"/>
        <v>0</v>
      </c>
    </row>
    <row r="560" spans="2:44" x14ac:dyDescent="0.25">
      <c r="B560" s="170" t="s">
        <v>1310</v>
      </c>
      <c r="C560" s="171" t="s">
        <v>1311</v>
      </c>
      <c r="D560" s="172">
        <f>SUM(D561:D565)</f>
        <v>0</v>
      </c>
      <c r="E560" s="172">
        <f>SUM(E561:E565)</f>
        <v>0</v>
      </c>
      <c r="F560" s="172">
        <f t="shared" ref="F560:F565" si="302">D560+E560</f>
        <v>0</v>
      </c>
      <c r="G560" s="172">
        <f>SUM(G561:G565)</f>
        <v>0</v>
      </c>
      <c r="H560" s="172">
        <f t="shared" ref="H560:H565" si="303">F560-G560</f>
        <v>0</v>
      </c>
      <c r="I560" s="172">
        <f>SUM(I561:I565)</f>
        <v>0</v>
      </c>
      <c r="J560" s="172">
        <f t="shared" ref="J560:J565" si="304">F560-I560</f>
        <v>0</v>
      </c>
      <c r="K560" s="172">
        <f t="shared" ref="K560:AD560" si="305">SUM(K561:K565)</f>
        <v>0</v>
      </c>
      <c r="L560" s="172">
        <f t="shared" si="305"/>
        <v>0</v>
      </c>
      <c r="M560" s="172">
        <f t="shared" si="305"/>
        <v>0</v>
      </c>
      <c r="N560" s="172">
        <f t="shared" si="305"/>
        <v>0</v>
      </c>
      <c r="O560" s="172">
        <f t="shared" si="305"/>
        <v>0</v>
      </c>
      <c r="P560" s="172">
        <f>SUM(P561:P565)</f>
        <v>0</v>
      </c>
      <c r="Q560" s="172">
        <f>SUM(Q561:Q565)</f>
        <v>0</v>
      </c>
      <c r="R560" s="172">
        <f t="shared" si="305"/>
        <v>0</v>
      </c>
      <c r="S560" s="172">
        <f t="shared" si="305"/>
        <v>0</v>
      </c>
      <c r="T560" s="172">
        <f>SUM(T561:T565)</f>
        <v>0</v>
      </c>
      <c r="U560" s="172">
        <f t="shared" si="305"/>
        <v>0</v>
      </c>
      <c r="V560" s="172">
        <f t="shared" si="305"/>
        <v>0</v>
      </c>
      <c r="W560" s="172">
        <f>SUM(W561:W565)</f>
        <v>0</v>
      </c>
      <c r="X560" s="172">
        <f t="shared" si="305"/>
        <v>0</v>
      </c>
      <c r="Y560" s="172">
        <f>SUM(Y561:Y565)</f>
        <v>0</v>
      </c>
      <c r="Z560" s="172">
        <f>SUM(Z561:Z565)</f>
        <v>0</v>
      </c>
      <c r="AA560" s="172">
        <f t="shared" si="305"/>
        <v>0</v>
      </c>
      <c r="AB560" s="172">
        <f t="shared" si="305"/>
        <v>0</v>
      </c>
      <c r="AC560" s="172">
        <f t="shared" si="305"/>
        <v>0</v>
      </c>
      <c r="AD560" s="172">
        <f t="shared" si="305"/>
        <v>0</v>
      </c>
      <c r="AE560" s="172">
        <f t="shared" ref="AE560:AE565" si="306">AB560+AC560+AD560</f>
        <v>0</v>
      </c>
      <c r="AF560" s="172">
        <f>SUM(AF561:AF565)</f>
        <v>0</v>
      </c>
      <c r="AG560" s="172">
        <f>SUM(AG561:AG565)</f>
        <v>0</v>
      </c>
      <c r="AH560" s="172">
        <f>SUM(AH561:AH565)</f>
        <v>0</v>
      </c>
      <c r="AI560" s="172">
        <f t="shared" ref="AI560:AI565" si="307">AF560+AG560+AH560</f>
        <v>0</v>
      </c>
      <c r="AJ560" s="172">
        <f>SUM(AJ561:AJ565)</f>
        <v>0</v>
      </c>
      <c r="AK560" s="172">
        <f>SUM(AK561:AK565)</f>
        <v>0</v>
      </c>
      <c r="AL560" s="172">
        <f>SUM(AL561:AL565)</f>
        <v>0</v>
      </c>
      <c r="AM560" s="172">
        <f t="shared" ref="AM560:AM565" si="308">AJ560+AK560+AL560</f>
        <v>0</v>
      </c>
      <c r="AN560" s="172">
        <f>SUM(AN561:AN565)</f>
        <v>0</v>
      </c>
      <c r="AO560" s="172">
        <f>SUM(AO561:AO565)</f>
        <v>0</v>
      </c>
      <c r="AP560" s="172">
        <f>SUM(AP561:AP565)</f>
        <v>0</v>
      </c>
      <c r="AQ560" s="172">
        <f t="shared" ref="AQ560:AQ565" si="309">AN560+AO560+AP560</f>
        <v>0</v>
      </c>
      <c r="AR560" s="172">
        <f t="shared" ref="AR560:AR565" si="310">AE560+AI560+AM560+AQ560</f>
        <v>0</v>
      </c>
    </row>
    <row r="561" spans="2:44" x14ac:dyDescent="0.25">
      <c r="B561" s="173" t="s">
        <v>1312</v>
      </c>
      <c r="C561" s="174" t="s">
        <v>1313</v>
      </c>
      <c r="D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5">
        <f t="shared" si="302"/>
        <v>0</v>
      </c>
      <c r="G561" s="175"/>
      <c r="H561" s="175">
        <f t="shared" si="303"/>
        <v>0</v>
      </c>
      <c r="I561" s="175"/>
      <c r="J561" s="175">
        <f t="shared" si="304"/>
        <v>0</v>
      </c>
      <c r="K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5">
        <f t="shared" si="306"/>
        <v>0</v>
      </c>
      <c r="AF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5">
        <f t="shared" si="307"/>
        <v>0</v>
      </c>
      <c r="AJ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5">
        <f t="shared" si="308"/>
        <v>0</v>
      </c>
      <c r="AN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5">
        <f t="shared" si="309"/>
        <v>0</v>
      </c>
      <c r="AR561" s="175">
        <f t="shared" si="310"/>
        <v>0</v>
      </c>
    </row>
    <row r="562" spans="2:44" x14ac:dyDescent="0.25">
      <c r="B562" s="173" t="s">
        <v>1314</v>
      </c>
      <c r="C562" s="174" t="s">
        <v>1315</v>
      </c>
      <c r="D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5">
        <f t="shared" si="302"/>
        <v>0</v>
      </c>
      <c r="G562" s="175"/>
      <c r="H562" s="175">
        <f t="shared" si="303"/>
        <v>0</v>
      </c>
      <c r="I562" s="175"/>
      <c r="J562" s="175">
        <f t="shared" si="304"/>
        <v>0</v>
      </c>
      <c r="K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5">
        <f t="shared" si="306"/>
        <v>0</v>
      </c>
      <c r="AF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5">
        <f t="shared" si="307"/>
        <v>0</v>
      </c>
      <c r="AJ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5">
        <f t="shared" si="308"/>
        <v>0</v>
      </c>
      <c r="AN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5">
        <f t="shared" si="309"/>
        <v>0</v>
      </c>
      <c r="AR562" s="175">
        <f t="shared" si="310"/>
        <v>0</v>
      </c>
    </row>
    <row r="563" spans="2:44" x14ac:dyDescent="0.25">
      <c r="B563" s="173" t="s">
        <v>1316</v>
      </c>
      <c r="C563" s="174" t="s">
        <v>1317</v>
      </c>
      <c r="D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5">
        <f t="shared" si="302"/>
        <v>0</v>
      </c>
      <c r="G563" s="175"/>
      <c r="H563" s="175">
        <f t="shared" si="303"/>
        <v>0</v>
      </c>
      <c r="I563" s="175"/>
      <c r="J563" s="175">
        <f t="shared" si="304"/>
        <v>0</v>
      </c>
      <c r="K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5">
        <f t="shared" si="306"/>
        <v>0</v>
      </c>
      <c r="AF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5">
        <f t="shared" si="307"/>
        <v>0</v>
      </c>
      <c r="AJ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5">
        <f t="shared" si="308"/>
        <v>0</v>
      </c>
      <c r="AN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5">
        <f t="shared" si="309"/>
        <v>0</v>
      </c>
      <c r="AR563" s="175">
        <f t="shared" si="310"/>
        <v>0</v>
      </c>
    </row>
    <row r="564" spans="2:44" x14ac:dyDescent="0.25">
      <c r="B564" s="173" t="s">
        <v>1318</v>
      </c>
      <c r="C564" s="174" t="s">
        <v>1319</v>
      </c>
      <c r="D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5">
        <f t="shared" si="302"/>
        <v>0</v>
      </c>
      <c r="G564" s="175"/>
      <c r="H564" s="175">
        <f t="shared" si="303"/>
        <v>0</v>
      </c>
      <c r="I564" s="175"/>
      <c r="J564" s="175">
        <f t="shared" si="304"/>
        <v>0</v>
      </c>
      <c r="K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5">
        <f t="shared" si="306"/>
        <v>0</v>
      </c>
      <c r="AF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5">
        <f t="shared" si="307"/>
        <v>0</v>
      </c>
      <c r="AJ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5">
        <f t="shared" si="308"/>
        <v>0</v>
      </c>
      <c r="AN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5">
        <f t="shared" si="309"/>
        <v>0</v>
      </c>
      <c r="AR564" s="175">
        <f t="shared" si="310"/>
        <v>0</v>
      </c>
    </row>
    <row r="565" spans="2:44" x14ac:dyDescent="0.25">
      <c r="B565" s="173" t="s">
        <v>1320</v>
      </c>
      <c r="C565" s="174" t="s">
        <v>1321</v>
      </c>
      <c r="D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5">
        <f t="shared" si="302"/>
        <v>0</v>
      </c>
      <c r="G565" s="175"/>
      <c r="H565" s="175">
        <f t="shared" si="303"/>
        <v>0</v>
      </c>
      <c r="I565" s="175"/>
      <c r="J565" s="175">
        <f t="shared" si="304"/>
        <v>0</v>
      </c>
      <c r="K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5">
        <f t="shared" si="306"/>
        <v>0</v>
      </c>
      <c r="AF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5">
        <f t="shared" si="307"/>
        <v>0</v>
      </c>
      <c r="AJ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5">
        <f t="shared" si="308"/>
        <v>0</v>
      </c>
      <c r="AN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5">
        <f t="shared" si="309"/>
        <v>0</v>
      </c>
      <c r="AR565" s="175">
        <f t="shared" si="310"/>
        <v>0</v>
      </c>
    </row>
    <row r="566" spans="2:44" ht="26.25" x14ac:dyDescent="0.25">
      <c r="B566" s="176"/>
      <c r="C566" s="177" t="s">
        <v>235</v>
      </c>
      <c r="D566" s="178">
        <f>D12+D106+D222+D327+D397+D499+D526+D560</f>
        <v>3528328.3679999998</v>
      </c>
      <c r="E566" s="178">
        <f>E12+E106+E222+E327+E397+E499+E526+E560</f>
        <v>861600</v>
      </c>
      <c r="F566" s="178">
        <f>D566+E566</f>
        <v>4389928.3679999998</v>
      </c>
      <c r="G566" s="178">
        <f>G12+G106+G222+G327+G397+G499+G526+G560</f>
        <v>0</v>
      </c>
      <c r="H566" s="178">
        <f>F566-G566</f>
        <v>4389928.3679999998</v>
      </c>
      <c r="I566" s="178">
        <f>I12+I106+I222+I327+I397+I499+I526+I560</f>
        <v>0</v>
      </c>
      <c r="J566" s="178">
        <f>F566-I566</f>
        <v>4389928.3679999998</v>
      </c>
      <c r="K566" s="178">
        <f t="shared" ref="K566:AD566" si="311">K12+K106+K222+K327+K397+K499+K526+K560</f>
        <v>0</v>
      </c>
      <c r="L566" s="178">
        <f t="shared" si="311"/>
        <v>0</v>
      </c>
      <c r="M566" s="178">
        <f t="shared" si="311"/>
        <v>0</v>
      </c>
      <c r="N566" s="178">
        <f t="shared" si="311"/>
        <v>0</v>
      </c>
      <c r="O566" s="178">
        <f t="shared" si="311"/>
        <v>0</v>
      </c>
      <c r="P566" s="178">
        <f>P12+P106+P222+P327+P397+P499+P526+P560</f>
        <v>0</v>
      </c>
      <c r="Q566" s="178">
        <f>Q12+Q106+Q222+Q327+Q397+Q499+Q526+Q560</f>
        <v>0</v>
      </c>
      <c r="R566" s="178">
        <f t="shared" si="311"/>
        <v>0</v>
      </c>
      <c r="S566" s="178">
        <f t="shared" si="311"/>
        <v>0</v>
      </c>
      <c r="T566" s="178">
        <f>T12+T106+T222+T327+T397+T499+T526+T560</f>
        <v>0</v>
      </c>
      <c r="U566" s="178">
        <f t="shared" si="311"/>
        <v>0</v>
      </c>
      <c r="V566" s="178">
        <f t="shared" si="311"/>
        <v>0</v>
      </c>
      <c r="W566" s="178">
        <f>W12+W106+W222+W327+W397+W499+W526+W560</f>
        <v>0</v>
      </c>
      <c r="X566" s="178">
        <f t="shared" si="311"/>
        <v>0</v>
      </c>
      <c r="Y566" s="178">
        <f>Y12+Y106+Y222+Y327+Y397+Y499+Y526+Y560</f>
        <v>0</v>
      </c>
      <c r="Z566" s="178">
        <f>Z12+Z106+Z222+Z327+Z397+Z499+Z526+Z560</f>
        <v>4389928.3679999998</v>
      </c>
      <c r="AA566" s="178">
        <f t="shared" si="311"/>
        <v>0</v>
      </c>
      <c r="AB566" s="178">
        <f t="shared" si="311"/>
        <v>1832319.618</v>
      </c>
      <c r="AC566" s="178">
        <f t="shared" si="311"/>
        <v>2082608.75</v>
      </c>
      <c r="AD566" s="178">
        <f t="shared" si="311"/>
        <v>466000</v>
      </c>
      <c r="AE566" s="178">
        <f>AB566+AC566+AD566</f>
        <v>4380928.3679999998</v>
      </c>
      <c r="AF566" s="178">
        <f>AF12+AF106+AF222+AF327+AF397+AF499+AF526+AF560</f>
        <v>9000</v>
      </c>
      <c r="AG566" s="178">
        <f>AG12+AG106+AG222+AG327+AG397+AG499+AG526+AG560</f>
        <v>0</v>
      </c>
      <c r="AH566" s="178">
        <f>AH12+AH106+AH222+AH327+AH397+AH499+AH526+AH560</f>
        <v>0</v>
      </c>
      <c r="AI566" s="178">
        <f>AF566+AG566+AH566</f>
        <v>9000</v>
      </c>
      <c r="AJ566" s="178">
        <f>AJ12+AJ106+AJ222+AJ327+AJ397+AJ499+AJ526+AJ560</f>
        <v>0</v>
      </c>
      <c r="AK566" s="178">
        <f>AK12+AK106+AK222+AK327+AK397+AK499+AK526+AK560</f>
        <v>0</v>
      </c>
      <c r="AL566" s="178">
        <f>AL12+AL106+AL222+AL327+AL397+AL499+AL526+AL560</f>
        <v>0</v>
      </c>
      <c r="AM566" s="178">
        <f>AJ566+AK566+AL566</f>
        <v>0</v>
      </c>
      <c r="AN566" s="178">
        <f>AN12+AN106+AN222+AN327+AN397+AN499+AN526+AN560</f>
        <v>0</v>
      </c>
      <c r="AO566" s="178">
        <f>AO12+AO106+AO222+AO327+AO397+AO499+AO526+AO560</f>
        <v>0</v>
      </c>
      <c r="AP566" s="178">
        <f>AP12+AP106+AP222+AP327+AP397+AP499+AP526+AP560</f>
        <v>0</v>
      </c>
      <c r="AQ566" s="178">
        <f>AN566+AO566+AP566</f>
        <v>0</v>
      </c>
      <c r="AR566" s="178">
        <f>AE566+AI566+AM566+AQ566</f>
        <v>4389928.3679999998</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22"/>
  <sheetViews>
    <sheetView showGridLines="0" topLeftCell="A4" zoomScale="69" zoomScaleNormal="69" workbookViewId="0">
      <selection activeCell="G17" sqref="G17:G111"/>
    </sheetView>
  </sheetViews>
  <sheetFormatPr baseColWidth="10" defaultColWidth="11.5703125" defaultRowHeight="15" x14ac:dyDescent="0.25"/>
  <cols>
    <col min="1" max="1" width="1.85546875" style="78" customWidth="1"/>
    <col min="2" max="2" width="7.85546875" style="78" customWidth="1"/>
    <col min="3" max="3" width="50" style="78" bestFit="1" customWidth="1"/>
    <col min="4" max="4" width="23.5703125" style="78" customWidth="1"/>
    <col min="5" max="5" width="10.140625" style="78" customWidth="1"/>
    <col min="6" max="7" width="13.85546875" style="78" customWidth="1"/>
    <col min="8" max="8" width="12.85546875" style="70" customWidth="1"/>
    <col min="9" max="9" width="14.85546875" style="78" customWidth="1"/>
    <col min="10" max="10" width="55.28515625" style="78" customWidth="1"/>
    <col min="11" max="11" width="33.7109375" style="78" customWidth="1"/>
    <col min="12" max="12" width="13.85546875" style="78" customWidth="1"/>
    <col min="13" max="33" width="11.5703125" style="78"/>
    <col min="34" max="34" width="45.42578125" style="78" bestFit="1" customWidth="1"/>
    <col min="35" max="35" width="35.28515625" style="78" bestFit="1" customWidth="1"/>
    <col min="36" max="36" width="35.7109375" style="78" bestFit="1" customWidth="1"/>
    <col min="37" max="41" width="46" style="78" customWidth="1"/>
    <col min="42" max="45" width="46.5703125" style="78" bestFit="1" customWidth="1"/>
    <col min="46" max="49" width="46.7109375" style="78" bestFit="1" customWidth="1"/>
    <col min="50" max="53" width="46.140625" style="78" bestFit="1" customWidth="1"/>
    <col min="54" max="56" width="45.42578125" style="78" bestFit="1" customWidth="1"/>
    <col min="57" max="57" width="49.28515625" style="78" bestFit="1" customWidth="1"/>
    <col min="58" max="61" width="46" style="78" bestFit="1" customWidth="1"/>
    <col min="62" max="65" width="46.5703125" style="78" bestFit="1" customWidth="1"/>
    <col min="66" max="69" width="46.7109375" style="78" bestFit="1" customWidth="1"/>
    <col min="70" max="73" width="46.140625" style="78" bestFit="1" customWidth="1"/>
    <col min="74" max="77" width="12.7109375" style="78" bestFit="1" customWidth="1"/>
    <col min="78" max="78" width="11.5703125" style="78"/>
    <col min="79" max="79" width="12.7109375" style="78" bestFit="1" customWidth="1"/>
    <col min="80" max="80" width="11.5703125" style="78"/>
    <col min="81" max="83" width="12.7109375" style="78" bestFit="1" customWidth="1"/>
    <col min="84"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7" t="s">
        <v>1327</v>
      </c>
      <c r="B2" s="117" t="s">
        <v>1329</v>
      </c>
      <c r="C2" s="117" t="s">
        <v>460</v>
      </c>
      <c r="D2" s="117" t="s">
        <v>1328</v>
      </c>
      <c r="E2" s="117" t="s">
        <v>1330</v>
      </c>
      <c r="F2" s="117" t="s">
        <v>461</v>
      </c>
      <c r="G2" s="117" t="s">
        <v>1331</v>
      </c>
      <c r="H2" s="117" t="s">
        <v>1332</v>
      </c>
      <c r="I2" s="117" t="s">
        <v>1333</v>
      </c>
      <c r="J2" s="117" t="s">
        <v>1343</v>
      </c>
      <c r="K2" s="117" t="s">
        <v>1334</v>
      </c>
      <c r="L2" s="117" t="s">
        <v>1335</v>
      </c>
      <c r="M2" s="117" t="s">
        <v>1336</v>
      </c>
      <c r="N2" s="117" t="s">
        <v>1337</v>
      </c>
      <c r="O2" s="117" t="s">
        <v>1338</v>
      </c>
      <c r="P2" s="114" t="s">
        <v>1345</v>
      </c>
      <c r="Q2" s="114" t="s">
        <v>1368</v>
      </c>
      <c r="S2" s="311" t="str">
        <f>+Presupuesto!D11</f>
        <v>Recurrente</v>
      </c>
      <c r="T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198" t="s">
        <v>409</v>
      </c>
      <c r="AI2" s="198" t="s">
        <v>410</v>
      </c>
      <c r="AJ2" s="198" t="s">
        <v>411</v>
      </c>
      <c r="AK2" s="198" t="s">
        <v>412</v>
      </c>
      <c r="AL2" s="198" t="s">
        <v>413</v>
      </c>
      <c r="AM2" s="198" t="s">
        <v>416</v>
      </c>
      <c r="AN2" s="198" t="s">
        <v>414</v>
      </c>
      <c r="AO2" s="198" t="s">
        <v>415</v>
      </c>
      <c r="AP2" s="198" t="s">
        <v>417</v>
      </c>
      <c r="AQ2" s="198" t="s">
        <v>418</v>
      </c>
      <c r="AR2" s="198" t="s">
        <v>419</v>
      </c>
      <c r="AS2" s="198" t="s">
        <v>420</v>
      </c>
      <c r="AT2" s="198" t="s">
        <v>421</v>
      </c>
      <c r="AU2" s="198" t="s">
        <v>422</v>
      </c>
      <c r="AV2" s="198" t="s">
        <v>423</v>
      </c>
      <c r="AW2" s="198" t="s">
        <v>424</v>
      </c>
      <c r="AX2" s="198" t="s">
        <v>425</v>
      </c>
      <c r="AY2" s="198" t="s">
        <v>426</v>
      </c>
      <c r="AZ2" s="198" t="s">
        <v>427</v>
      </c>
      <c r="BA2" s="198" t="s">
        <v>428</v>
      </c>
      <c r="BB2" s="198" t="s">
        <v>429</v>
      </c>
      <c r="BC2" s="198" t="s">
        <v>430</v>
      </c>
      <c r="BD2" s="198" t="s">
        <v>431</v>
      </c>
      <c r="BE2" s="198" t="s">
        <v>432</v>
      </c>
      <c r="BF2" s="198" t="s">
        <v>433</v>
      </c>
      <c r="BG2" s="198" t="s">
        <v>434</v>
      </c>
      <c r="BH2" s="198" t="s">
        <v>435</v>
      </c>
      <c r="BI2" s="198" t="s">
        <v>436</v>
      </c>
      <c r="BJ2" s="198" t="s">
        <v>437</v>
      </c>
      <c r="BK2" s="198" t="s">
        <v>438</v>
      </c>
      <c r="BL2" s="198" t="s">
        <v>439</v>
      </c>
      <c r="BM2" s="198" t="s">
        <v>440</v>
      </c>
      <c r="BN2" s="198" t="s">
        <v>441</v>
      </c>
      <c r="BO2" s="198" t="s">
        <v>442</v>
      </c>
      <c r="BP2" s="198" t="s">
        <v>443</v>
      </c>
      <c r="BQ2" s="198" t="s">
        <v>444</v>
      </c>
      <c r="BR2" s="198" t="s">
        <v>445</v>
      </c>
      <c r="BS2" s="198" t="s">
        <v>446</v>
      </c>
      <c r="BT2" s="198" t="s">
        <v>447</v>
      </c>
      <c r="BU2" s="198" t="s">
        <v>448</v>
      </c>
    </row>
    <row r="3" spans="1:555" s="114" customFormat="1" hidden="1" x14ac:dyDescent="0.25">
      <c r="A3" s="145"/>
      <c r="B3" s="145"/>
      <c r="C3" s="145"/>
      <c r="D3" s="145"/>
      <c r="E3" s="145"/>
      <c r="F3" s="145"/>
      <c r="G3" s="147"/>
      <c r="H3" s="147"/>
      <c r="I3" s="147"/>
      <c r="J3" s="147"/>
      <c r="K3" s="147"/>
      <c r="AH3" s="199">
        <v>2500</v>
      </c>
      <c r="AI3" s="199">
        <v>1900</v>
      </c>
      <c r="AJ3" s="199">
        <v>1650</v>
      </c>
      <c r="AK3" s="199">
        <v>1580</v>
      </c>
      <c r="AL3" s="199">
        <v>2250</v>
      </c>
      <c r="AM3" s="199">
        <v>1650</v>
      </c>
      <c r="AN3" s="199">
        <v>1400</v>
      </c>
      <c r="AO3" s="200">
        <v>1340</v>
      </c>
      <c r="AP3" s="200">
        <v>2000</v>
      </c>
      <c r="AQ3" s="200">
        <v>1400</v>
      </c>
      <c r="AR3" s="200">
        <v>1150</v>
      </c>
      <c r="AS3" s="200">
        <v>1100</v>
      </c>
      <c r="AT3" s="200">
        <v>1750</v>
      </c>
      <c r="AU3" s="200">
        <v>1150</v>
      </c>
      <c r="AV3" s="200">
        <v>900</v>
      </c>
      <c r="AW3" s="200">
        <v>860</v>
      </c>
      <c r="AX3" s="200">
        <v>1200</v>
      </c>
      <c r="AY3" s="114">
        <v>900</v>
      </c>
      <c r="AZ3" s="114">
        <v>650</v>
      </c>
      <c r="BA3" s="114">
        <v>620</v>
      </c>
      <c r="BB3" s="199">
        <f>+'Cuadro Resumen'!C213</f>
        <v>5759.1495000000004</v>
      </c>
      <c r="BC3" s="199">
        <f>+'Cuadro Resumen'!D213</f>
        <v>5307.4515000000001</v>
      </c>
      <c r="BD3" s="199">
        <f>+'Cuadro Resumen'!E213</f>
        <v>6775.47</v>
      </c>
      <c r="BE3" s="199">
        <f>+'Cuadro Resumen'!F213</f>
        <v>6323.7719999999999</v>
      </c>
      <c r="BF3" s="199">
        <f>+'Cuadro Resumen'!C214</f>
        <v>5081.6025</v>
      </c>
      <c r="BG3" s="199">
        <f>+'Cuadro Resumen'!D214</f>
        <v>4629.9045000000006</v>
      </c>
      <c r="BH3" s="199">
        <f>+'Cuadro Resumen'!E214</f>
        <v>6097.9230000000007</v>
      </c>
      <c r="BI3" s="199">
        <f>+'Cuadro Resumen'!F214</f>
        <v>5646.2250000000004</v>
      </c>
      <c r="BJ3" s="200">
        <f>+'Cuadro Resumen'!C215</f>
        <v>4404.0555000000004</v>
      </c>
      <c r="BK3" s="200">
        <f>+'Cuadro Resumen'!D215</f>
        <v>4065.2820000000002</v>
      </c>
      <c r="BL3" s="200">
        <f>+'Cuadro Resumen'!E215</f>
        <v>5420.3760000000002</v>
      </c>
      <c r="BM3" s="200">
        <f>+'Cuadro Resumen'!F215</f>
        <v>4968.6779999999999</v>
      </c>
      <c r="BN3" s="200">
        <f>+'Cuadro Resumen'!C216</f>
        <v>3726.5085000000004</v>
      </c>
      <c r="BO3" s="200">
        <f>+'Cuadro Resumen'!D216</f>
        <v>3387.7350000000001</v>
      </c>
      <c r="BP3" s="200">
        <f>+'Cuadro Resumen'!E216</f>
        <v>4742.8290000000006</v>
      </c>
      <c r="BQ3" s="200">
        <f>+'Cuadro Resumen'!F216</f>
        <v>4404.0555000000004</v>
      </c>
      <c r="BR3" s="200">
        <f>+'Cuadro Resumen'!C217</f>
        <v>3274.8105</v>
      </c>
      <c r="BS3" s="200">
        <f>+'Cuadro Resumen'!D217</f>
        <v>3048.9615000000003</v>
      </c>
      <c r="BT3" s="200">
        <f>+'Cuadro Resumen'!E217</f>
        <v>4178.2065000000002</v>
      </c>
      <c r="BU3" s="200">
        <f>+'Cuadro Resumen'!F217</f>
        <v>3839.433</v>
      </c>
    </row>
    <row r="5" spans="1:555" ht="60" customHeight="1" x14ac:dyDescent="0.25">
      <c r="C5" s="187" t="s">
        <v>238</v>
      </c>
      <c r="D5" s="312">
        <f>SUMIF(C:C,$C$10,D:D)</f>
        <v>75384.75</v>
      </c>
      <c r="F5" s="148">
        <f>+D5+'2. CONTRATACION DE PERSONAL'!D5+'3. EQUIPO DE OFICINA'!D5+'4. EQUIPO TECNOLÓGICOS'!D5+'5. ACTIVIDADES ESPECIALES'!D5</f>
        <v>4389928.3679999998</v>
      </c>
    </row>
    <row r="6" spans="1:555" x14ac:dyDescent="0.25">
      <c r="C6" s="67"/>
      <c r="D6" s="67"/>
      <c r="E6" s="67"/>
      <c r="F6" s="67"/>
      <c r="G6" s="67"/>
      <c r="H6" s="72"/>
      <c r="I6" s="67"/>
      <c r="J6" s="67"/>
    </row>
    <row r="7" spans="1:555" x14ac:dyDescent="0.25">
      <c r="C7" s="67" t="s">
        <v>41</v>
      </c>
      <c r="D7" s="67"/>
      <c r="E7" s="67"/>
      <c r="F7" s="67"/>
      <c r="G7" s="67"/>
      <c r="H7" s="72"/>
      <c r="I7" s="67"/>
      <c r="J7" s="67"/>
    </row>
    <row r="8" spans="1:555" x14ac:dyDescent="0.25">
      <c r="C8" s="67" t="s">
        <v>42</v>
      </c>
      <c r="D8" s="67"/>
      <c r="E8" s="67"/>
      <c r="F8" s="67"/>
      <c r="G8" s="67"/>
      <c r="H8" s="72"/>
      <c r="I8" s="67"/>
      <c r="J8" s="67"/>
    </row>
    <row r="9" spans="1:555" ht="15.75" thickBot="1" x14ac:dyDescent="0.3">
      <c r="B9" s="85"/>
      <c r="C9" s="169"/>
      <c r="D9" s="169"/>
      <c r="E9" s="169"/>
      <c r="F9" s="169"/>
      <c r="G9" s="169"/>
      <c r="H9" s="72"/>
      <c r="I9" s="169"/>
      <c r="J9" s="169"/>
      <c r="K9" s="104"/>
    </row>
    <row r="10" spans="1:555" ht="15.75" thickBot="1" x14ac:dyDescent="0.3">
      <c r="B10" s="85"/>
      <c r="C10" s="29" t="s">
        <v>43</v>
      </c>
      <c r="D10" s="30">
        <f>SUM(G17:G26)</f>
        <v>72835</v>
      </c>
      <c r="E10" s="85"/>
      <c r="F10" s="85"/>
      <c r="G10" s="85"/>
      <c r="H10" s="69"/>
      <c r="I10" s="353">
        <f>SUM('1. TALLERES SEMINARIOS'!D10)</f>
        <v>72835</v>
      </c>
      <c r="J10" s="69"/>
      <c r="K10" s="104"/>
    </row>
    <row r="11" spans="1:555" x14ac:dyDescent="0.25">
      <c r="B11" s="85"/>
      <c r="C11" s="67"/>
      <c r="D11" s="31"/>
      <c r="E11" s="85"/>
      <c r="F11" s="85"/>
      <c r="G11" s="85"/>
      <c r="H11" s="69"/>
      <c r="I11" s="69"/>
      <c r="J11" s="69"/>
      <c r="K11" s="104"/>
    </row>
    <row r="12" spans="1:555" x14ac:dyDescent="0.25">
      <c r="B12" s="85"/>
      <c r="C12" s="67"/>
      <c r="D12" s="31"/>
      <c r="E12" s="85"/>
      <c r="F12" s="85"/>
      <c r="G12" s="85"/>
      <c r="H12" s="69"/>
      <c r="I12" s="69"/>
      <c r="J12" s="69"/>
      <c r="K12" s="104"/>
      <c r="N12" s="145"/>
    </row>
    <row r="13" spans="1:555" ht="15.75" x14ac:dyDescent="0.25">
      <c r="B13" s="85"/>
      <c r="C13" s="194" t="s">
        <v>381</v>
      </c>
      <c r="D13" s="252" t="s">
        <v>1464</v>
      </c>
      <c r="E13" s="85"/>
      <c r="F13" s="85"/>
      <c r="G13" s="85"/>
      <c r="H13" s="69"/>
      <c r="I13" s="69"/>
      <c r="J13" s="69"/>
      <c r="K13" s="104"/>
      <c r="N13" s="145"/>
    </row>
    <row r="14" spans="1:555" ht="18.75" x14ac:dyDescent="0.25">
      <c r="B14" s="85"/>
      <c r="C14" s="195" t="str">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Recopilación de información anual de capacitaciones.  Sistematización  Planificación de capacitaciones, Ejecución</v>
      </c>
      <c r="D14" s="31"/>
      <c r="E14" s="85"/>
      <c r="F14" s="85"/>
      <c r="G14" s="85"/>
      <c r="H14" s="69"/>
      <c r="I14" s="69"/>
      <c r="J14" s="69"/>
      <c r="K14" s="104"/>
      <c r="N14" s="145"/>
    </row>
    <row r="15" spans="1:555" ht="15.75" thickBot="1" x14ac:dyDescent="0.3">
      <c r="B15" s="85"/>
      <c r="C15" s="67"/>
      <c r="D15" s="31"/>
      <c r="E15" s="85"/>
      <c r="F15" s="85"/>
      <c r="G15" s="85"/>
      <c r="H15" s="69"/>
      <c r="I15" s="69"/>
      <c r="J15" s="69"/>
      <c r="K15" s="104"/>
      <c r="N15" s="145"/>
    </row>
    <row r="16" spans="1:555" ht="32.25" customHeight="1" thickBot="1" x14ac:dyDescent="0.3">
      <c r="B16" s="85"/>
      <c r="C16" s="118" t="s">
        <v>44</v>
      </c>
      <c r="D16" s="121" t="s">
        <v>45</v>
      </c>
      <c r="E16" s="120" t="s">
        <v>55</v>
      </c>
      <c r="F16" s="120" t="s">
        <v>57</v>
      </c>
      <c r="G16" s="119" t="s">
        <v>27</v>
      </c>
      <c r="H16" s="125" t="s">
        <v>120</v>
      </c>
      <c r="I16" s="120" t="s">
        <v>46</v>
      </c>
      <c r="J16" s="120" t="s">
        <v>121</v>
      </c>
      <c r="K16" s="120" t="s">
        <v>399</v>
      </c>
      <c r="L16" s="120" t="s">
        <v>400</v>
      </c>
      <c r="N16" s="145"/>
    </row>
    <row r="17" spans="2:14" ht="15.75" thickBot="1" x14ac:dyDescent="0.3">
      <c r="B17" s="85"/>
      <c r="C17" s="232" t="s">
        <v>47</v>
      </c>
      <c r="D17" s="549">
        <v>60</v>
      </c>
      <c r="E17" s="233">
        <v>2</v>
      </c>
      <c r="F17" s="107">
        <v>30000</v>
      </c>
      <c r="G17" s="234">
        <f t="shared" ref="G17:G25" si="0">E17*F17</f>
        <v>60000</v>
      </c>
      <c r="H17" s="235" t="s">
        <v>118</v>
      </c>
      <c r="I17" s="108" t="s">
        <v>685</v>
      </c>
      <c r="J17" s="108" t="str">
        <f>VLOOKUP(I17,Presupuesto!$B$11:$C$566,2,0)</f>
        <v>SERVICIOS DE CAPACITACION.</v>
      </c>
      <c r="K17" s="236" t="s">
        <v>1345</v>
      </c>
      <c r="L17" s="108" t="s">
        <v>401</v>
      </c>
      <c r="N17" s="145"/>
    </row>
    <row r="18" spans="2:14" ht="15.75" thickBot="1" x14ac:dyDescent="0.3">
      <c r="B18" s="85"/>
      <c r="C18" s="91" t="s">
        <v>48</v>
      </c>
      <c r="D18" s="550"/>
      <c r="E18" s="192">
        <f>D17</f>
        <v>60</v>
      </c>
      <c r="F18" s="92">
        <v>50</v>
      </c>
      <c r="G18" s="89">
        <f t="shared" si="0"/>
        <v>3000</v>
      </c>
      <c r="H18" s="235" t="s">
        <v>118</v>
      </c>
      <c r="I18" s="90" t="s">
        <v>703</v>
      </c>
      <c r="J18" s="90" t="str">
        <f>VLOOKUP(I18,Presupuesto!$B$11:$C$566,2,0)</f>
        <v>SERVICIOS DE IMPRENTA PUBLIC.Y REPRODUCCION</v>
      </c>
      <c r="K18" s="90" t="str">
        <f t="shared" ref="K18:K26" si="1">$K$17</f>
        <v>Desarrollo del Sistema de Educación Superior</v>
      </c>
      <c r="L18" s="90" t="s">
        <v>401</v>
      </c>
      <c r="N18" s="145"/>
    </row>
    <row r="19" spans="2:14" ht="15.75" thickBot="1" x14ac:dyDescent="0.3">
      <c r="B19" s="85"/>
      <c r="C19" s="91" t="s">
        <v>49</v>
      </c>
      <c r="D19" s="550"/>
      <c r="E19" s="192">
        <f>D17</f>
        <v>60</v>
      </c>
      <c r="F19" s="92">
        <v>150</v>
      </c>
      <c r="G19" s="89">
        <f t="shared" si="0"/>
        <v>9000</v>
      </c>
      <c r="H19" s="235" t="s">
        <v>118</v>
      </c>
      <c r="I19" s="90" t="s">
        <v>778</v>
      </c>
      <c r="J19" s="90" t="str">
        <f>VLOOKUP(I19,Presupuesto!$B$11:$C$566,2,0)</f>
        <v>ALIMENTOS B EBIDAS PARA PERSONAS</v>
      </c>
      <c r="K19" s="90" t="str">
        <f t="shared" si="1"/>
        <v>Desarrollo del Sistema de Educación Superior</v>
      </c>
      <c r="L19" s="90" t="s">
        <v>385</v>
      </c>
      <c r="N19" s="145"/>
    </row>
    <row r="20" spans="2:14" ht="15.75" thickBot="1" x14ac:dyDescent="0.3">
      <c r="B20" s="85"/>
      <c r="C20" s="91" t="s">
        <v>50</v>
      </c>
      <c r="D20" s="550"/>
      <c r="E20" s="143">
        <v>0</v>
      </c>
      <c r="F20" s="110">
        <v>10000</v>
      </c>
      <c r="G20" s="89">
        <f t="shared" si="0"/>
        <v>0</v>
      </c>
      <c r="H20" s="235" t="s">
        <v>118</v>
      </c>
      <c r="I20" s="229" t="s">
        <v>289</v>
      </c>
      <c r="J20" s="90" t="str">
        <f>VLOOKUP(I20,Presupuesto!$B$11:$C$566,2,0)</f>
        <v>PASAJES (26100-00)</v>
      </c>
      <c r="K20" s="90" t="str">
        <f t="shared" si="1"/>
        <v>Desarrollo del Sistema de Educación Superior</v>
      </c>
      <c r="L20" s="90" t="s">
        <v>401</v>
      </c>
      <c r="N20" s="145"/>
    </row>
    <row r="21" spans="2:14" ht="15.75" thickBot="1" x14ac:dyDescent="0.3">
      <c r="B21" s="85"/>
      <c r="C21" s="91" t="s">
        <v>406</v>
      </c>
      <c r="D21" s="550"/>
      <c r="E21" s="143">
        <v>0</v>
      </c>
      <c r="F21" s="110">
        <v>250</v>
      </c>
      <c r="G21" s="89">
        <f t="shared" si="0"/>
        <v>0</v>
      </c>
      <c r="H21" s="235" t="s">
        <v>118</v>
      </c>
      <c r="I21" s="90" t="s">
        <v>807</v>
      </c>
      <c r="J21" s="90" t="str">
        <f>VLOOKUP(I21,Presupuesto!$B$11:$C$566,2,0)</f>
        <v>PRODUCTOS PAPEL Y CARTON</v>
      </c>
      <c r="K21" s="90" t="str">
        <f t="shared" si="1"/>
        <v>Desarrollo del Sistema de Educación Superior</v>
      </c>
      <c r="L21" s="90" t="s">
        <v>401</v>
      </c>
      <c r="N21" s="145"/>
    </row>
    <row r="22" spans="2:14" ht="15.75" thickBot="1" x14ac:dyDescent="0.3">
      <c r="B22" s="85"/>
      <c r="C22" s="91" t="s">
        <v>51</v>
      </c>
      <c r="D22" s="550"/>
      <c r="E22" s="192">
        <f>(D17*25)/500</f>
        <v>3</v>
      </c>
      <c r="F22" s="92">
        <v>85</v>
      </c>
      <c r="G22" s="89">
        <f t="shared" si="0"/>
        <v>255</v>
      </c>
      <c r="H22" s="235" t="s">
        <v>118</v>
      </c>
      <c r="I22" s="90" t="s">
        <v>807</v>
      </c>
      <c r="J22" s="90" t="str">
        <f>VLOOKUP(I22,Presupuesto!$B$11:$C$566,2,0)</f>
        <v>PRODUCTOS PAPEL Y CARTON</v>
      </c>
      <c r="K22" s="90" t="str">
        <f t="shared" si="1"/>
        <v>Desarrollo del Sistema de Educación Superior</v>
      </c>
      <c r="L22" s="90" t="s">
        <v>401</v>
      </c>
      <c r="N22" s="145"/>
    </row>
    <row r="23" spans="2:14" ht="15.75" thickBot="1" x14ac:dyDescent="0.3">
      <c r="B23" s="85"/>
      <c r="C23" s="91" t="s">
        <v>112</v>
      </c>
      <c r="D23" s="550"/>
      <c r="E23" s="192">
        <f>D17/12</f>
        <v>5</v>
      </c>
      <c r="F23" s="92">
        <v>36</v>
      </c>
      <c r="G23" s="89">
        <f t="shared" si="0"/>
        <v>180</v>
      </c>
      <c r="H23" s="235" t="s">
        <v>118</v>
      </c>
      <c r="I23" s="90" t="s">
        <v>928</v>
      </c>
      <c r="J23" s="90" t="str">
        <f>VLOOKUP(I23,Presupuesto!$B$11:$C$566,2,0)</f>
        <v>UTILES DE ESCRITORIO, OFICINA Y ENSE¥ANZA</v>
      </c>
      <c r="K23" s="90" t="str">
        <f t="shared" si="1"/>
        <v>Desarrollo del Sistema de Educación Superior</v>
      </c>
      <c r="L23" s="90" t="s">
        <v>401</v>
      </c>
      <c r="N23" s="145"/>
    </row>
    <row r="24" spans="2:14" ht="15.75" thickBot="1" x14ac:dyDescent="0.3">
      <c r="B24" s="85"/>
      <c r="C24" s="91" t="s">
        <v>34</v>
      </c>
      <c r="D24" s="550"/>
      <c r="E24" s="192">
        <f>D17/12</f>
        <v>5</v>
      </c>
      <c r="F24" s="92">
        <v>80</v>
      </c>
      <c r="G24" s="89">
        <f t="shared" si="0"/>
        <v>400</v>
      </c>
      <c r="H24" s="235" t="s">
        <v>118</v>
      </c>
      <c r="I24" s="90" t="s">
        <v>928</v>
      </c>
      <c r="J24" s="90" t="str">
        <f>VLOOKUP(I24,Presupuesto!$B$11:$C$566,2,0)</f>
        <v>UTILES DE ESCRITORIO, OFICINA Y ENSE¥ANZA</v>
      </c>
      <c r="K24" s="90" t="str">
        <f t="shared" si="1"/>
        <v>Desarrollo del Sistema de Educación Superior</v>
      </c>
      <c r="L24" s="90" t="s">
        <v>401</v>
      </c>
      <c r="N24" s="145"/>
    </row>
    <row r="25" spans="2:14" x14ac:dyDescent="0.25">
      <c r="B25" s="85"/>
      <c r="C25" s="101" t="s">
        <v>52</v>
      </c>
      <c r="D25" s="550"/>
      <c r="E25" s="197">
        <v>0</v>
      </c>
      <c r="F25" s="111">
        <v>25</v>
      </c>
      <c r="G25" s="89">
        <f t="shared" si="0"/>
        <v>0</v>
      </c>
      <c r="H25" s="235" t="s">
        <v>118</v>
      </c>
      <c r="I25" s="90" t="s">
        <v>928</v>
      </c>
      <c r="J25" s="90" t="str">
        <f>VLOOKUP(I25,Presupuesto!$B$11:$C$566,2,0)</f>
        <v>UTILES DE ESCRITORIO, OFICINA Y ENSE¥ANZA</v>
      </c>
      <c r="K25" s="90" t="str">
        <f t="shared" si="1"/>
        <v>Desarrollo del Sistema de Educación Superior</v>
      </c>
      <c r="L25" s="90" t="s">
        <v>401</v>
      </c>
      <c r="N25" s="145"/>
    </row>
    <row r="26" spans="2:14" ht="15.75" thickBot="1" x14ac:dyDescent="0.3">
      <c r="B26" s="85"/>
      <c r="C26" s="201" t="s">
        <v>421</v>
      </c>
      <c r="D26" s="202">
        <v>0</v>
      </c>
      <c r="E26" s="237">
        <v>0</v>
      </c>
      <c r="F26" s="96">
        <f>HLOOKUP(C26,$AH$2:$BU$3,2,0)</f>
        <v>1750</v>
      </c>
      <c r="G26" s="97">
        <f>D26*E26*F26</f>
        <v>0</v>
      </c>
      <c r="H26" s="238"/>
      <c r="I26" s="239" t="s">
        <v>290</v>
      </c>
      <c r="J26" s="98" t="str">
        <f>VLOOKUP(I26,Presupuesto!$B$11:$C$566,2,0)</f>
        <v>VIATICOS (26200-00)</v>
      </c>
      <c r="K26" s="240" t="str">
        <f t="shared" si="1"/>
        <v>Desarrollo del Sistema de Educación Superior</v>
      </c>
      <c r="L26" s="240" t="s">
        <v>401</v>
      </c>
    </row>
    <row r="27" spans="2:14" x14ac:dyDescent="0.25">
      <c r="B27" s="85"/>
      <c r="C27" s="85"/>
      <c r="E27" s="104"/>
      <c r="F27" s="104"/>
      <c r="G27" s="104"/>
      <c r="H27" s="166"/>
      <c r="I27" s="104"/>
      <c r="J27" s="104"/>
      <c r="K27" s="104"/>
    </row>
    <row r="28" spans="2:14" ht="15.75" thickBot="1" x14ac:dyDescent="0.3"/>
    <row r="29" spans="2:14" ht="15.75" thickBot="1" x14ac:dyDescent="0.3">
      <c r="C29" s="29" t="s">
        <v>43</v>
      </c>
      <c r="D29" s="30">
        <f>SUM(G36:G45)</f>
        <v>2549.75</v>
      </c>
      <c r="E29" s="85"/>
      <c r="F29" s="85"/>
      <c r="G29" s="85"/>
      <c r="H29" s="69"/>
      <c r="I29" s="69"/>
      <c r="J29" s="69"/>
      <c r="K29" s="104"/>
    </row>
    <row r="30" spans="2:14" x14ac:dyDescent="0.25">
      <c r="C30" s="67"/>
      <c r="D30" s="31"/>
      <c r="E30" s="85"/>
      <c r="F30" s="85"/>
      <c r="G30" s="85"/>
      <c r="H30" s="69"/>
      <c r="I30" s="69"/>
      <c r="J30" s="69"/>
      <c r="K30" s="104"/>
    </row>
    <row r="31" spans="2:14" x14ac:dyDescent="0.25">
      <c r="C31" s="67"/>
      <c r="D31" s="31"/>
      <c r="E31" s="85"/>
      <c r="F31" s="85"/>
      <c r="G31" s="85"/>
      <c r="H31" s="69"/>
      <c r="I31" s="69"/>
      <c r="J31" s="69"/>
      <c r="K31" s="104"/>
    </row>
    <row r="32" spans="2:14" ht="15.75" x14ac:dyDescent="0.25">
      <c r="C32" s="194" t="s">
        <v>381</v>
      </c>
      <c r="D32" s="252" t="s">
        <v>1485</v>
      </c>
      <c r="E32" s="85"/>
      <c r="F32" s="85"/>
      <c r="G32" s="85"/>
      <c r="H32" s="69"/>
      <c r="I32" s="69"/>
      <c r="J32" s="69"/>
      <c r="K32" s="104"/>
    </row>
    <row r="33" spans="3:12" ht="18.75" x14ac:dyDescent="0.25">
      <c r="C33" s="195" t="str">
        <f>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16. Desa. del Sistema Educ.Sup.'!$F:$G,2,FALSE),IFERROR(VLOOKUP(D32,#REF!,2,FALSE),VLOOKUP(D32,#REF!,2,0)))))))))))))))))</f>
        <v>Apoyo técnico a las unidades para uso del sistema</v>
      </c>
      <c r="D33" s="31"/>
      <c r="E33" s="85"/>
      <c r="F33" s="85"/>
      <c r="G33" s="85"/>
      <c r="H33" s="69"/>
      <c r="I33" s="69"/>
      <c r="J33" s="69"/>
      <c r="K33" s="104"/>
    </row>
    <row r="34" spans="3:12" ht="15.75" thickBot="1" x14ac:dyDescent="0.3">
      <c r="C34" s="67"/>
      <c r="D34" s="31"/>
      <c r="E34" s="85"/>
      <c r="F34" s="85"/>
      <c r="G34" s="85"/>
      <c r="H34" s="69"/>
      <c r="I34" s="69"/>
      <c r="J34" s="69"/>
      <c r="K34" s="104"/>
    </row>
    <row r="35" spans="3:12" ht="30.75" thickBot="1" x14ac:dyDescent="0.3">
      <c r="C35" s="118" t="s">
        <v>44</v>
      </c>
      <c r="D35" s="121" t="s">
        <v>45</v>
      </c>
      <c r="E35" s="120" t="s">
        <v>55</v>
      </c>
      <c r="F35" s="120" t="s">
        <v>57</v>
      </c>
      <c r="G35" s="119" t="s">
        <v>27</v>
      </c>
      <c r="H35" s="125" t="s">
        <v>120</v>
      </c>
      <c r="I35" s="120" t="s">
        <v>46</v>
      </c>
      <c r="J35" s="120" t="s">
        <v>121</v>
      </c>
      <c r="K35" s="120" t="s">
        <v>399</v>
      </c>
      <c r="L35" s="120" t="s">
        <v>400</v>
      </c>
    </row>
    <row r="36" spans="3:12" ht="15.75" thickBot="1" x14ac:dyDescent="0.3">
      <c r="C36" s="232" t="s">
        <v>47</v>
      </c>
      <c r="D36" s="549">
        <v>47</v>
      </c>
      <c r="E36" s="233"/>
      <c r="F36" s="107">
        <v>30000</v>
      </c>
      <c r="G36" s="234">
        <f t="shared" ref="G36:G44" si="2">E36*F36</f>
        <v>0</v>
      </c>
      <c r="H36" s="235" t="s">
        <v>118</v>
      </c>
      <c r="I36" s="108" t="s">
        <v>685</v>
      </c>
      <c r="J36" s="108" t="str">
        <f>VLOOKUP(I36,Presupuesto!$B$11:$C$566,2,0)</f>
        <v>SERVICIOS DE CAPACITACION.</v>
      </c>
      <c r="K36" s="236" t="s">
        <v>1345</v>
      </c>
      <c r="L36" s="108" t="s">
        <v>401</v>
      </c>
    </row>
    <row r="37" spans="3:12" ht="15.75" thickBot="1" x14ac:dyDescent="0.3">
      <c r="C37" s="91" t="s">
        <v>48</v>
      </c>
      <c r="D37" s="550"/>
      <c r="E37" s="192">
        <f>D36</f>
        <v>47</v>
      </c>
      <c r="F37" s="92">
        <v>50</v>
      </c>
      <c r="G37" s="89">
        <f t="shared" si="2"/>
        <v>2350</v>
      </c>
      <c r="H37" s="235" t="s">
        <v>118</v>
      </c>
      <c r="I37" s="90" t="s">
        <v>703</v>
      </c>
      <c r="J37" s="90" t="str">
        <f>VLOOKUP(I37,Presupuesto!$B$11:$C$566,2,0)</f>
        <v>SERVICIOS DE IMPRENTA PUBLIC.Y REPRODUCCION</v>
      </c>
      <c r="K37" s="90" t="str">
        <f>$K$36</f>
        <v>Desarrollo del Sistema de Educación Superior</v>
      </c>
      <c r="L37" s="90" t="s">
        <v>401</v>
      </c>
    </row>
    <row r="38" spans="3:12" ht="15.75" thickBot="1" x14ac:dyDescent="0.3">
      <c r="C38" s="91" t="s">
        <v>49</v>
      </c>
      <c r="D38" s="550"/>
      <c r="E38" s="192"/>
      <c r="F38" s="92">
        <v>150</v>
      </c>
      <c r="G38" s="89">
        <f t="shared" si="2"/>
        <v>0</v>
      </c>
      <c r="H38" s="235" t="s">
        <v>118</v>
      </c>
      <c r="I38" s="90" t="s">
        <v>778</v>
      </c>
      <c r="J38" s="90" t="str">
        <f>VLOOKUP(I38,Presupuesto!$B$11:$C$566,2,0)</f>
        <v>ALIMENTOS B EBIDAS PARA PERSONAS</v>
      </c>
      <c r="K38" s="90" t="str">
        <f t="shared" ref="K38:K45" si="3">$K$36</f>
        <v>Desarrollo del Sistema de Educación Superior</v>
      </c>
      <c r="L38" s="90" t="s">
        <v>385</v>
      </c>
    </row>
    <row r="39" spans="3:12" ht="15.75" thickBot="1" x14ac:dyDescent="0.3">
      <c r="C39" s="91" t="s">
        <v>50</v>
      </c>
      <c r="D39" s="550"/>
      <c r="E39" s="143">
        <v>0</v>
      </c>
      <c r="F39" s="110">
        <v>10000</v>
      </c>
      <c r="G39" s="89">
        <f t="shared" si="2"/>
        <v>0</v>
      </c>
      <c r="H39" s="235" t="s">
        <v>118</v>
      </c>
      <c r="I39" s="229" t="s">
        <v>289</v>
      </c>
      <c r="J39" s="90" t="str">
        <f>VLOOKUP(I39,Presupuesto!$B$11:$C$566,2,0)</f>
        <v>PASAJES (26100-00)</v>
      </c>
      <c r="K39" s="90" t="str">
        <f t="shared" si="3"/>
        <v>Desarrollo del Sistema de Educación Superior</v>
      </c>
      <c r="L39" s="90" t="s">
        <v>401</v>
      </c>
    </row>
    <row r="40" spans="3:12" ht="15.75" thickBot="1" x14ac:dyDescent="0.3">
      <c r="C40" s="91" t="s">
        <v>406</v>
      </c>
      <c r="D40" s="550"/>
      <c r="E40" s="143"/>
      <c r="F40" s="110">
        <v>250</v>
      </c>
      <c r="G40" s="89">
        <f t="shared" si="2"/>
        <v>0</v>
      </c>
      <c r="H40" s="235" t="s">
        <v>118</v>
      </c>
      <c r="I40" s="90" t="s">
        <v>807</v>
      </c>
      <c r="J40" s="90" t="str">
        <f>VLOOKUP(I40,Presupuesto!$B$11:$C$566,2,0)</f>
        <v>PRODUCTOS PAPEL Y CARTON</v>
      </c>
      <c r="K40" s="90" t="str">
        <f t="shared" si="3"/>
        <v>Desarrollo del Sistema de Educación Superior</v>
      </c>
      <c r="L40" s="90" t="s">
        <v>401</v>
      </c>
    </row>
    <row r="41" spans="3:12" ht="15.75" thickBot="1" x14ac:dyDescent="0.3">
      <c r="C41" s="91" t="s">
        <v>51</v>
      </c>
      <c r="D41" s="550"/>
      <c r="E41" s="192">
        <f>(D36*25)/500</f>
        <v>2.35</v>
      </c>
      <c r="F41" s="92">
        <v>85</v>
      </c>
      <c r="G41" s="89">
        <f t="shared" si="2"/>
        <v>199.75</v>
      </c>
      <c r="H41" s="235" t="s">
        <v>118</v>
      </c>
      <c r="I41" s="90" t="s">
        <v>807</v>
      </c>
      <c r="J41" s="90" t="str">
        <f>VLOOKUP(I41,Presupuesto!$B$11:$C$566,2,0)</f>
        <v>PRODUCTOS PAPEL Y CARTON</v>
      </c>
      <c r="K41" s="90" t="str">
        <f t="shared" si="3"/>
        <v>Desarrollo del Sistema de Educación Superior</v>
      </c>
      <c r="L41" s="90" t="s">
        <v>401</v>
      </c>
    </row>
    <row r="42" spans="3:12" ht="15.75" thickBot="1" x14ac:dyDescent="0.3">
      <c r="C42" s="91" t="s">
        <v>112</v>
      </c>
      <c r="D42" s="550"/>
      <c r="E42" s="192"/>
      <c r="F42" s="92">
        <v>36</v>
      </c>
      <c r="G42" s="89">
        <f t="shared" si="2"/>
        <v>0</v>
      </c>
      <c r="H42" s="235" t="s">
        <v>118</v>
      </c>
      <c r="I42" s="90" t="s">
        <v>928</v>
      </c>
      <c r="J42" s="90" t="str">
        <f>VLOOKUP(I42,Presupuesto!$B$11:$C$566,2,0)</f>
        <v>UTILES DE ESCRITORIO, OFICINA Y ENSE¥ANZA</v>
      </c>
      <c r="K42" s="90" t="str">
        <f t="shared" si="3"/>
        <v>Desarrollo del Sistema de Educación Superior</v>
      </c>
      <c r="L42" s="90" t="s">
        <v>401</v>
      </c>
    </row>
    <row r="43" spans="3:12" ht="15.75" thickBot="1" x14ac:dyDescent="0.3">
      <c r="C43" s="91" t="s">
        <v>34</v>
      </c>
      <c r="D43" s="550"/>
      <c r="E43" s="192"/>
      <c r="F43" s="92">
        <v>80</v>
      </c>
      <c r="G43" s="89">
        <f t="shared" si="2"/>
        <v>0</v>
      </c>
      <c r="H43" s="235" t="s">
        <v>118</v>
      </c>
      <c r="I43" s="90" t="s">
        <v>928</v>
      </c>
      <c r="J43" s="90" t="str">
        <f>VLOOKUP(I43,Presupuesto!$B$11:$C$566,2,0)</f>
        <v>UTILES DE ESCRITORIO, OFICINA Y ENSE¥ANZA</v>
      </c>
      <c r="K43" s="90" t="str">
        <f t="shared" si="3"/>
        <v>Desarrollo del Sistema de Educación Superior</v>
      </c>
      <c r="L43" s="90" t="s">
        <v>401</v>
      </c>
    </row>
    <row r="44" spans="3:12" x14ac:dyDescent="0.25">
      <c r="C44" s="101" t="s">
        <v>52</v>
      </c>
      <c r="D44" s="550"/>
      <c r="E44" s="197">
        <v>0</v>
      </c>
      <c r="F44" s="111">
        <v>25</v>
      </c>
      <c r="G44" s="89">
        <f t="shared" si="2"/>
        <v>0</v>
      </c>
      <c r="H44" s="235" t="s">
        <v>118</v>
      </c>
      <c r="I44" s="90" t="s">
        <v>928</v>
      </c>
      <c r="J44" s="90" t="str">
        <f>VLOOKUP(I44,Presupuesto!$B$11:$C$566,2,0)</f>
        <v>UTILES DE ESCRITORIO, OFICINA Y ENSE¥ANZA</v>
      </c>
      <c r="K44" s="90" t="str">
        <f t="shared" si="3"/>
        <v>Desarrollo del Sistema de Educación Superior</v>
      </c>
      <c r="L44" s="90" t="s">
        <v>401</v>
      </c>
    </row>
    <row r="45" spans="3:12" ht="15.75" thickBot="1" x14ac:dyDescent="0.3">
      <c r="C45" s="201" t="s">
        <v>419</v>
      </c>
      <c r="D45" s="202">
        <v>0</v>
      </c>
      <c r="E45" s="237">
        <v>0</v>
      </c>
      <c r="F45" s="96">
        <f>HLOOKUP(C45,$AH$2:$BU$3,2,0)</f>
        <v>1150</v>
      </c>
      <c r="G45" s="97">
        <f>D45*E45*F45</f>
        <v>0</v>
      </c>
      <c r="H45" s="238"/>
      <c r="I45" s="239" t="s">
        <v>290</v>
      </c>
      <c r="J45" s="98" t="str">
        <f>VLOOKUP(I45,Presupuesto!$B$11:$C$566,2,0)</f>
        <v>VIATICOS (26200-00)</v>
      </c>
      <c r="K45" s="240" t="str">
        <f t="shared" si="3"/>
        <v>Desarrollo del Sistema de Educación Superior</v>
      </c>
      <c r="L45" s="240" t="s">
        <v>401</v>
      </c>
    </row>
    <row r="47" spans="3:12" ht="15.75" thickBot="1" x14ac:dyDescent="0.3"/>
    <row r="48" spans="3:12" ht="15.75" thickBot="1" x14ac:dyDescent="0.3">
      <c r="C48" s="29" t="s">
        <v>43</v>
      </c>
      <c r="D48" s="30"/>
      <c r="E48" s="85"/>
      <c r="F48" s="85"/>
      <c r="G48" s="85"/>
      <c r="H48" s="69"/>
      <c r="I48" s="69"/>
      <c r="J48" s="69"/>
      <c r="K48" s="104"/>
    </row>
    <row r="49" spans="3:12" x14ac:dyDescent="0.25">
      <c r="C49" s="67"/>
      <c r="D49" s="31"/>
      <c r="E49" s="85"/>
      <c r="F49" s="85"/>
      <c r="G49" s="85"/>
      <c r="H49" s="69"/>
      <c r="I49" s="69"/>
      <c r="J49" s="69"/>
      <c r="K49" s="104"/>
    </row>
    <row r="50" spans="3:12" x14ac:dyDescent="0.25">
      <c r="C50" s="67"/>
      <c r="D50" s="31"/>
      <c r="E50" s="85"/>
      <c r="F50" s="85"/>
      <c r="G50" s="85"/>
      <c r="H50" s="69"/>
      <c r="I50" s="69"/>
      <c r="J50" s="69"/>
      <c r="K50" s="104"/>
    </row>
    <row r="51" spans="3:12" ht="15.75" x14ac:dyDescent="0.25">
      <c r="C51" s="194" t="s">
        <v>381</v>
      </c>
      <c r="D51" s="252"/>
      <c r="E51" s="85"/>
      <c r="F51" s="85"/>
      <c r="G51" s="85"/>
      <c r="H51" s="69"/>
      <c r="I51" s="69"/>
      <c r="J51" s="69"/>
      <c r="K51" s="104"/>
    </row>
    <row r="52" spans="3:12" ht="18.75" x14ac:dyDescent="0.25">
      <c r="C52" s="195" t="e">
        <f>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16. Desa. del Sistema Educ.Sup.'!$F:$G,2,FALSE),IFERROR(VLOOKUP(D51,#REF!,2,FALSE),VLOOKUP(D51,#REF!,2,0)))))))))))))))))</f>
        <v>#REF!</v>
      </c>
      <c r="D52" s="31"/>
      <c r="E52" s="85"/>
      <c r="F52" s="85"/>
      <c r="G52" s="85"/>
      <c r="H52" s="69"/>
      <c r="I52" s="69"/>
      <c r="J52" s="69"/>
      <c r="K52" s="104"/>
    </row>
    <row r="53" spans="3:12" ht="15.75" thickBot="1" x14ac:dyDescent="0.3">
      <c r="C53" s="67"/>
      <c r="D53" s="31"/>
      <c r="E53" s="85"/>
      <c r="F53" s="85"/>
      <c r="G53" s="85"/>
      <c r="H53" s="69"/>
      <c r="I53" s="69"/>
      <c r="J53" s="69"/>
      <c r="K53" s="104"/>
    </row>
    <row r="54" spans="3:12" ht="30.75" thickBot="1" x14ac:dyDescent="0.3">
      <c r="C54" s="118" t="s">
        <v>44</v>
      </c>
      <c r="D54" s="121" t="s">
        <v>45</v>
      </c>
      <c r="E54" s="120" t="s">
        <v>55</v>
      </c>
      <c r="F54" s="120" t="s">
        <v>57</v>
      </c>
      <c r="G54" s="119" t="s">
        <v>27</v>
      </c>
      <c r="H54" s="125" t="s">
        <v>120</v>
      </c>
      <c r="I54" s="120" t="s">
        <v>46</v>
      </c>
      <c r="J54" s="120" t="s">
        <v>121</v>
      </c>
      <c r="K54" s="120" t="s">
        <v>399</v>
      </c>
      <c r="L54" s="120" t="s">
        <v>400</v>
      </c>
    </row>
    <row r="55" spans="3:12" x14ac:dyDescent="0.25">
      <c r="C55" s="232" t="s">
        <v>47</v>
      </c>
      <c r="D55" s="549"/>
      <c r="E55" s="233"/>
      <c r="F55" s="107">
        <v>30000</v>
      </c>
      <c r="G55" s="234">
        <f t="shared" ref="G55:G63" si="4">E55*F55</f>
        <v>0</v>
      </c>
      <c r="H55" s="235"/>
      <c r="I55" s="108" t="s">
        <v>685</v>
      </c>
      <c r="J55" s="108" t="str">
        <f>VLOOKUP(I55,Presupuesto!$B$11:$C$566,2,0)</f>
        <v>SERVICIOS DE CAPACITACION.</v>
      </c>
      <c r="K55" s="236" t="s">
        <v>1368</v>
      </c>
      <c r="L55" s="108" t="s">
        <v>383</v>
      </c>
    </row>
    <row r="56" spans="3:12" x14ac:dyDescent="0.25">
      <c r="C56" s="91" t="s">
        <v>48</v>
      </c>
      <c r="D56" s="550"/>
      <c r="E56" s="192">
        <f>D55</f>
        <v>0</v>
      </c>
      <c r="F56" s="92">
        <v>50</v>
      </c>
      <c r="G56" s="89">
        <f t="shared" si="4"/>
        <v>0</v>
      </c>
      <c r="H56" s="153"/>
      <c r="I56" s="90" t="s">
        <v>703</v>
      </c>
      <c r="J56" s="90" t="str">
        <f>VLOOKUP(I56,Presupuesto!$B$11:$C$566,2,0)</f>
        <v>SERVICIOS DE IMPRENTA PUBLIC.Y REPRODUCCION</v>
      </c>
      <c r="K56" s="90" t="str">
        <f>$K$55</f>
        <v>Gestión Tecnologías de Información y Comunicación</v>
      </c>
      <c r="L56" s="90" t="s">
        <v>401</v>
      </c>
    </row>
    <row r="57" spans="3:12" x14ac:dyDescent="0.25">
      <c r="C57" s="91" t="s">
        <v>49</v>
      </c>
      <c r="D57" s="550"/>
      <c r="E57" s="192">
        <f>D55</f>
        <v>0</v>
      </c>
      <c r="F57" s="92">
        <v>150</v>
      </c>
      <c r="G57" s="89">
        <f t="shared" si="4"/>
        <v>0</v>
      </c>
      <c r="H57" s="153"/>
      <c r="I57" s="90" t="s">
        <v>778</v>
      </c>
      <c r="J57" s="90" t="str">
        <f>VLOOKUP(I57,Presupuesto!$B$11:$C$566,2,0)</f>
        <v>ALIMENTOS B EBIDAS PARA PERSONAS</v>
      </c>
      <c r="K57" s="90" t="str">
        <f>$K$55</f>
        <v>Gestión Tecnologías de Información y Comunicación</v>
      </c>
      <c r="L57" s="90" t="s">
        <v>385</v>
      </c>
    </row>
    <row r="58" spans="3:12" x14ac:dyDescent="0.25">
      <c r="C58" s="91" t="s">
        <v>50</v>
      </c>
      <c r="D58" s="550"/>
      <c r="E58" s="143">
        <v>0</v>
      </c>
      <c r="F58" s="110">
        <v>10000</v>
      </c>
      <c r="G58" s="89">
        <f t="shared" si="4"/>
        <v>0</v>
      </c>
      <c r="H58" s="153"/>
      <c r="I58" s="229" t="s">
        <v>289</v>
      </c>
      <c r="J58" s="90" t="str">
        <f>VLOOKUP(I58,Presupuesto!$B$11:$C$566,2,0)</f>
        <v>PASAJES (26100-00)</v>
      </c>
      <c r="K58" s="90" t="str">
        <f>$K$55</f>
        <v>Gestión Tecnologías de Información y Comunicación</v>
      </c>
      <c r="L58" s="90" t="s">
        <v>401</v>
      </c>
    </row>
    <row r="59" spans="3:12" x14ac:dyDescent="0.25">
      <c r="C59" s="91" t="s">
        <v>406</v>
      </c>
      <c r="D59" s="550"/>
      <c r="E59" s="143">
        <v>0</v>
      </c>
      <c r="F59" s="110">
        <v>250</v>
      </c>
      <c r="G59" s="89">
        <f t="shared" si="4"/>
        <v>0</v>
      </c>
      <c r="H59" s="153"/>
      <c r="I59" s="90" t="s">
        <v>807</v>
      </c>
      <c r="J59" s="90" t="str">
        <f>VLOOKUP(I59,Presupuesto!$B$11:$C$566,2,0)</f>
        <v>PRODUCTOS PAPEL Y CARTON</v>
      </c>
      <c r="K59" s="90" t="str">
        <f t="shared" ref="K59:K64" si="5">$K$55</f>
        <v>Gestión Tecnologías de Información y Comunicación</v>
      </c>
      <c r="L59" s="90" t="s">
        <v>401</v>
      </c>
    </row>
    <row r="60" spans="3:12" x14ac:dyDescent="0.25">
      <c r="C60" s="91" t="s">
        <v>51</v>
      </c>
      <c r="D60" s="550"/>
      <c r="E60" s="192">
        <f>(D55*25)/500</f>
        <v>0</v>
      </c>
      <c r="F60" s="92">
        <v>85</v>
      </c>
      <c r="G60" s="89">
        <f t="shared" si="4"/>
        <v>0</v>
      </c>
      <c r="H60" s="153"/>
      <c r="I60" s="90" t="s">
        <v>807</v>
      </c>
      <c r="J60" s="90" t="str">
        <f>VLOOKUP(I60,Presupuesto!$B$11:$C$566,2,0)</f>
        <v>PRODUCTOS PAPEL Y CARTON</v>
      </c>
      <c r="K60" s="90" t="str">
        <f t="shared" si="5"/>
        <v>Gestión Tecnologías de Información y Comunicación</v>
      </c>
      <c r="L60" s="90" t="s">
        <v>401</v>
      </c>
    </row>
    <row r="61" spans="3:12" x14ac:dyDescent="0.25">
      <c r="C61" s="91" t="s">
        <v>112</v>
      </c>
      <c r="D61" s="550"/>
      <c r="E61" s="192">
        <f>D55/12</f>
        <v>0</v>
      </c>
      <c r="F61" s="92">
        <v>36</v>
      </c>
      <c r="G61" s="89">
        <f t="shared" si="4"/>
        <v>0</v>
      </c>
      <c r="H61" s="153"/>
      <c r="I61" s="90" t="s">
        <v>928</v>
      </c>
      <c r="J61" s="90" t="str">
        <f>VLOOKUP(I61,Presupuesto!$B$11:$C$566,2,0)</f>
        <v>UTILES DE ESCRITORIO, OFICINA Y ENSE¥ANZA</v>
      </c>
      <c r="K61" s="90" t="str">
        <f t="shared" si="5"/>
        <v>Gestión Tecnologías de Información y Comunicación</v>
      </c>
      <c r="L61" s="90" t="s">
        <v>401</v>
      </c>
    </row>
    <row r="62" spans="3:12" x14ac:dyDescent="0.25">
      <c r="C62" s="91" t="s">
        <v>34</v>
      </c>
      <c r="D62" s="550"/>
      <c r="E62" s="192">
        <f>D55/12</f>
        <v>0</v>
      </c>
      <c r="F62" s="92">
        <v>80</v>
      </c>
      <c r="G62" s="89">
        <f t="shared" si="4"/>
        <v>0</v>
      </c>
      <c r="H62" s="153"/>
      <c r="I62" s="90" t="s">
        <v>928</v>
      </c>
      <c r="J62" s="90" t="str">
        <f>VLOOKUP(I62,Presupuesto!$B$11:$C$566,2,0)</f>
        <v>UTILES DE ESCRITORIO, OFICINA Y ENSE¥ANZA</v>
      </c>
      <c r="K62" s="90" t="str">
        <f t="shared" si="5"/>
        <v>Gestión Tecnologías de Información y Comunicación</v>
      </c>
      <c r="L62" s="90" t="s">
        <v>401</v>
      </c>
    </row>
    <row r="63" spans="3:12" x14ac:dyDescent="0.25">
      <c r="C63" s="101" t="s">
        <v>52</v>
      </c>
      <c r="D63" s="550"/>
      <c r="E63" s="197">
        <v>0</v>
      </c>
      <c r="F63" s="111">
        <v>25</v>
      </c>
      <c r="G63" s="89">
        <f t="shared" si="4"/>
        <v>0</v>
      </c>
      <c r="H63" s="153"/>
      <c r="I63" s="90" t="s">
        <v>928</v>
      </c>
      <c r="J63" s="90" t="str">
        <f>VLOOKUP(I63,Presupuesto!$B$11:$C$566,2,0)</f>
        <v>UTILES DE ESCRITORIO, OFICINA Y ENSE¥ANZA</v>
      </c>
      <c r="K63" s="90" t="str">
        <f t="shared" si="5"/>
        <v>Gestión Tecnologías de Información y Comunicación</v>
      </c>
      <c r="L63" s="90" t="s">
        <v>401</v>
      </c>
    </row>
    <row r="64" spans="3:12" ht="15.75" thickBot="1" x14ac:dyDescent="0.3">
      <c r="C64" s="201" t="s">
        <v>419</v>
      </c>
      <c r="D64" s="202">
        <v>0</v>
      </c>
      <c r="E64" s="237">
        <v>0</v>
      </c>
      <c r="F64" s="96">
        <f>HLOOKUP(C64,$AH$2:$BU$3,2,0)</f>
        <v>1150</v>
      </c>
      <c r="G64" s="97">
        <f>D64*E64*F64</f>
        <v>0</v>
      </c>
      <c r="H64" s="238"/>
      <c r="I64" s="239" t="s">
        <v>290</v>
      </c>
      <c r="J64" s="98" t="str">
        <f>VLOOKUP(I64,Presupuesto!$B$11:$C$566,2,0)</f>
        <v>VIATICOS (26200-00)</v>
      </c>
      <c r="K64" s="240" t="str">
        <f t="shared" si="5"/>
        <v>Gestión Tecnologías de Información y Comunicación</v>
      </c>
      <c r="L64" s="240" t="s">
        <v>401</v>
      </c>
    </row>
    <row r="65" spans="3:12" x14ac:dyDescent="0.25">
      <c r="C65" s="85"/>
      <c r="E65" s="104"/>
      <c r="F65" s="104"/>
      <c r="G65" s="104"/>
      <c r="H65" s="166"/>
      <c r="I65" s="104"/>
      <c r="J65" s="104"/>
      <c r="K65" s="104"/>
    </row>
    <row r="66" spans="3:12" ht="15.75" thickBot="1" x14ac:dyDescent="0.3"/>
    <row r="67" spans="3:12" ht="15.75" thickBot="1" x14ac:dyDescent="0.3">
      <c r="C67" s="29" t="s">
        <v>43</v>
      </c>
      <c r="D67" s="30">
        <f>SUM(G74:G83)</f>
        <v>0</v>
      </c>
      <c r="E67" s="85"/>
      <c r="F67" s="85"/>
      <c r="G67" s="85"/>
      <c r="H67" s="69"/>
      <c r="I67" s="69"/>
      <c r="J67" s="69"/>
      <c r="K67" s="104"/>
    </row>
    <row r="68" spans="3:12" x14ac:dyDescent="0.25">
      <c r="C68" s="67"/>
      <c r="D68" s="31"/>
      <c r="E68" s="85"/>
      <c r="F68" s="85"/>
      <c r="G68" s="85"/>
      <c r="H68" s="69"/>
      <c r="I68" s="69"/>
      <c r="J68" s="69"/>
      <c r="K68" s="104"/>
    </row>
    <row r="69" spans="3:12" x14ac:dyDescent="0.25">
      <c r="C69" s="67"/>
      <c r="D69" s="31"/>
      <c r="E69" s="85"/>
      <c r="F69" s="85"/>
      <c r="G69" s="85"/>
      <c r="H69" s="69"/>
      <c r="I69" s="69"/>
      <c r="J69" s="69"/>
      <c r="K69" s="104"/>
    </row>
    <row r="70" spans="3:12" ht="15.75" x14ac:dyDescent="0.25">
      <c r="C70" s="194" t="s">
        <v>381</v>
      </c>
      <c r="D70" s="252"/>
      <c r="E70" s="85"/>
      <c r="F70" s="85"/>
      <c r="G70" s="85"/>
      <c r="H70" s="69"/>
      <c r="I70" s="69"/>
      <c r="J70" s="69"/>
      <c r="K70" s="104"/>
    </row>
    <row r="71" spans="3:12" ht="18.75" x14ac:dyDescent="0.25">
      <c r="C71" s="195" t="e">
        <f>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16. Desa. del Sistema Educ.Sup.'!$F:$G,2,FALSE),IFERROR(VLOOKUP(D70,#REF!,2,FALSE),VLOOKUP(D70,#REF!,2,0)))))))))))))))))</f>
        <v>#REF!</v>
      </c>
      <c r="D71" s="31"/>
      <c r="E71" s="85"/>
      <c r="F71" s="85"/>
      <c r="G71" s="85"/>
      <c r="H71" s="69"/>
      <c r="I71" s="69"/>
      <c r="J71" s="69"/>
      <c r="K71" s="104"/>
    </row>
    <row r="72" spans="3:12" ht="15.75" thickBot="1" x14ac:dyDescent="0.3">
      <c r="C72" s="67"/>
      <c r="D72" s="31"/>
      <c r="E72" s="85"/>
      <c r="F72" s="85"/>
      <c r="G72" s="85"/>
      <c r="H72" s="69"/>
      <c r="I72" s="69"/>
      <c r="J72" s="69"/>
      <c r="K72" s="104"/>
    </row>
    <row r="73" spans="3:12" ht="30.75" thickBot="1" x14ac:dyDescent="0.3">
      <c r="C73" s="118" t="s">
        <v>44</v>
      </c>
      <c r="D73" s="121" t="s">
        <v>45</v>
      </c>
      <c r="E73" s="120" t="s">
        <v>55</v>
      </c>
      <c r="F73" s="120" t="s">
        <v>57</v>
      </c>
      <c r="G73" s="119" t="s">
        <v>27</v>
      </c>
      <c r="H73" s="125" t="s">
        <v>120</v>
      </c>
      <c r="I73" s="120" t="s">
        <v>46</v>
      </c>
      <c r="J73" s="120" t="s">
        <v>121</v>
      </c>
      <c r="K73" s="120" t="s">
        <v>399</v>
      </c>
      <c r="L73" s="120" t="s">
        <v>400</v>
      </c>
    </row>
    <row r="74" spans="3:12" x14ac:dyDescent="0.25">
      <c r="C74" s="232" t="s">
        <v>47</v>
      </c>
      <c r="D74" s="549"/>
      <c r="E74" s="233"/>
      <c r="F74" s="107">
        <v>30000</v>
      </c>
      <c r="G74" s="234">
        <f t="shared" ref="G74:G82" si="6">E74*F74</f>
        <v>0</v>
      </c>
      <c r="H74" s="235"/>
      <c r="I74" s="108" t="s">
        <v>685</v>
      </c>
      <c r="J74" s="108" t="str">
        <f>VLOOKUP(I74,Presupuesto!$B$11:$C$566,2,0)</f>
        <v>SERVICIOS DE CAPACITACION.</v>
      </c>
      <c r="K74" s="236" t="s">
        <v>1368</v>
      </c>
      <c r="L74" s="108" t="s">
        <v>383</v>
      </c>
    </row>
    <row r="75" spans="3:12" x14ac:dyDescent="0.25">
      <c r="C75" s="91" t="s">
        <v>48</v>
      </c>
      <c r="D75" s="550"/>
      <c r="E75" s="192"/>
      <c r="F75" s="92">
        <v>50</v>
      </c>
      <c r="G75" s="89">
        <f t="shared" si="6"/>
        <v>0</v>
      </c>
      <c r="H75" s="153"/>
      <c r="I75" s="90" t="s">
        <v>703</v>
      </c>
      <c r="J75" s="90" t="str">
        <f>VLOOKUP(I75,Presupuesto!$B$11:$C$566,2,0)</f>
        <v>SERVICIOS DE IMPRENTA PUBLIC.Y REPRODUCCION</v>
      </c>
      <c r="K75" s="90" t="str">
        <f>$K$74</f>
        <v>Gestión Tecnologías de Información y Comunicación</v>
      </c>
      <c r="L75" s="90" t="s">
        <v>401</v>
      </c>
    </row>
    <row r="76" spans="3:12" x14ac:dyDescent="0.25">
      <c r="C76" s="91" t="s">
        <v>49</v>
      </c>
      <c r="D76" s="550"/>
      <c r="E76" s="192"/>
      <c r="F76" s="92">
        <v>150</v>
      </c>
      <c r="G76" s="89">
        <f t="shared" si="6"/>
        <v>0</v>
      </c>
      <c r="H76" s="153"/>
      <c r="I76" s="90" t="s">
        <v>778</v>
      </c>
      <c r="J76" s="90" t="str">
        <f>VLOOKUP(I76,Presupuesto!$B$11:$C$566,2,0)</f>
        <v>ALIMENTOS B EBIDAS PARA PERSONAS</v>
      </c>
      <c r="K76" s="90" t="str">
        <f t="shared" ref="K76:K83" si="7">$K$74</f>
        <v>Gestión Tecnologías de Información y Comunicación</v>
      </c>
      <c r="L76" s="90" t="s">
        <v>385</v>
      </c>
    </row>
    <row r="77" spans="3:12" x14ac:dyDescent="0.25">
      <c r="C77" s="91" t="s">
        <v>50</v>
      </c>
      <c r="D77" s="550"/>
      <c r="E77" s="143"/>
      <c r="F77" s="110">
        <v>10000</v>
      </c>
      <c r="G77" s="89">
        <f t="shared" si="6"/>
        <v>0</v>
      </c>
      <c r="H77" s="153"/>
      <c r="I77" s="229" t="s">
        <v>289</v>
      </c>
      <c r="J77" s="90" t="str">
        <f>VLOOKUP(I77,Presupuesto!$B$11:$C$566,2,0)</f>
        <v>PASAJES (26100-00)</v>
      </c>
      <c r="K77" s="90" t="str">
        <f t="shared" si="7"/>
        <v>Gestión Tecnologías de Información y Comunicación</v>
      </c>
      <c r="L77" s="90" t="s">
        <v>401</v>
      </c>
    </row>
    <row r="78" spans="3:12" x14ac:dyDescent="0.25">
      <c r="C78" s="91" t="s">
        <v>406</v>
      </c>
      <c r="D78" s="550"/>
      <c r="E78" s="143"/>
      <c r="F78" s="110">
        <v>250</v>
      </c>
      <c r="G78" s="89">
        <f t="shared" si="6"/>
        <v>0</v>
      </c>
      <c r="H78" s="153"/>
      <c r="I78" s="90" t="s">
        <v>807</v>
      </c>
      <c r="J78" s="90" t="str">
        <f>VLOOKUP(I78,Presupuesto!$B$11:$C$566,2,0)</f>
        <v>PRODUCTOS PAPEL Y CARTON</v>
      </c>
      <c r="K78" s="90" t="str">
        <f t="shared" si="7"/>
        <v>Gestión Tecnologías de Información y Comunicación</v>
      </c>
      <c r="L78" s="90" t="s">
        <v>401</v>
      </c>
    </row>
    <row r="79" spans="3:12" x14ac:dyDescent="0.25">
      <c r="C79" s="91" t="s">
        <v>51</v>
      </c>
      <c r="D79" s="550"/>
      <c r="E79" s="192"/>
      <c r="F79" s="92">
        <v>85</v>
      </c>
      <c r="G79" s="89">
        <f t="shared" si="6"/>
        <v>0</v>
      </c>
      <c r="H79" s="153"/>
      <c r="I79" s="90" t="s">
        <v>807</v>
      </c>
      <c r="J79" s="90" t="str">
        <f>VLOOKUP(I79,Presupuesto!$B$11:$C$566,2,0)</f>
        <v>PRODUCTOS PAPEL Y CARTON</v>
      </c>
      <c r="K79" s="90" t="str">
        <f t="shared" si="7"/>
        <v>Gestión Tecnologías de Información y Comunicación</v>
      </c>
      <c r="L79" s="90" t="s">
        <v>401</v>
      </c>
    </row>
    <row r="80" spans="3:12" x14ac:dyDescent="0.25">
      <c r="C80" s="91" t="s">
        <v>112</v>
      </c>
      <c r="D80" s="550"/>
      <c r="E80" s="192"/>
      <c r="F80" s="92">
        <v>36</v>
      </c>
      <c r="G80" s="89">
        <f t="shared" si="6"/>
        <v>0</v>
      </c>
      <c r="H80" s="153"/>
      <c r="I80" s="90" t="s">
        <v>928</v>
      </c>
      <c r="J80" s="90" t="str">
        <f>VLOOKUP(I80,Presupuesto!$B$11:$C$566,2,0)</f>
        <v>UTILES DE ESCRITORIO, OFICINA Y ENSE¥ANZA</v>
      </c>
      <c r="K80" s="90" t="str">
        <f t="shared" si="7"/>
        <v>Gestión Tecnologías de Información y Comunicación</v>
      </c>
      <c r="L80" s="90" t="s">
        <v>401</v>
      </c>
    </row>
    <row r="81" spans="3:12" x14ac:dyDescent="0.25">
      <c r="C81" s="91" t="s">
        <v>34</v>
      </c>
      <c r="D81" s="550"/>
      <c r="E81" s="192"/>
      <c r="F81" s="92">
        <v>80</v>
      </c>
      <c r="G81" s="89">
        <f t="shared" si="6"/>
        <v>0</v>
      </c>
      <c r="H81" s="153"/>
      <c r="I81" s="90" t="s">
        <v>928</v>
      </c>
      <c r="J81" s="90" t="str">
        <f>VLOOKUP(I81,Presupuesto!$B$11:$C$566,2,0)</f>
        <v>UTILES DE ESCRITORIO, OFICINA Y ENSE¥ANZA</v>
      </c>
      <c r="K81" s="90" t="str">
        <f t="shared" si="7"/>
        <v>Gestión Tecnologías de Información y Comunicación</v>
      </c>
      <c r="L81" s="90" t="s">
        <v>401</v>
      </c>
    </row>
    <row r="82" spans="3:12" x14ac:dyDescent="0.25">
      <c r="C82" s="101" t="s">
        <v>52</v>
      </c>
      <c r="D82" s="550"/>
      <c r="E82" s="197"/>
      <c r="F82" s="111">
        <v>25</v>
      </c>
      <c r="G82" s="89">
        <f t="shared" si="6"/>
        <v>0</v>
      </c>
      <c r="H82" s="153"/>
      <c r="I82" s="90" t="s">
        <v>928</v>
      </c>
      <c r="J82" s="90" t="str">
        <f>VLOOKUP(I82,Presupuesto!$B$11:$C$566,2,0)</f>
        <v>UTILES DE ESCRITORIO, OFICINA Y ENSE¥ANZA</v>
      </c>
      <c r="K82" s="90" t="str">
        <f t="shared" si="7"/>
        <v>Gestión Tecnologías de Información y Comunicación</v>
      </c>
      <c r="L82" s="90" t="s">
        <v>401</v>
      </c>
    </row>
    <row r="83" spans="3:12" ht="15.75" thickBot="1" x14ac:dyDescent="0.3">
      <c r="C83" s="201" t="s">
        <v>419</v>
      </c>
      <c r="D83" s="202">
        <v>0</v>
      </c>
      <c r="E83" s="237">
        <v>0</v>
      </c>
      <c r="F83" s="96">
        <f>HLOOKUP(C83,$AH$2:$BU$3,2,0)</f>
        <v>1150</v>
      </c>
      <c r="G83" s="97">
        <f>D83*E83*F83</f>
        <v>0</v>
      </c>
      <c r="H83" s="238"/>
      <c r="I83" s="239" t="s">
        <v>290</v>
      </c>
      <c r="J83" s="98" t="str">
        <f>VLOOKUP(I83,Presupuesto!$B$11:$C$566,2,0)</f>
        <v>VIATICOS (26200-00)</v>
      </c>
      <c r="K83" s="240" t="str">
        <f t="shared" si="7"/>
        <v>Gestión Tecnologías de Información y Comunicación</v>
      </c>
      <c r="L83" s="240" t="s">
        <v>401</v>
      </c>
    </row>
    <row r="86" spans="3:12" x14ac:dyDescent="0.25">
      <c r="C86" s="67"/>
      <c r="D86" s="31"/>
      <c r="E86" s="85"/>
      <c r="F86" s="85"/>
      <c r="G86" s="85"/>
      <c r="H86" s="69"/>
      <c r="I86" s="69"/>
      <c r="J86" s="69"/>
      <c r="K86" s="104"/>
    </row>
    <row r="87" spans="3:12" x14ac:dyDescent="0.25">
      <c r="C87" s="67"/>
      <c r="D87" s="31"/>
      <c r="E87" s="85"/>
      <c r="F87" s="85"/>
      <c r="G87" s="85"/>
      <c r="H87" s="69"/>
      <c r="I87" s="69"/>
      <c r="J87" s="69"/>
      <c r="K87" s="104"/>
    </row>
    <row r="88" spans="3:12" ht="18.75" x14ac:dyDescent="0.25">
      <c r="C88" s="195"/>
      <c r="D88" s="31"/>
      <c r="E88" s="85"/>
      <c r="F88" s="85"/>
      <c r="G88" s="85"/>
      <c r="H88" s="69"/>
      <c r="I88" s="69"/>
      <c r="J88" s="69"/>
      <c r="K88" s="104"/>
    </row>
    <row r="89" spans="3:12" x14ac:dyDescent="0.25">
      <c r="C89" s="67"/>
      <c r="D89" s="31"/>
      <c r="E89" s="85"/>
      <c r="F89" s="85"/>
      <c r="G89" s="85"/>
      <c r="H89" s="69"/>
      <c r="I89" s="69"/>
      <c r="J89" s="69"/>
      <c r="K89" s="104"/>
    </row>
    <row r="90" spans="3:12" x14ac:dyDescent="0.25">
      <c r="C90" s="85"/>
      <c r="E90" s="104"/>
      <c r="F90" s="104"/>
      <c r="G90" s="104"/>
      <c r="H90" s="166"/>
      <c r="I90" s="104"/>
      <c r="J90" s="104"/>
      <c r="K90" s="104"/>
    </row>
    <row r="91" spans="3:12" ht="15.75" thickBot="1" x14ac:dyDescent="0.3"/>
    <row r="92" spans="3:12" ht="15.75" thickBot="1" x14ac:dyDescent="0.3">
      <c r="C92" s="29" t="s">
        <v>43</v>
      </c>
      <c r="D92" s="30"/>
      <c r="E92" s="85"/>
      <c r="F92" s="85"/>
      <c r="G92" s="85"/>
      <c r="H92" s="69"/>
      <c r="I92" s="69"/>
      <c r="J92" s="69"/>
      <c r="K92" s="104"/>
    </row>
    <row r="93" spans="3:12" x14ac:dyDescent="0.25">
      <c r="C93" s="67"/>
      <c r="D93" s="31"/>
      <c r="E93" s="85"/>
      <c r="F93" s="85"/>
      <c r="G93" s="85"/>
      <c r="H93" s="69"/>
      <c r="I93" s="69"/>
      <c r="J93" s="69"/>
      <c r="K93" s="104"/>
    </row>
    <row r="94" spans="3:12" x14ac:dyDescent="0.25">
      <c r="C94" s="67"/>
      <c r="D94" s="31"/>
      <c r="E94" s="85"/>
      <c r="F94" s="85"/>
      <c r="G94" s="85"/>
      <c r="H94" s="69"/>
      <c r="I94" s="69"/>
      <c r="J94" s="69"/>
      <c r="K94" s="104"/>
    </row>
    <row r="95" spans="3:12" ht="15.75" x14ac:dyDescent="0.25">
      <c r="C95" s="194" t="s">
        <v>381</v>
      </c>
      <c r="D95" s="252"/>
      <c r="E95" s="85"/>
      <c r="F95" s="85"/>
      <c r="G95" s="85"/>
      <c r="H95" s="69"/>
      <c r="I95" s="69"/>
      <c r="J95" s="69"/>
      <c r="K95" s="104"/>
    </row>
    <row r="96" spans="3:12" ht="18.75" x14ac:dyDescent="0.25">
      <c r="C96" s="195" t="e">
        <f>IFERROR(VLOOKUP(D95,#REF!,2,FALSE),IFERROR(VLOOKUP(D95,#REF!,2,FALSE),IFERROR(VLOOKUP(D95,#REF!,2,FALSE),IFERROR(VLOOKUP(D95,#REF!,2,FALSE),IFERROR(VLOOKUP(D95,#REF!,2,FALSE),IFERROR(VLOOKUP(D95,#REF!,2,FALSE),IFERROR(VLOOKUP(D95,#REF!,2,FALSE),IFERROR(VLOOKUP(D95,#REF!,2,FALSE),IFERROR(VLOOKUP(D95,#REF!,2,FALSE),IFERROR(VLOOKUP(D95,#REF!,2,FALSE),IFERROR(VLOOKUP(D95,#REF!,2,FALSE),IFERROR(VLOOKUP(D95,#REF!,2,FALSE),IFERROR(VLOOKUP(D95,#REF!,2,FALSE),IFERROR(VLOOKUP(D95,#REF!,2,FALSE),IFERROR(VLOOKUP(D95,'16. Desa. del Sistema Educ.Sup.'!$F:$G,2,FALSE),IFERROR(VLOOKUP(D95,#REF!,2,FALSE),VLOOKUP(D95,#REF!,2,0)))))))))))))))))</f>
        <v>#REF!</v>
      </c>
      <c r="D96" s="31"/>
      <c r="E96" s="85"/>
      <c r="F96" s="85"/>
      <c r="G96" s="85"/>
      <c r="H96" s="69"/>
      <c r="I96" s="69"/>
      <c r="J96" s="69"/>
      <c r="K96" s="104"/>
    </row>
    <row r="97" spans="3:12" ht="15.75" thickBot="1" x14ac:dyDescent="0.3">
      <c r="C97" s="67"/>
      <c r="D97" s="31"/>
      <c r="E97" s="85"/>
      <c r="F97" s="85"/>
      <c r="G97" s="85"/>
      <c r="H97" s="69"/>
      <c r="I97" s="69"/>
      <c r="J97" s="69"/>
      <c r="K97" s="104"/>
    </row>
    <row r="98" spans="3:12" ht="30.75" thickBot="1" x14ac:dyDescent="0.3">
      <c r="C98" s="118" t="s">
        <v>44</v>
      </c>
      <c r="D98" s="121" t="s">
        <v>45</v>
      </c>
      <c r="E98" s="120" t="s">
        <v>55</v>
      </c>
      <c r="F98" s="120" t="s">
        <v>57</v>
      </c>
      <c r="G98" s="119" t="s">
        <v>27</v>
      </c>
      <c r="H98" s="125" t="s">
        <v>120</v>
      </c>
      <c r="I98" s="120" t="s">
        <v>46</v>
      </c>
      <c r="J98" s="120" t="s">
        <v>121</v>
      </c>
      <c r="K98" s="120" t="s">
        <v>399</v>
      </c>
      <c r="L98" s="120" t="s">
        <v>400</v>
      </c>
    </row>
    <row r="99" spans="3:12" x14ac:dyDescent="0.25">
      <c r="C99" s="232" t="s">
        <v>47</v>
      </c>
      <c r="D99" s="549"/>
      <c r="E99" s="233"/>
      <c r="F99" s="107">
        <v>30000</v>
      </c>
      <c r="G99" s="234">
        <f t="shared" ref="G99:G107" si="8">E99*F99</f>
        <v>0</v>
      </c>
      <c r="H99" s="235"/>
      <c r="I99" s="108" t="s">
        <v>685</v>
      </c>
      <c r="J99" s="108" t="str">
        <f>VLOOKUP(I99,Presupuesto!$B$11:$C$566,2,0)</f>
        <v>SERVICIOS DE CAPACITACION.</v>
      </c>
      <c r="K99" s="236" t="s">
        <v>1368</v>
      </c>
      <c r="L99" s="108" t="s">
        <v>383</v>
      </c>
    </row>
    <row r="100" spans="3:12" x14ac:dyDescent="0.25">
      <c r="C100" s="91" t="s">
        <v>48</v>
      </c>
      <c r="D100" s="550"/>
      <c r="E100" s="192"/>
      <c r="F100" s="92">
        <v>50</v>
      </c>
      <c r="G100" s="89">
        <f t="shared" si="8"/>
        <v>0</v>
      </c>
      <c r="H100" s="153"/>
      <c r="I100" s="90" t="s">
        <v>703</v>
      </c>
      <c r="J100" s="90" t="str">
        <f>VLOOKUP(I100,Presupuesto!$B$11:$C$566,2,0)</f>
        <v>SERVICIOS DE IMPRENTA PUBLIC.Y REPRODUCCION</v>
      </c>
      <c r="K100" s="90" t="str">
        <f>$K$99</f>
        <v>Gestión Tecnologías de Información y Comunicación</v>
      </c>
      <c r="L100" s="90" t="s">
        <v>401</v>
      </c>
    </row>
    <row r="101" spans="3:12" x14ac:dyDescent="0.25">
      <c r="C101" s="91" t="s">
        <v>49</v>
      </c>
      <c r="D101" s="550"/>
      <c r="E101" s="192"/>
      <c r="F101" s="92">
        <v>150</v>
      </c>
      <c r="G101" s="89">
        <f t="shared" si="8"/>
        <v>0</v>
      </c>
      <c r="H101" s="153"/>
      <c r="I101" s="90" t="s">
        <v>778</v>
      </c>
      <c r="J101" s="90" t="str">
        <f>VLOOKUP(I101,Presupuesto!$B$11:$C$566,2,0)</f>
        <v>ALIMENTOS B EBIDAS PARA PERSONAS</v>
      </c>
      <c r="K101" s="90" t="str">
        <f t="shared" ref="K101:K108" si="9">$K$99</f>
        <v>Gestión Tecnologías de Información y Comunicación</v>
      </c>
      <c r="L101" s="90" t="s">
        <v>385</v>
      </c>
    </row>
    <row r="102" spans="3:12" x14ac:dyDescent="0.25">
      <c r="C102" s="91" t="s">
        <v>50</v>
      </c>
      <c r="D102" s="550"/>
      <c r="E102" s="143"/>
      <c r="F102" s="110">
        <v>10000</v>
      </c>
      <c r="G102" s="89">
        <f t="shared" si="8"/>
        <v>0</v>
      </c>
      <c r="H102" s="153"/>
      <c r="I102" s="229" t="s">
        <v>289</v>
      </c>
      <c r="J102" s="90" t="str">
        <f>VLOOKUP(I102,Presupuesto!$B$11:$C$566,2,0)</f>
        <v>PASAJES (26100-00)</v>
      </c>
      <c r="K102" s="90" t="str">
        <f t="shared" si="9"/>
        <v>Gestión Tecnologías de Información y Comunicación</v>
      </c>
      <c r="L102" s="90" t="s">
        <v>401</v>
      </c>
    </row>
    <row r="103" spans="3:12" x14ac:dyDescent="0.25">
      <c r="C103" s="91" t="s">
        <v>406</v>
      </c>
      <c r="D103" s="550"/>
      <c r="E103" s="143"/>
      <c r="F103" s="110">
        <v>250</v>
      </c>
      <c r="G103" s="89">
        <f t="shared" si="8"/>
        <v>0</v>
      </c>
      <c r="H103" s="153"/>
      <c r="I103" s="90" t="s">
        <v>807</v>
      </c>
      <c r="J103" s="90" t="str">
        <f>VLOOKUP(I103,Presupuesto!$B$11:$C$566,2,0)</f>
        <v>PRODUCTOS PAPEL Y CARTON</v>
      </c>
      <c r="K103" s="90" t="str">
        <f t="shared" si="9"/>
        <v>Gestión Tecnologías de Información y Comunicación</v>
      </c>
      <c r="L103" s="90" t="s">
        <v>401</v>
      </c>
    </row>
    <row r="104" spans="3:12" x14ac:dyDescent="0.25">
      <c r="C104" s="91" t="s">
        <v>51</v>
      </c>
      <c r="D104" s="550"/>
      <c r="E104" s="192"/>
      <c r="F104" s="92">
        <v>85</v>
      </c>
      <c r="G104" s="89">
        <f t="shared" si="8"/>
        <v>0</v>
      </c>
      <c r="H104" s="153"/>
      <c r="I104" s="90" t="s">
        <v>807</v>
      </c>
      <c r="J104" s="90" t="str">
        <f>VLOOKUP(I104,Presupuesto!$B$11:$C$566,2,0)</f>
        <v>PRODUCTOS PAPEL Y CARTON</v>
      </c>
      <c r="K104" s="90" t="str">
        <f t="shared" si="9"/>
        <v>Gestión Tecnologías de Información y Comunicación</v>
      </c>
      <c r="L104" s="90" t="s">
        <v>401</v>
      </c>
    </row>
    <row r="105" spans="3:12" x14ac:dyDescent="0.25">
      <c r="C105" s="91" t="s">
        <v>112</v>
      </c>
      <c r="D105" s="550"/>
      <c r="E105" s="192"/>
      <c r="F105" s="92">
        <v>36</v>
      </c>
      <c r="G105" s="89">
        <f t="shared" si="8"/>
        <v>0</v>
      </c>
      <c r="H105" s="153"/>
      <c r="I105" s="90" t="s">
        <v>928</v>
      </c>
      <c r="J105" s="90" t="str">
        <f>VLOOKUP(I105,Presupuesto!$B$11:$C$566,2,0)</f>
        <v>UTILES DE ESCRITORIO, OFICINA Y ENSE¥ANZA</v>
      </c>
      <c r="K105" s="90" t="str">
        <f t="shared" si="9"/>
        <v>Gestión Tecnologías de Información y Comunicación</v>
      </c>
      <c r="L105" s="90" t="s">
        <v>401</v>
      </c>
    </row>
    <row r="106" spans="3:12" x14ac:dyDescent="0.25">
      <c r="C106" s="91" t="s">
        <v>34</v>
      </c>
      <c r="D106" s="550"/>
      <c r="E106" s="192"/>
      <c r="F106" s="92">
        <v>80</v>
      </c>
      <c r="G106" s="89">
        <f t="shared" si="8"/>
        <v>0</v>
      </c>
      <c r="H106" s="153"/>
      <c r="I106" s="90" t="s">
        <v>928</v>
      </c>
      <c r="J106" s="90" t="str">
        <f>VLOOKUP(I106,Presupuesto!$B$11:$C$566,2,0)</f>
        <v>UTILES DE ESCRITORIO, OFICINA Y ENSE¥ANZA</v>
      </c>
      <c r="K106" s="90" t="str">
        <f t="shared" si="9"/>
        <v>Gestión Tecnologías de Información y Comunicación</v>
      </c>
      <c r="L106" s="90" t="s">
        <v>401</v>
      </c>
    </row>
    <row r="107" spans="3:12" x14ac:dyDescent="0.25">
      <c r="C107" s="101" t="s">
        <v>52</v>
      </c>
      <c r="D107" s="550"/>
      <c r="E107" s="197"/>
      <c r="F107" s="111">
        <v>25</v>
      </c>
      <c r="G107" s="89">
        <f t="shared" si="8"/>
        <v>0</v>
      </c>
      <c r="H107" s="153"/>
      <c r="I107" s="90" t="s">
        <v>928</v>
      </c>
      <c r="J107" s="90" t="str">
        <f>VLOOKUP(I107,Presupuesto!$B$11:$C$566,2,0)</f>
        <v>UTILES DE ESCRITORIO, OFICINA Y ENSE¥ANZA</v>
      </c>
      <c r="K107" s="90" t="str">
        <f t="shared" si="9"/>
        <v>Gestión Tecnologías de Información y Comunicación</v>
      </c>
      <c r="L107" s="90" t="s">
        <v>401</v>
      </c>
    </row>
    <row r="108" spans="3:12" ht="15.75" thickBot="1" x14ac:dyDescent="0.3">
      <c r="C108" s="201" t="s">
        <v>419</v>
      </c>
      <c r="D108" s="202">
        <v>0</v>
      </c>
      <c r="E108" s="237">
        <v>0</v>
      </c>
      <c r="F108" s="96">
        <f>HLOOKUP(C108,$AH$2:$BU$3,2,0)</f>
        <v>1150</v>
      </c>
      <c r="G108" s="97">
        <f>D108*E108*F108</f>
        <v>0</v>
      </c>
      <c r="H108" s="238"/>
      <c r="I108" s="239" t="s">
        <v>290</v>
      </c>
      <c r="J108" s="98" t="str">
        <f>VLOOKUP(I108,Presupuesto!$B$11:$C$566,2,0)</f>
        <v>VIATICOS (26200-00)</v>
      </c>
      <c r="K108" s="240" t="str">
        <f t="shared" si="9"/>
        <v>Gestión Tecnologías de Información y Comunicación</v>
      </c>
      <c r="L108" s="240" t="s">
        <v>401</v>
      </c>
    </row>
    <row r="110" spans="3:12" ht="15.75" thickBot="1" x14ac:dyDescent="0.3"/>
    <row r="111" spans="3:12" ht="15.75" thickBot="1" x14ac:dyDescent="0.3">
      <c r="C111" s="29" t="s">
        <v>43</v>
      </c>
      <c r="D111" s="30">
        <f>SUM(G118:G127)</f>
        <v>0</v>
      </c>
      <c r="E111" s="85"/>
      <c r="F111" s="85"/>
      <c r="G111" s="85"/>
      <c r="H111" s="69"/>
      <c r="I111" s="69"/>
      <c r="J111" s="69"/>
      <c r="K111" s="104"/>
    </row>
    <row r="112" spans="3:12" x14ac:dyDescent="0.25">
      <c r="C112" s="67"/>
      <c r="D112" s="31"/>
      <c r="E112" s="85"/>
      <c r="F112" s="85"/>
      <c r="G112" s="85"/>
      <c r="H112" s="69"/>
      <c r="I112" s="69"/>
      <c r="J112" s="69"/>
      <c r="K112" s="104"/>
    </row>
    <row r="113" spans="3:12" x14ac:dyDescent="0.25">
      <c r="C113" s="67"/>
      <c r="D113" s="31"/>
      <c r="E113" s="85"/>
      <c r="F113" s="85"/>
      <c r="G113" s="85"/>
      <c r="H113" s="69"/>
      <c r="I113" s="69"/>
      <c r="J113" s="69"/>
      <c r="K113" s="104"/>
    </row>
    <row r="114" spans="3:12" ht="15.75" x14ac:dyDescent="0.25">
      <c r="C114" s="194" t="s">
        <v>381</v>
      </c>
      <c r="D114" s="252"/>
      <c r="E114" s="85"/>
      <c r="F114" s="85"/>
      <c r="G114" s="85"/>
      <c r="H114" s="69"/>
      <c r="I114" s="69"/>
      <c r="J114" s="69"/>
      <c r="K114" s="104"/>
    </row>
    <row r="115" spans="3:12" ht="18.75" x14ac:dyDescent="0.25">
      <c r="C115" s="195" t="e">
        <f>IFERROR(VLOOKUP(D114,#REF!,2,FALSE),IFERROR(VLOOKUP(D114,#REF!,2,FALSE),IFERROR(VLOOKUP(D114,#REF!,2,FALSE),IFERROR(VLOOKUP(D114,#REF!,2,FALSE),IFERROR(VLOOKUP(D114,#REF!,2,FALSE),IFERROR(VLOOKUP(D114,#REF!,2,FALSE),IFERROR(VLOOKUP(D114,#REF!,2,FALSE),IFERROR(VLOOKUP(D114,#REF!,2,FALSE),IFERROR(VLOOKUP(D114,#REF!,2,FALSE),IFERROR(VLOOKUP(D114,#REF!,2,FALSE),IFERROR(VLOOKUP(D114,#REF!,2,FALSE),IFERROR(VLOOKUP(D114,#REF!,2,FALSE),IFERROR(VLOOKUP(D114,#REF!,2,FALSE),IFERROR(VLOOKUP(D114,#REF!,2,FALSE),IFERROR(VLOOKUP(D114,'16. Desa. del Sistema Educ.Sup.'!$F:$G,2,FALSE),IFERROR(VLOOKUP(D114,#REF!,2,FALSE),VLOOKUP(D114,#REF!,2,0)))))))))))))))))</f>
        <v>#REF!</v>
      </c>
      <c r="D115" s="31"/>
      <c r="E115" s="85"/>
      <c r="F115" s="85"/>
      <c r="G115" s="85"/>
      <c r="H115" s="69"/>
      <c r="I115" s="69"/>
      <c r="J115" s="69"/>
      <c r="K115" s="104"/>
    </row>
    <row r="116" spans="3:12" ht="15.75" thickBot="1" x14ac:dyDescent="0.3">
      <c r="C116" s="67"/>
      <c r="D116" s="31"/>
      <c r="E116" s="85"/>
      <c r="F116" s="85"/>
      <c r="G116" s="85"/>
      <c r="H116" s="69"/>
      <c r="I116" s="69"/>
      <c r="J116" s="69"/>
      <c r="K116" s="104"/>
    </row>
    <row r="117" spans="3:12" ht="30.75" thickBot="1" x14ac:dyDescent="0.3">
      <c r="C117" s="118" t="s">
        <v>44</v>
      </c>
      <c r="D117" s="121" t="s">
        <v>45</v>
      </c>
      <c r="E117" s="120" t="s">
        <v>55</v>
      </c>
      <c r="F117" s="120" t="s">
        <v>57</v>
      </c>
      <c r="G117" s="119" t="s">
        <v>27</v>
      </c>
      <c r="H117" s="125" t="s">
        <v>120</v>
      </c>
      <c r="I117" s="120" t="s">
        <v>46</v>
      </c>
      <c r="J117" s="120" t="s">
        <v>121</v>
      </c>
      <c r="K117" s="120" t="s">
        <v>399</v>
      </c>
      <c r="L117" s="120" t="s">
        <v>400</v>
      </c>
    </row>
    <row r="118" spans="3:12" x14ac:dyDescent="0.25">
      <c r="C118" s="232" t="s">
        <v>47</v>
      </c>
      <c r="D118" s="549"/>
      <c r="E118" s="233"/>
      <c r="F118" s="107">
        <v>30000</v>
      </c>
      <c r="G118" s="234">
        <f t="shared" ref="G118:G126" si="10">E118*F118</f>
        <v>0</v>
      </c>
      <c r="H118" s="235"/>
      <c r="I118" s="108" t="s">
        <v>685</v>
      </c>
      <c r="J118" s="108" t="str">
        <f>VLOOKUP(I118,Presupuesto!$B$11:$C$566,2,0)</f>
        <v>SERVICIOS DE CAPACITACION.</v>
      </c>
      <c r="K118" s="236" t="s">
        <v>1368</v>
      </c>
      <c r="L118" s="108" t="s">
        <v>383</v>
      </c>
    </row>
    <row r="119" spans="3:12" x14ac:dyDescent="0.25">
      <c r="C119" s="91" t="s">
        <v>48</v>
      </c>
      <c r="D119" s="550"/>
      <c r="E119" s="192">
        <f>D118</f>
        <v>0</v>
      </c>
      <c r="F119" s="92">
        <v>50</v>
      </c>
      <c r="G119" s="89">
        <f t="shared" si="10"/>
        <v>0</v>
      </c>
      <c r="H119" s="153"/>
      <c r="I119" s="90" t="s">
        <v>703</v>
      </c>
      <c r="J119" s="90" t="str">
        <f>VLOOKUP(I119,Presupuesto!$B$11:$C$566,2,0)</f>
        <v>SERVICIOS DE IMPRENTA PUBLIC.Y REPRODUCCION</v>
      </c>
      <c r="K119" s="90" t="str">
        <f>$K$118</f>
        <v>Gestión Tecnologías de Información y Comunicación</v>
      </c>
      <c r="L119" s="90" t="s">
        <v>401</v>
      </c>
    </row>
    <row r="120" spans="3:12" x14ac:dyDescent="0.25">
      <c r="C120" s="91" t="s">
        <v>49</v>
      </c>
      <c r="D120" s="550"/>
      <c r="E120" s="192">
        <f>D118</f>
        <v>0</v>
      </c>
      <c r="F120" s="92">
        <v>150</v>
      </c>
      <c r="G120" s="89">
        <f t="shared" si="10"/>
        <v>0</v>
      </c>
      <c r="H120" s="153"/>
      <c r="I120" s="90" t="s">
        <v>778</v>
      </c>
      <c r="J120" s="90" t="str">
        <f>VLOOKUP(I120,Presupuesto!$B$11:$C$566,2,0)</f>
        <v>ALIMENTOS B EBIDAS PARA PERSONAS</v>
      </c>
      <c r="K120" s="90" t="str">
        <f t="shared" ref="K120:K127" si="11">$K$118</f>
        <v>Gestión Tecnologías de Información y Comunicación</v>
      </c>
      <c r="L120" s="90" t="s">
        <v>385</v>
      </c>
    </row>
    <row r="121" spans="3:12" x14ac:dyDescent="0.25">
      <c r="C121" s="91" t="s">
        <v>50</v>
      </c>
      <c r="D121" s="550"/>
      <c r="E121" s="143">
        <v>0</v>
      </c>
      <c r="F121" s="110">
        <v>10000</v>
      </c>
      <c r="G121" s="89">
        <f t="shared" si="10"/>
        <v>0</v>
      </c>
      <c r="H121" s="153"/>
      <c r="I121" s="229" t="s">
        <v>289</v>
      </c>
      <c r="J121" s="90" t="str">
        <f>VLOOKUP(I121,Presupuesto!$B$11:$C$566,2,0)</f>
        <v>PASAJES (26100-00)</v>
      </c>
      <c r="K121" s="90" t="str">
        <f t="shared" si="11"/>
        <v>Gestión Tecnologías de Información y Comunicación</v>
      </c>
      <c r="L121" s="90" t="s">
        <v>401</v>
      </c>
    </row>
    <row r="122" spans="3:12" x14ac:dyDescent="0.25">
      <c r="C122" s="91" t="s">
        <v>406</v>
      </c>
      <c r="D122" s="550"/>
      <c r="E122" s="143">
        <v>0</v>
      </c>
      <c r="F122" s="110">
        <v>250</v>
      </c>
      <c r="G122" s="89">
        <f t="shared" si="10"/>
        <v>0</v>
      </c>
      <c r="H122" s="153"/>
      <c r="I122" s="90" t="s">
        <v>807</v>
      </c>
      <c r="J122" s="90" t="str">
        <f>VLOOKUP(I122,Presupuesto!$B$11:$C$566,2,0)</f>
        <v>PRODUCTOS PAPEL Y CARTON</v>
      </c>
      <c r="K122" s="90" t="str">
        <f t="shared" si="11"/>
        <v>Gestión Tecnologías de Información y Comunicación</v>
      </c>
      <c r="L122" s="90" t="s">
        <v>401</v>
      </c>
    </row>
    <row r="123" spans="3:12" x14ac:dyDescent="0.25">
      <c r="C123" s="91" t="s">
        <v>51</v>
      </c>
      <c r="D123" s="550"/>
      <c r="E123" s="192">
        <f>(D118*25)/500</f>
        <v>0</v>
      </c>
      <c r="F123" s="92">
        <v>85</v>
      </c>
      <c r="G123" s="89">
        <f t="shared" si="10"/>
        <v>0</v>
      </c>
      <c r="H123" s="153"/>
      <c r="I123" s="90" t="s">
        <v>807</v>
      </c>
      <c r="J123" s="90" t="str">
        <f>VLOOKUP(I123,Presupuesto!$B$11:$C$566,2,0)</f>
        <v>PRODUCTOS PAPEL Y CARTON</v>
      </c>
      <c r="K123" s="90" t="str">
        <f t="shared" si="11"/>
        <v>Gestión Tecnologías de Información y Comunicación</v>
      </c>
      <c r="L123" s="90" t="s">
        <v>401</v>
      </c>
    </row>
    <row r="124" spans="3:12" x14ac:dyDescent="0.25">
      <c r="C124" s="91" t="s">
        <v>112</v>
      </c>
      <c r="D124" s="550"/>
      <c r="E124" s="192">
        <f>D118/12</f>
        <v>0</v>
      </c>
      <c r="F124" s="92">
        <v>36</v>
      </c>
      <c r="G124" s="89">
        <f t="shared" si="10"/>
        <v>0</v>
      </c>
      <c r="H124" s="153"/>
      <c r="I124" s="90" t="s">
        <v>928</v>
      </c>
      <c r="J124" s="90" t="str">
        <f>VLOOKUP(I124,Presupuesto!$B$11:$C$566,2,0)</f>
        <v>UTILES DE ESCRITORIO, OFICINA Y ENSE¥ANZA</v>
      </c>
      <c r="K124" s="90" t="str">
        <f t="shared" si="11"/>
        <v>Gestión Tecnologías de Información y Comunicación</v>
      </c>
      <c r="L124" s="90" t="s">
        <v>401</v>
      </c>
    </row>
    <row r="125" spans="3:12" x14ac:dyDescent="0.25">
      <c r="C125" s="91" t="s">
        <v>34</v>
      </c>
      <c r="D125" s="550"/>
      <c r="E125" s="192">
        <f>D118/12</f>
        <v>0</v>
      </c>
      <c r="F125" s="92">
        <v>80</v>
      </c>
      <c r="G125" s="89">
        <f t="shared" si="10"/>
        <v>0</v>
      </c>
      <c r="H125" s="153"/>
      <c r="I125" s="90" t="s">
        <v>928</v>
      </c>
      <c r="J125" s="90" t="str">
        <f>VLOOKUP(I125,Presupuesto!$B$11:$C$566,2,0)</f>
        <v>UTILES DE ESCRITORIO, OFICINA Y ENSE¥ANZA</v>
      </c>
      <c r="K125" s="90" t="str">
        <f t="shared" si="11"/>
        <v>Gestión Tecnologías de Información y Comunicación</v>
      </c>
      <c r="L125" s="90" t="s">
        <v>401</v>
      </c>
    </row>
    <row r="126" spans="3:12" x14ac:dyDescent="0.25">
      <c r="C126" s="101" t="s">
        <v>52</v>
      </c>
      <c r="D126" s="550"/>
      <c r="E126" s="197">
        <v>0</v>
      </c>
      <c r="F126" s="111">
        <v>25</v>
      </c>
      <c r="G126" s="89">
        <f t="shared" si="10"/>
        <v>0</v>
      </c>
      <c r="H126" s="153"/>
      <c r="I126" s="90" t="s">
        <v>928</v>
      </c>
      <c r="J126" s="90" t="str">
        <f>VLOOKUP(I126,Presupuesto!$B$11:$C$566,2,0)</f>
        <v>UTILES DE ESCRITORIO, OFICINA Y ENSE¥ANZA</v>
      </c>
      <c r="K126" s="90" t="str">
        <f t="shared" si="11"/>
        <v>Gestión Tecnologías de Información y Comunicación</v>
      </c>
      <c r="L126" s="90" t="s">
        <v>401</v>
      </c>
    </row>
    <row r="127" spans="3:12" ht="15.75" thickBot="1" x14ac:dyDescent="0.3">
      <c r="C127" s="201" t="s">
        <v>419</v>
      </c>
      <c r="D127" s="202">
        <v>0</v>
      </c>
      <c r="E127" s="237">
        <v>0</v>
      </c>
      <c r="F127" s="96">
        <f>HLOOKUP(C127,$AH$2:$BU$3,2,0)</f>
        <v>1150</v>
      </c>
      <c r="G127" s="97">
        <f>D127*E127*F127</f>
        <v>0</v>
      </c>
      <c r="H127" s="238"/>
      <c r="I127" s="239" t="s">
        <v>290</v>
      </c>
      <c r="J127" s="98" t="str">
        <f>VLOOKUP(I127,Presupuesto!$B$11:$C$566,2,0)</f>
        <v>VIATICOS (26200-00)</v>
      </c>
      <c r="K127" s="240" t="str">
        <f t="shared" si="11"/>
        <v>Gestión Tecnologías de Información y Comunicación</v>
      </c>
      <c r="L127" s="240" t="s">
        <v>401</v>
      </c>
    </row>
    <row r="128" spans="3:12" x14ac:dyDescent="0.25">
      <c r="C128" s="85"/>
      <c r="E128" s="104"/>
      <c r="F128" s="104"/>
      <c r="G128" s="104"/>
      <c r="H128" s="166"/>
      <c r="I128" s="104"/>
      <c r="J128" s="104"/>
      <c r="K128" s="104"/>
    </row>
    <row r="129" spans="3:12" ht="15.75" thickBot="1" x14ac:dyDescent="0.3"/>
    <row r="130" spans="3:12" ht="15.75" thickBot="1" x14ac:dyDescent="0.3">
      <c r="C130" s="29" t="s">
        <v>43</v>
      </c>
      <c r="D130" s="30">
        <f>SUM(G137:G146)</f>
        <v>0</v>
      </c>
      <c r="E130" s="85"/>
      <c r="F130" s="85"/>
      <c r="G130" s="85"/>
      <c r="H130" s="69"/>
      <c r="I130" s="69"/>
      <c r="J130" s="69"/>
      <c r="K130" s="104"/>
    </row>
    <row r="131" spans="3:12" x14ac:dyDescent="0.25">
      <c r="C131" s="67"/>
      <c r="D131" s="31"/>
      <c r="E131" s="85"/>
      <c r="F131" s="85"/>
      <c r="G131" s="85"/>
      <c r="H131" s="69"/>
      <c r="I131" s="69"/>
      <c r="J131" s="69"/>
      <c r="K131" s="104"/>
    </row>
    <row r="132" spans="3:12" x14ac:dyDescent="0.25">
      <c r="C132" s="67"/>
      <c r="D132" s="31"/>
      <c r="E132" s="85"/>
      <c r="F132" s="85"/>
      <c r="G132" s="85"/>
      <c r="H132" s="69"/>
      <c r="I132" s="69"/>
      <c r="J132" s="69"/>
      <c r="K132" s="104"/>
    </row>
    <row r="133" spans="3:12" ht="15.75" x14ac:dyDescent="0.25">
      <c r="C133" s="194" t="s">
        <v>381</v>
      </c>
      <c r="D133" s="252"/>
      <c r="E133" s="85"/>
      <c r="F133" s="85"/>
      <c r="G133" s="85"/>
      <c r="H133" s="69"/>
      <c r="I133" s="69"/>
      <c r="J133" s="69"/>
      <c r="K133" s="104"/>
    </row>
    <row r="134" spans="3:12" ht="18.75" x14ac:dyDescent="0.25">
      <c r="C134" s="195" t="e">
        <f>IFERROR(VLOOKUP(D133,#REF!,2,FALSE),IFERROR(VLOOKUP(D133,#REF!,2,FALSE),IFERROR(VLOOKUP(D133,#REF!,2,FALSE),IFERROR(VLOOKUP(D133,#REF!,2,FALSE),IFERROR(VLOOKUP(D133,#REF!,2,FALSE),IFERROR(VLOOKUP(D133,#REF!,2,FALSE),IFERROR(VLOOKUP(D133,#REF!,2,FALSE),IFERROR(VLOOKUP(D133,#REF!,2,FALSE),IFERROR(VLOOKUP(D133,#REF!,2,FALSE),IFERROR(VLOOKUP(D133,#REF!,2,FALSE),IFERROR(VLOOKUP(D133,#REF!,2,FALSE),IFERROR(VLOOKUP(D133,#REF!,2,FALSE),IFERROR(VLOOKUP(D133,#REF!,2,FALSE),IFERROR(VLOOKUP(D133,#REF!,2,FALSE),IFERROR(VLOOKUP(D133,'16. Desa. del Sistema Educ.Sup.'!$F:$G,2,FALSE),IFERROR(VLOOKUP(D133,#REF!,2,FALSE),VLOOKUP(D133,#REF!,2,0)))))))))))))))))</f>
        <v>#REF!</v>
      </c>
      <c r="D134" s="31"/>
      <c r="E134" s="85"/>
      <c r="F134" s="85"/>
      <c r="G134" s="85"/>
      <c r="H134" s="69"/>
      <c r="I134" s="69"/>
      <c r="J134" s="69"/>
      <c r="K134" s="104"/>
    </row>
    <row r="135" spans="3:12" ht="15.75" thickBot="1" x14ac:dyDescent="0.3">
      <c r="C135" s="67"/>
      <c r="D135" s="31"/>
      <c r="E135" s="85"/>
      <c r="F135" s="85"/>
      <c r="G135" s="85"/>
      <c r="H135" s="69"/>
      <c r="I135" s="69"/>
      <c r="J135" s="69"/>
      <c r="K135" s="104"/>
    </row>
    <row r="136" spans="3:12" ht="30.75" thickBot="1" x14ac:dyDescent="0.3">
      <c r="C136" s="118" t="s">
        <v>44</v>
      </c>
      <c r="D136" s="121" t="s">
        <v>45</v>
      </c>
      <c r="E136" s="120" t="s">
        <v>55</v>
      </c>
      <c r="F136" s="120" t="s">
        <v>57</v>
      </c>
      <c r="G136" s="119" t="s">
        <v>27</v>
      </c>
      <c r="H136" s="125" t="s">
        <v>120</v>
      </c>
      <c r="I136" s="120" t="s">
        <v>46</v>
      </c>
      <c r="J136" s="120" t="s">
        <v>121</v>
      </c>
      <c r="K136" s="120" t="s">
        <v>399</v>
      </c>
      <c r="L136" s="120" t="s">
        <v>400</v>
      </c>
    </row>
    <row r="137" spans="3:12" x14ac:dyDescent="0.25">
      <c r="C137" s="232" t="s">
        <v>47</v>
      </c>
      <c r="D137" s="549"/>
      <c r="E137" s="233"/>
      <c r="F137" s="107">
        <v>30000</v>
      </c>
      <c r="G137" s="234">
        <f t="shared" ref="G137:G145" si="12">E137*F137</f>
        <v>0</v>
      </c>
      <c r="H137" s="235"/>
      <c r="I137" s="108" t="s">
        <v>685</v>
      </c>
      <c r="J137" s="108" t="str">
        <f>VLOOKUP(I137,Presupuesto!$B$11:$C$566,2,0)</f>
        <v>SERVICIOS DE CAPACITACION.</v>
      </c>
      <c r="K137" s="236" t="s">
        <v>1368</v>
      </c>
      <c r="L137" s="108" t="s">
        <v>383</v>
      </c>
    </row>
    <row r="138" spans="3:12" x14ac:dyDescent="0.25">
      <c r="C138" s="91" t="s">
        <v>48</v>
      </c>
      <c r="D138" s="550"/>
      <c r="E138" s="192">
        <f>D137</f>
        <v>0</v>
      </c>
      <c r="F138" s="92">
        <v>50</v>
      </c>
      <c r="G138" s="89">
        <f t="shared" si="12"/>
        <v>0</v>
      </c>
      <c r="H138" s="153"/>
      <c r="I138" s="90" t="s">
        <v>703</v>
      </c>
      <c r="J138" s="90" t="str">
        <f>VLOOKUP(I138,Presupuesto!$B$11:$C$566,2,0)</f>
        <v>SERVICIOS DE IMPRENTA PUBLIC.Y REPRODUCCION</v>
      </c>
      <c r="K138" s="90" t="str">
        <f>$K$137</f>
        <v>Gestión Tecnologías de Información y Comunicación</v>
      </c>
      <c r="L138" s="90" t="s">
        <v>401</v>
      </c>
    </row>
    <row r="139" spans="3:12" x14ac:dyDescent="0.25">
      <c r="C139" s="91" t="s">
        <v>49</v>
      </c>
      <c r="D139" s="550"/>
      <c r="E139" s="192">
        <f>D137</f>
        <v>0</v>
      </c>
      <c r="F139" s="92">
        <v>150</v>
      </c>
      <c r="G139" s="89">
        <f t="shared" si="12"/>
        <v>0</v>
      </c>
      <c r="H139" s="153"/>
      <c r="I139" s="90" t="s">
        <v>778</v>
      </c>
      <c r="J139" s="90" t="str">
        <f>VLOOKUP(I139,Presupuesto!$B$11:$C$566,2,0)</f>
        <v>ALIMENTOS B EBIDAS PARA PERSONAS</v>
      </c>
      <c r="K139" s="90" t="str">
        <f t="shared" ref="K139:K146" si="13">$K$137</f>
        <v>Gestión Tecnologías de Información y Comunicación</v>
      </c>
      <c r="L139" s="90" t="s">
        <v>385</v>
      </c>
    </row>
    <row r="140" spans="3:12" x14ac:dyDescent="0.25">
      <c r="C140" s="91" t="s">
        <v>50</v>
      </c>
      <c r="D140" s="550"/>
      <c r="E140" s="143">
        <v>0</v>
      </c>
      <c r="F140" s="110">
        <v>10000</v>
      </c>
      <c r="G140" s="89">
        <f t="shared" si="12"/>
        <v>0</v>
      </c>
      <c r="H140" s="153"/>
      <c r="I140" s="229" t="s">
        <v>289</v>
      </c>
      <c r="J140" s="90" t="str">
        <f>VLOOKUP(I140,Presupuesto!$B$11:$C$566,2,0)</f>
        <v>PASAJES (26100-00)</v>
      </c>
      <c r="K140" s="90" t="str">
        <f t="shared" si="13"/>
        <v>Gestión Tecnologías de Información y Comunicación</v>
      </c>
      <c r="L140" s="90" t="s">
        <v>401</v>
      </c>
    </row>
    <row r="141" spans="3:12" x14ac:dyDescent="0.25">
      <c r="C141" s="91" t="s">
        <v>406</v>
      </c>
      <c r="D141" s="550"/>
      <c r="E141" s="143">
        <v>0</v>
      </c>
      <c r="F141" s="110">
        <v>250</v>
      </c>
      <c r="G141" s="89">
        <f t="shared" si="12"/>
        <v>0</v>
      </c>
      <c r="H141" s="153"/>
      <c r="I141" s="90" t="s">
        <v>807</v>
      </c>
      <c r="J141" s="90" t="str">
        <f>VLOOKUP(I141,Presupuesto!$B$11:$C$566,2,0)</f>
        <v>PRODUCTOS PAPEL Y CARTON</v>
      </c>
      <c r="K141" s="90" t="str">
        <f t="shared" si="13"/>
        <v>Gestión Tecnologías de Información y Comunicación</v>
      </c>
      <c r="L141" s="90" t="s">
        <v>401</v>
      </c>
    </row>
    <row r="142" spans="3:12" x14ac:dyDescent="0.25">
      <c r="C142" s="91" t="s">
        <v>51</v>
      </c>
      <c r="D142" s="550"/>
      <c r="E142" s="192">
        <f>(D137*25)/500</f>
        <v>0</v>
      </c>
      <c r="F142" s="92">
        <v>85</v>
      </c>
      <c r="G142" s="89">
        <f t="shared" si="12"/>
        <v>0</v>
      </c>
      <c r="H142" s="153"/>
      <c r="I142" s="90" t="s">
        <v>807</v>
      </c>
      <c r="J142" s="90" t="str">
        <f>VLOOKUP(I142,Presupuesto!$B$11:$C$566,2,0)</f>
        <v>PRODUCTOS PAPEL Y CARTON</v>
      </c>
      <c r="K142" s="90" t="str">
        <f t="shared" si="13"/>
        <v>Gestión Tecnologías de Información y Comunicación</v>
      </c>
      <c r="L142" s="90" t="s">
        <v>401</v>
      </c>
    </row>
    <row r="143" spans="3:12" x14ac:dyDescent="0.25">
      <c r="C143" s="91" t="s">
        <v>112</v>
      </c>
      <c r="D143" s="550"/>
      <c r="E143" s="192">
        <f>D137/12</f>
        <v>0</v>
      </c>
      <c r="F143" s="92">
        <v>36</v>
      </c>
      <c r="G143" s="89">
        <f t="shared" si="12"/>
        <v>0</v>
      </c>
      <c r="H143" s="153"/>
      <c r="I143" s="90" t="s">
        <v>928</v>
      </c>
      <c r="J143" s="90" t="str">
        <f>VLOOKUP(I143,Presupuesto!$B$11:$C$566,2,0)</f>
        <v>UTILES DE ESCRITORIO, OFICINA Y ENSE¥ANZA</v>
      </c>
      <c r="K143" s="90" t="str">
        <f t="shared" si="13"/>
        <v>Gestión Tecnologías de Información y Comunicación</v>
      </c>
      <c r="L143" s="90" t="s">
        <v>401</v>
      </c>
    </row>
    <row r="144" spans="3:12" x14ac:dyDescent="0.25">
      <c r="C144" s="91" t="s">
        <v>34</v>
      </c>
      <c r="D144" s="550"/>
      <c r="E144" s="192">
        <f>D137/12</f>
        <v>0</v>
      </c>
      <c r="F144" s="92">
        <v>80</v>
      </c>
      <c r="G144" s="89">
        <f t="shared" si="12"/>
        <v>0</v>
      </c>
      <c r="H144" s="153"/>
      <c r="I144" s="90" t="s">
        <v>928</v>
      </c>
      <c r="J144" s="90" t="str">
        <f>VLOOKUP(I144,Presupuesto!$B$11:$C$566,2,0)</f>
        <v>UTILES DE ESCRITORIO, OFICINA Y ENSE¥ANZA</v>
      </c>
      <c r="K144" s="90" t="str">
        <f t="shared" si="13"/>
        <v>Gestión Tecnologías de Información y Comunicación</v>
      </c>
      <c r="L144" s="90" t="s">
        <v>401</v>
      </c>
    </row>
    <row r="145" spans="3:12" x14ac:dyDescent="0.25">
      <c r="C145" s="101" t="s">
        <v>52</v>
      </c>
      <c r="D145" s="550"/>
      <c r="E145" s="197">
        <v>0</v>
      </c>
      <c r="F145" s="111">
        <v>25</v>
      </c>
      <c r="G145" s="89">
        <f t="shared" si="12"/>
        <v>0</v>
      </c>
      <c r="H145" s="153"/>
      <c r="I145" s="90" t="s">
        <v>928</v>
      </c>
      <c r="J145" s="90" t="str">
        <f>VLOOKUP(I145,Presupuesto!$B$11:$C$566,2,0)</f>
        <v>UTILES DE ESCRITORIO, OFICINA Y ENSE¥ANZA</v>
      </c>
      <c r="K145" s="90" t="str">
        <f t="shared" si="13"/>
        <v>Gestión Tecnologías de Información y Comunicación</v>
      </c>
      <c r="L145" s="90" t="s">
        <v>401</v>
      </c>
    </row>
    <row r="146" spans="3:12" ht="15.75" thickBot="1" x14ac:dyDescent="0.3">
      <c r="C146" s="201" t="s">
        <v>419</v>
      </c>
      <c r="D146" s="202">
        <v>0</v>
      </c>
      <c r="E146" s="237">
        <v>0</v>
      </c>
      <c r="F146" s="96">
        <f>HLOOKUP(C146,$AH$2:$BU$3,2,0)</f>
        <v>1150</v>
      </c>
      <c r="G146" s="97">
        <f>D146*E146*F146</f>
        <v>0</v>
      </c>
      <c r="H146" s="238"/>
      <c r="I146" s="239" t="s">
        <v>290</v>
      </c>
      <c r="J146" s="98" t="str">
        <f>VLOOKUP(I146,Presupuesto!$B$11:$C$566,2,0)</f>
        <v>VIATICOS (26200-00)</v>
      </c>
      <c r="K146" s="240" t="str">
        <f t="shared" si="13"/>
        <v>Gestión Tecnologías de Información y Comunicación</v>
      </c>
      <c r="L146" s="240" t="s">
        <v>401</v>
      </c>
    </row>
    <row r="148" spans="3:12" ht="15.75" thickBot="1" x14ac:dyDescent="0.3"/>
    <row r="149" spans="3:12" ht="15.75" thickBot="1" x14ac:dyDescent="0.3">
      <c r="C149" s="29" t="s">
        <v>43</v>
      </c>
      <c r="D149" s="30">
        <f>SUM(G156:G165)</f>
        <v>0</v>
      </c>
      <c r="E149" s="85"/>
      <c r="F149" s="85"/>
      <c r="G149" s="85"/>
      <c r="H149" s="69"/>
      <c r="I149" s="69"/>
      <c r="J149" s="69"/>
      <c r="K149" s="104"/>
    </row>
    <row r="150" spans="3:12" x14ac:dyDescent="0.25">
      <c r="C150" s="67"/>
      <c r="D150" s="31"/>
      <c r="E150" s="85"/>
      <c r="F150" s="85"/>
      <c r="G150" s="85"/>
      <c r="H150" s="69"/>
      <c r="I150" s="69"/>
      <c r="J150" s="69"/>
      <c r="K150" s="104"/>
    </row>
    <row r="151" spans="3:12" x14ac:dyDescent="0.25">
      <c r="C151" s="67"/>
      <c r="D151" s="31"/>
      <c r="E151" s="85"/>
      <c r="F151" s="85"/>
      <c r="G151" s="85"/>
      <c r="H151" s="69"/>
      <c r="I151" s="69"/>
      <c r="J151" s="69"/>
      <c r="K151" s="104"/>
    </row>
    <row r="152" spans="3:12" ht="15.75" x14ac:dyDescent="0.25">
      <c r="C152" s="194" t="s">
        <v>381</v>
      </c>
      <c r="D152" s="252"/>
      <c r="E152" s="85"/>
      <c r="F152" s="85"/>
      <c r="G152" s="85"/>
      <c r="H152" s="69"/>
      <c r="I152" s="69"/>
      <c r="J152" s="69"/>
      <c r="K152" s="104"/>
    </row>
    <row r="153" spans="3:12" ht="18.75" x14ac:dyDescent="0.25">
      <c r="C153" s="195" t="e">
        <f>IFERROR(VLOOKUP(D152,#REF!,2,FALSE),IFERROR(VLOOKUP(D152,#REF!,2,FALSE),IFERROR(VLOOKUP(D152,#REF!,2,FALSE),IFERROR(VLOOKUP(D152,#REF!,2,FALSE),IFERROR(VLOOKUP(D152,#REF!,2,FALSE),IFERROR(VLOOKUP(D152,#REF!,2,FALSE),IFERROR(VLOOKUP(D152,#REF!,2,FALSE),IFERROR(VLOOKUP(D152,#REF!,2,FALSE),IFERROR(VLOOKUP(D152,#REF!,2,FALSE),IFERROR(VLOOKUP(D152,#REF!,2,FALSE),IFERROR(VLOOKUP(D152,#REF!,2,FALSE),IFERROR(VLOOKUP(D152,#REF!,2,FALSE),IFERROR(VLOOKUP(D152,#REF!,2,FALSE),IFERROR(VLOOKUP(D152,#REF!,2,FALSE),IFERROR(VLOOKUP(D152,'16. Desa. del Sistema Educ.Sup.'!$F:$G,2,FALSE),IFERROR(VLOOKUP(D152,#REF!,2,FALSE),VLOOKUP(D152,#REF!,2,0)))))))))))))))))</f>
        <v>#REF!</v>
      </c>
      <c r="D153" s="31"/>
      <c r="E153" s="85"/>
      <c r="F153" s="85"/>
      <c r="G153" s="85"/>
      <c r="H153" s="69"/>
      <c r="I153" s="69"/>
      <c r="J153" s="69"/>
      <c r="K153" s="104"/>
    </row>
    <row r="154" spans="3:12" ht="15.75" thickBot="1" x14ac:dyDescent="0.3">
      <c r="C154" s="67"/>
      <c r="D154" s="31"/>
      <c r="E154" s="85"/>
      <c r="F154" s="85"/>
      <c r="G154" s="85"/>
      <c r="H154" s="69"/>
      <c r="I154" s="69"/>
      <c r="J154" s="69"/>
      <c r="K154" s="104"/>
    </row>
    <row r="155" spans="3:12" ht="30.75" thickBot="1" x14ac:dyDescent="0.3">
      <c r="C155" s="118" t="s">
        <v>44</v>
      </c>
      <c r="D155" s="121" t="s">
        <v>45</v>
      </c>
      <c r="E155" s="120" t="s">
        <v>55</v>
      </c>
      <c r="F155" s="120" t="s">
        <v>57</v>
      </c>
      <c r="G155" s="119" t="s">
        <v>27</v>
      </c>
      <c r="H155" s="125" t="s">
        <v>120</v>
      </c>
      <c r="I155" s="120" t="s">
        <v>46</v>
      </c>
      <c r="J155" s="120" t="s">
        <v>121</v>
      </c>
      <c r="K155" s="120" t="s">
        <v>399</v>
      </c>
      <c r="L155" s="120" t="s">
        <v>400</v>
      </c>
    </row>
    <row r="156" spans="3:12" x14ac:dyDescent="0.25">
      <c r="C156" s="232" t="s">
        <v>47</v>
      </c>
      <c r="D156" s="549"/>
      <c r="E156" s="233"/>
      <c r="F156" s="107">
        <v>30000</v>
      </c>
      <c r="G156" s="234">
        <f t="shared" ref="G156:G164" si="14">E156*F156</f>
        <v>0</v>
      </c>
      <c r="H156" s="235"/>
      <c r="I156" s="108" t="s">
        <v>685</v>
      </c>
      <c r="J156" s="108" t="str">
        <f>VLOOKUP(I156,Presupuesto!$B$11:$C$566,2,0)</f>
        <v>SERVICIOS DE CAPACITACION.</v>
      </c>
      <c r="K156" s="236" t="s">
        <v>1368</v>
      </c>
      <c r="L156" s="108" t="s">
        <v>383</v>
      </c>
    </row>
    <row r="157" spans="3:12" x14ac:dyDescent="0.25">
      <c r="C157" s="91" t="s">
        <v>48</v>
      </c>
      <c r="D157" s="550"/>
      <c r="E157" s="192">
        <f>D156</f>
        <v>0</v>
      </c>
      <c r="F157" s="92">
        <v>50</v>
      </c>
      <c r="G157" s="89">
        <f t="shared" si="14"/>
        <v>0</v>
      </c>
      <c r="H157" s="153"/>
      <c r="I157" s="90" t="s">
        <v>703</v>
      </c>
      <c r="J157" s="90" t="str">
        <f>VLOOKUP(I157,Presupuesto!$B$11:$C$566,2,0)</f>
        <v>SERVICIOS DE IMPRENTA PUBLIC.Y REPRODUCCION</v>
      </c>
      <c r="K157" s="90" t="str">
        <f>$K$156</f>
        <v>Gestión Tecnologías de Información y Comunicación</v>
      </c>
      <c r="L157" s="90" t="s">
        <v>401</v>
      </c>
    </row>
    <row r="158" spans="3:12" x14ac:dyDescent="0.25">
      <c r="C158" s="91" t="s">
        <v>49</v>
      </c>
      <c r="D158" s="550"/>
      <c r="E158" s="192">
        <f>D156</f>
        <v>0</v>
      </c>
      <c r="F158" s="92">
        <v>150</v>
      </c>
      <c r="G158" s="89">
        <f t="shared" si="14"/>
        <v>0</v>
      </c>
      <c r="H158" s="153"/>
      <c r="I158" s="90" t="s">
        <v>778</v>
      </c>
      <c r="J158" s="90" t="str">
        <f>VLOOKUP(I158,Presupuesto!$B$11:$C$566,2,0)</f>
        <v>ALIMENTOS B EBIDAS PARA PERSONAS</v>
      </c>
      <c r="K158" s="90" t="str">
        <f t="shared" ref="K158:K165" si="15">$K$156</f>
        <v>Gestión Tecnologías de Información y Comunicación</v>
      </c>
      <c r="L158" s="90" t="s">
        <v>385</v>
      </c>
    </row>
    <row r="159" spans="3:12" x14ac:dyDescent="0.25">
      <c r="C159" s="91" t="s">
        <v>50</v>
      </c>
      <c r="D159" s="550"/>
      <c r="E159" s="143">
        <v>0</v>
      </c>
      <c r="F159" s="110">
        <v>10000</v>
      </c>
      <c r="G159" s="89">
        <f t="shared" si="14"/>
        <v>0</v>
      </c>
      <c r="H159" s="153"/>
      <c r="I159" s="229" t="s">
        <v>289</v>
      </c>
      <c r="J159" s="90" t="str">
        <f>VLOOKUP(I159,Presupuesto!$B$11:$C$566,2,0)</f>
        <v>PASAJES (26100-00)</v>
      </c>
      <c r="K159" s="90" t="str">
        <f t="shared" si="15"/>
        <v>Gestión Tecnologías de Información y Comunicación</v>
      </c>
      <c r="L159" s="90" t="s">
        <v>401</v>
      </c>
    </row>
    <row r="160" spans="3:12" x14ac:dyDescent="0.25">
      <c r="C160" s="91" t="s">
        <v>406</v>
      </c>
      <c r="D160" s="550"/>
      <c r="E160" s="143">
        <v>0</v>
      </c>
      <c r="F160" s="110">
        <v>250</v>
      </c>
      <c r="G160" s="89">
        <f t="shared" si="14"/>
        <v>0</v>
      </c>
      <c r="H160" s="153"/>
      <c r="I160" s="90" t="s">
        <v>807</v>
      </c>
      <c r="J160" s="90" t="str">
        <f>VLOOKUP(I160,Presupuesto!$B$11:$C$566,2,0)</f>
        <v>PRODUCTOS PAPEL Y CARTON</v>
      </c>
      <c r="K160" s="90" t="str">
        <f t="shared" si="15"/>
        <v>Gestión Tecnologías de Información y Comunicación</v>
      </c>
      <c r="L160" s="90" t="s">
        <v>401</v>
      </c>
    </row>
    <row r="161" spans="3:12" x14ac:dyDescent="0.25">
      <c r="C161" s="91" t="s">
        <v>51</v>
      </c>
      <c r="D161" s="550"/>
      <c r="E161" s="192">
        <f>(D156*25)/500</f>
        <v>0</v>
      </c>
      <c r="F161" s="92">
        <v>85</v>
      </c>
      <c r="G161" s="89">
        <f t="shared" si="14"/>
        <v>0</v>
      </c>
      <c r="H161" s="153"/>
      <c r="I161" s="90" t="s">
        <v>807</v>
      </c>
      <c r="J161" s="90" t="str">
        <f>VLOOKUP(I161,Presupuesto!$B$11:$C$566,2,0)</f>
        <v>PRODUCTOS PAPEL Y CARTON</v>
      </c>
      <c r="K161" s="90" t="str">
        <f t="shared" si="15"/>
        <v>Gestión Tecnologías de Información y Comunicación</v>
      </c>
      <c r="L161" s="90" t="s">
        <v>401</v>
      </c>
    </row>
    <row r="162" spans="3:12" x14ac:dyDescent="0.25">
      <c r="C162" s="91" t="s">
        <v>112</v>
      </c>
      <c r="D162" s="550"/>
      <c r="E162" s="192">
        <f>D156/12</f>
        <v>0</v>
      </c>
      <c r="F162" s="92">
        <v>36</v>
      </c>
      <c r="G162" s="89">
        <f t="shared" si="14"/>
        <v>0</v>
      </c>
      <c r="H162" s="153"/>
      <c r="I162" s="90" t="s">
        <v>928</v>
      </c>
      <c r="J162" s="90" t="str">
        <f>VLOOKUP(I162,Presupuesto!$B$11:$C$566,2,0)</f>
        <v>UTILES DE ESCRITORIO, OFICINA Y ENSE¥ANZA</v>
      </c>
      <c r="K162" s="90" t="str">
        <f t="shared" si="15"/>
        <v>Gestión Tecnologías de Información y Comunicación</v>
      </c>
      <c r="L162" s="90" t="s">
        <v>401</v>
      </c>
    </row>
    <row r="163" spans="3:12" x14ac:dyDescent="0.25">
      <c r="C163" s="91" t="s">
        <v>34</v>
      </c>
      <c r="D163" s="550"/>
      <c r="E163" s="192">
        <f>D156/12</f>
        <v>0</v>
      </c>
      <c r="F163" s="92">
        <v>80</v>
      </c>
      <c r="G163" s="89">
        <f t="shared" si="14"/>
        <v>0</v>
      </c>
      <c r="H163" s="153"/>
      <c r="I163" s="90" t="s">
        <v>928</v>
      </c>
      <c r="J163" s="90" t="str">
        <f>VLOOKUP(I163,Presupuesto!$B$11:$C$566,2,0)</f>
        <v>UTILES DE ESCRITORIO, OFICINA Y ENSE¥ANZA</v>
      </c>
      <c r="K163" s="90" t="str">
        <f t="shared" si="15"/>
        <v>Gestión Tecnologías de Información y Comunicación</v>
      </c>
      <c r="L163" s="90" t="s">
        <v>401</v>
      </c>
    </row>
    <row r="164" spans="3:12" x14ac:dyDescent="0.25">
      <c r="C164" s="101" t="s">
        <v>52</v>
      </c>
      <c r="D164" s="550"/>
      <c r="E164" s="197">
        <v>0</v>
      </c>
      <c r="F164" s="111">
        <v>25</v>
      </c>
      <c r="G164" s="89">
        <f t="shared" si="14"/>
        <v>0</v>
      </c>
      <c r="H164" s="153"/>
      <c r="I164" s="90" t="s">
        <v>928</v>
      </c>
      <c r="J164" s="90" t="str">
        <f>VLOOKUP(I164,Presupuesto!$B$11:$C$566,2,0)</f>
        <v>UTILES DE ESCRITORIO, OFICINA Y ENSE¥ANZA</v>
      </c>
      <c r="K164" s="90" t="str">
        <f t="shared" si="15"/>
        <v>Gestión Tecnologías de Información y Comunicación</v>
      </c>
      <c r="L164" s="90" t="s">
        <v>401</v>
      </c>
    </row>
    <row r="165" spans="3:12" ht="15.75" thickBot="1" x14ac:dyDescent="0.3">
      <c r="C165" s="201" t="s">
        <v>419</v>
      </c>
      <c r="D165" s="202">
        <v>0</v>
      </c>
      <c r="E165" s="237">
        <v>0</v>
      </c>
      <c r="F165" s="96">
        <f>HLOOKUP(C165,$AH$2:$BU$3,2,0)</f>
        <v>1150</v>
      </c>
      <c r="G165" s="97">
        <f>D165*E165*F165</f>
        <v>0</v>
      </c>
      <c r="H165" s="238"/>
      <c r="I165" s="239" t="s">
        <v>290</v>
      </c>
      <c r="J165" s="98" t="str">
        <f>VLOOKUP(I165,Presupuesto!$B$11:$C$566,2,0)</f>
        <v>VIATICOS (26200-00)</v>
      </c>
      <c r="K165" s="240" t="str">
        <f t="shared" si="15"/>
        <v>Gestión Tecnologías de Información y Comunicación</v>
      </c>
      <c r="L165" s="240" t="s">
        <v>401</v>
      </c>
    </row>
    <row r="166" spans="3:12" x14ac:dyDescent="0.25">
      <c r="C166" s="85"/>
      <c r="E166" s="104"/>
      <c r="F166" s="104"/>
      <c r="G166" s="104"/>
      <c r="H166" s="166"/>
      <c r="I166" s="104"/>
      <c r="J166" s="104"/>
      <c r="K166" s="104"/>
    </row>
    <row r="167" spans="3:12" ht="15.75" thickBot="1" x14ac:dyDescent="0.3"/>
    <row r="168" spans="3:12" ht="15.75" thickBot="1" x14ac:dyDescent="0.3">
      <c r="C168" s="29" t="s">
        <v>43</v>
      </c>
      <c r="D168" s="30">
        <f>SUM(G175:G184)</f>
        <v>0</v>
      </c>
      <c r="E168" s="85"/>
      <c r="F168" s="85"/>
      <c r="G168" s="85"/>
      <c r="H168" s="69"/>
      <c r="I168" s="69"/>
      <c r="J168" s="69"/>
      <c r="K168" s="104"/>
    </row>
    <row r="169" spans="3:12" x14ac:dyDescent="0.25">
      <c r="C169" s="67"/>
      <c r="D169" s="31"/>
      <c r="E169" s="85"/>
      <c r="F169" s="85"/>
      <c r="G169" s="85"/>
      <c r="H169" s="69"/>
      <c r="I169" s="69"/>
      <c r="J169" s="69"/>
      <c r="K169" s="104"/>
    </row>
    <row r="170" spans="3:12" x14ac:dyDescent="0.25">
      <c r="C170" s="67"/>
      <c r="D170" s="31"/>
      <c r="E170" s="85"/>
      <c r="F170" s="85"/>
      <c r="G170" s="85"/>
      <c r="H170" s="69"/>
      <c r="I170" s="69"/>
      <c r="J170" s="69"/>
      <c r="K170" s="104"/>
    </row>
    <row r="171" spans="3:12" ht="15.75" x14ac:dyDescent="0.25">
      <c r="C171" s="194" t="s">
        <v>381</v>
      </c>
      <c r="D171" s="252"/>
      <c r="E171" s="85"/>
      <c r="F171" s="85"/>
      <c r="G171" s="85"/>
      <c r="H171" s="69"/>
      <c r="I171" s="69"/>
      <c r="J171" s="69"/>
      <c r="K171" s="104"/>
    </row>
    <row r="172" spans="3:12" ht="18.75" x14ac:dyDescent="0.25">
      <c r="C172" s="195" t="e">
        <f>IFERROR(VLOOKUP(D171,#REF!,2,FALSE),IFERROR(VLOOKUP(D171,#REF!,2,FALSE),IFERROR(VLOOKUP(D171,#REF!,2,FALSE),IFERROR(VLOOKUP(D171,#REF!,2,FALSE),IFERROR(VLOOKUP(D171,#REF!,2,FALSE),IFERROR(VLOOKUP(D171,#REF!,2,FALSE),IFERROR(VLOOKUP(D171,#REF!,2,FALSE),IFERROR(VLOOKUP(D171,#REF!,2,FALSE),IFERROR(VLOOKUP(D171,#REF!,2,FALSE),IFERROR(VLOOKUP(D171,#REF!,2,FALSE),IFERROR(VLOOKUP(D171,#REF!,2,FALSE),IFERROR(VLOOKUP(D171,#REF!,2,FALSE),IFERROR(VLOOKUP(D171,#REF!,2,FALSE),IFERROR(VLOOKUP(D171,#REF!,2,FALSE),IFERROR(VLOOKUP(D171,'16. Desa. del Sistema Educ.Sup.'!$F:$G,2,FALSE),IFERROR(VLOOKUP(D171,#REF!,2,FALSE),VLOOKUP(D171,#REF!,2,0)))))))))))))))))</f>
        <v>#REF!</v>
      </c>
      <c r="D172" s="31"/>
      <c r="E172" s="85"/>
      <c r="F172" s="85"/>
      <c r="G172" s="85"/>
      <c r="H172" s="69"/>
      <c r="I172" s="69"/>
      <c r="J172" s="69"/>
      <c r="K172" s="104"/>
    </row>
    <row r="173" spans="3:12" ht="15.75" thickBot="1" x14ac:dyDescent="0.3">
      <c r="C173" s="67"/>
      <c r="D173" s="31"/>
      <c r="E173" s="85"/>
      <c r="F173" s="85"/>
      <c r="G173" s="85"/>
      <c r="H173" s="69"/>
      <c r="I173" s="69"/>
      <c r="J173" s="69"/>
      <c r="K173" s="104"/>
    </row>
    <row r="174" spans="3:12" ht="30.75" thickBot="1" x14ac:dyDescent="0.3">
      <c r="C174" s="118" t="s">
        <v>44</v>
      </c>
      <c r="D174" s="121" t="s">
        <v>45</v>
      </c>
      <c r="E174" s="120" t="s">
        <v>55</v>
      </c>
      <c r="F174" s="120" t="s">
        <v>57</v>
      </c>
      <c r="G174" s="119" t="s">
        <v>27</v>
      </c>
      <c r="H174" s="125" t="s">
        <v>120</v>
      </c>
      <c r="I174" s="120" t="s">
        <v>46</v>
      </c>
      <c r="J174" s="120" t="s">
        <v>121</v>
      </c>
      <c r="K174" s="120" t="s">
        <v>399</v>
      </c>
      <c r="L174" s="120" t="s">
        <v>400</v>
      </c>
    </row>
    <row r="175" spans="3:12" x14ac:dyDescent="0.25">
      <c r="C175" s="232" t="s">
        <v>47</v>
      </c>
      <c r="D175" s="549"/>
      <c r="E175" s="233"/>
      <c r="F175" s="107">
        <v>30000</v>
      </c>
      <c r="G175" s="234">
        <f t="shared" ref="G175:G183" si="16">E175*F175</f>
        <v>0</v>
      </c>
      <c r="H175" s="235"/>
      <c r="I175" s="108" t="s">
        <v>685</v>
      </c>
      <c r="J175" s="108" t="str">
        <f>VLOOKUP(I175,Presupuesto!$B$11:$C$566,2,0)</f>
        <v>SERVICIOS DE CAPACITACION.</v>
      </c>
      <c r="K175" s="236" t="s">
        <v>1368</v>
      </c>
      <c r="L175" s="108" t="s">
        <v>383</v>
      </c>
    </row>
    <row r="176" spans="3:12" x14ac:dyDescent="0.25">
      <c r="C176" s="91" t="s">
        <v>48</v>
      </c>
      <c r="D176" s="550"/>
      <c r="E176" s="192">
        <f>D175</f>
        <v>0</v>
      </c>
      <c r="F176" s="92">
        <v>50</v>
      </c>
      <c r="G176" s="89">
        <f t="shared" si="16"/>
        <v>0</v>
      </c>
      <c r="H176" s="153"/>
      <c r="I176" s="90" t="s">
        <v>703</v>
      </c>
      <c r="J176" s="90" t="str">
        <f>VLOOKUP(I176,Presupuesto!$B$11:$C$566,2,0)</f>
        <v>SERVICIOS DE IMPRENTA PUBLIC.Y REPRODUCCION</v>
      </c>
      <c r="K176" s="90" t="str">
        <f>$K$175</f>
        <v>Gestión Tecnologías de Información y Comunicación</v>
      </c>
      <c r="L176" s="90" t="s">
        <v>401</v>
      </c>
    </row>
    <row r="177" spans="3:12" x14ac:dyDescent="0.25">
      <c r="C177" s="91" t="s">
        <v>49</v>
      </c>
      <c r="D177" s="550"/>
      <c r="E177" s="192">
        <f>D175</f>
        <v>0</v>
      </c>
      <c r="F177" s="92">
        <v>150</v>
      </c>
      <c r="G177" s="89">
        <f t="shared" si="16"/>
        <v>0</v>
      </c>
      <c r="H177" s="153"/>
      <c r="I177" s="90" t="s">
        <v>778</v>
      </c>
      <c r="J177" s="90" t="str">
        <f>VLOOKUP(I177,Presupuesto!$B$11:$C$566,2,0)</f>
        <v>ALIMENTOS B EBIDAS PARA PERSONAS</v>
      </c>
      <c r="K177" s="90" t="str">
        <f t="shared" ref="K177:K184" si="17">$K$175</f>
        <v>Gestión Tecnologías de Información y Comunicación</v>
      </c>
      <c r="L177" s="90" t="s">
        <v>385</v>
      </c>
    </row>
    <row r="178" spans="3:12" x14ac:dyDescent="0.25">
      <c r="C178" s="91" t="s">
        <v>50</v>
      </c>
      <c r="D178" s="550"/>
      <c r="E178" s="143">
        <v>0</v>
      </c>
      <c r="F178" s="110">
        <v>10000</v>
      </c>
      <c r="G178" s="89">
        <f t="shared" si="16"/>
        <v>0</v>
      </c>
      <c r="H178" s="153"/>
      <c r="I178" s="229" t="s">
        <v>289</v>
      </c>
      <c r="J178" s="90" t="str">
        <f>VLOOKUP(I178,Presupuesto!$B$11:$C$566,2,0)</f>
        <v>PASAJES (26100-00)</v>
      </c>
      <c r="K178" s="90" t="str">
        <f t="shared" si="17"/>
        <v>Gestión Tecnologías de Información y Comunicación</v>
      </c>
      <c r="L178" s="90" t="s">
        <v>401</v>
      </c>
    </row>
    <row r="179" spans="3:12" x14ac:dyDescent="0.25">
      <c r="C179" s="91" t="s">
        <v>406</v>
      </c>
      <c r="D179" s="550"/>
      <c r="E179" s="143">
        <v>0</v>
      </c>
      <c r="F179" s="110">
        <v>250</v>
      </c>
      <c r="G179" s="89">
        <f t="shared" si="16"/>
        <v>0</v>
      </c>
      <c r="H179" s="153"/>
      <c r="I179" s="90" t="s">
        <v>807</v>
      </c>
      <c r="J179" s="90" t="str">
        <f>VLOOKUP(I179,Presupuesto!$B$11:$C$566,2,0)</f>
        <v>PRODUCTOS PAPEL Y CARTON</v>
      </c>
      <c r="K179" s="90" t="str">
        <f t="shared" si="17"/>
        <v>Gestión Tecnologías de Información y Comunicación</v>
      </c>
      <c r="L179" s="90" t="s">
        <v>401</v>
      </c>
    </row>
    <row r="180" spans="3:12" x14ac:dyDescent="0.25">
      <c r="C180" s="91" t="s">
        <v>51</v>
      </c>
      <c r="D180" s="550"/>
      <c r="E180" s="192">
        <f>(D175*25)/500</f>
        <v>0</v>
      </c>
      <c r="F180" s="92">
        <v>85</v>
      </c>
      <c r="G180" s="89">
        <f t="shared" si="16"/>
        <v>0</v>
      </c>
      <c r="H180" s="153"/>
      <c r="I180" s="90" t="s">
        <v>807</v>
      </c>
      <c r="J180" s="90" t="str">
        <f>VLOOKUP(I180,Presupuesto!$B$11:$C$566,2,0)</f>
        <v>PRODUCTOS PAPEL Y CARTON</v>
      </c>
      <c r="K180" s="90" t="str">
        <f t="shared" si="17"/>
        <v>Gestión Tecnologías de Información y Comunicación</v>
      </c>
      <c r="L180" s="90" t="s">
        <v>401</v>
      </c>
    </row>
    <row r="181" spans="3:12" x14ac:dyDescent="0.25">
      <c r="C181" s="91" t="s">
        <v>112</v>
      </c>
      <c r="D181" s="550"/>
      <c r="E181" s="192">
        <f>D175/12</f>
        <v>0</v>
      </c>
      <c r="F181" s="92">
        <v>36</v>
      </c>
      <c r="G181" s="89">
        <f t="shared" si="16"/>
        <v>0</v>
      </c>
      <c r="H181" s="153"/>
      <c r="I181" s="90" t="s">
        <v>928</v>
      </c>
      <c r="J181" s="90" t="str">
        <f>VLOOKUP(I181,Presupuesto!$B$11:$C$566,2,0)</f>
        <v>UTILES DE ESCRITORIO, OFICINA Y ENSE¥ANZA</v>
      </c>
      <c r="K181" s="90" t="str">
        <f t="shared" si="17"/>
        <v>Gestión Tecnologías de Información y Comunicación</v>
      </c>
      <c r="L181" s="90" t="s">
        <v>401</v>
      </c>
    </row>
    <row r="182" spans="3:12" x14ac:dyDescent="0.25">
      <c r="C182" s="91" t="s">
        <v>34</v>
      </c>
      <c r="D182" s="550"/>
      <c r="E182" s="192">
        <f>D175/12</f>
        <v>0</v>
      </c>
      <c r="F182" s="92">
        <v>80</v>
      </c>
      <c r="G182" s="89">
        <f t="shared" si="16"/>
        <v>0</v>
      </c>
      <c r="H182" s="153"/>
      <c r="I182" s="90" t="s">
        <v>928</v>
      </c>
      <c r="J182" s="90" t="str">
        <f>VLOOKUP(I182,Presupuesto!$B$11:$C$566,2,0)</f>
        <v>UTILES DE ESCRITORIO, OFICINA Y ENSE¥ANZA</v>
      </c>
      <c r="K182" s="90" t="str">
        <f t="shared" si="17"/>
        <v>Gestión Tecnologías de Información y Comunicación</v>
      </c>
      <c r="L182" s="90" t="s">
        <v>401</v>
      </c>
    </row>
    <row r="183" spans="3:12" x14ac:dyDescent="0.25">
      <c r="C183" s="101" t="s">
        <v>52</v>
      </c>
      <c r="D183" s="550"/>
      <c r="E183" s="197">
        <v>0</v>
      </c>
      <c r="F183" s="111">
        <v>25</v>
      </c>
      <c r="G183" s="89">
        <f t="shared" si="16"/>
        <v>0</v>
      </c>
      <c r="H183" s="153"/>
      <c r="I183" s="90" t="s">
        <v>928</v>
      </c>
      <c r="J183" s="90" t="str">
        <f>VLOOKUP(I183,Presupuesto!$B$11:$C$566,2,0)</f>
        <v>UTILES DE ESCRITORIO, OFICINA Y ENSE¥ANZA</v>
      </c>
      <c r="K183" s="90" t="str">
        <f t="shared" si="17"/>
        <v>Gestión Tecnologías de Información y Comunicación</v>
      </c>
      <c r="L183" s="90" t="s">
        <v>401</v>
      </c>
    </row>
    <row r="184" spans="3:12" ht="15.75" thickBot="1" x14ac:dyDescent="0.3">
      <c r="C184" s="201" t="s">
        <v>419</v>
      </c>
      <c r="D184" s="202">
        <v>0</v>
      </c>
      <c r="E184" s="237">
        <v>0</v>
      </c>
      <c r="F184" s="96">
        <f>HLOOKUP(C184,$AH$2:$BU$3,2,0)</f>
        <v>1150</v>
      </c>
      <c r="G184" s="97">
        <f>D184*E184*F184</f>
        <v>0</v>
      </c>
      <c r="H184" s="238"/>
      <c r="I184" s="239" t="s">
        <v>290</v>
      </c>
      <c r="J184" s="98" t="str">
        <f>VLOOKUP(I184,Presupuesto!$B$11:$C$566,2,0)</f>
        <v>VIATICOS (26200-00)</v>
      </c>
      <c r="K184" s="240" t="str">
        <f t="shared" si="17"/>
        <v>Gestión Tecnologías de Información y Comunicación</v>
      </c>
      <c r="L184" s="240" t="s">
        <v>401</v>
      </c>
    </row>
    <row r="186" spans="3:12" ht="15.75" thickBot="1" x14ac:dyDescent="0.3"/>
    <row r="187" spans="3:12" ht="15.75" thickBot="1" x14ac:dyDescent="0.3">
      <c r="C187" s="29" t="s">
        <v>43</v>
      </c>
      <c r="D187" s="30">
        <f>SUM(G194:G203)</f>
        <v>0</v>
      </c>
      <c r="E187" s="85"/>
      <c r="F187" s="85"/>
      <c r="G187" s="85"/>
      <c r="H187" s="69"/>
      <c r="I187" s="69"/>
      <c r="J187" s="69"/>
      <c r="K187" s="104"/>
    </row>
    <row r="188" spans="3:12" x14ac:dyDescent="0.25">
      <c r="C188" s="67"/>
      <c r="D188" s="31"/>
      <c r="E188" s="85"/>
      <c r="F188" s="85"/>
      <c r="G188" s="85"/>
      <c r="H188" s="69"/>
      <c r="I188" s="69"/>
      <c r="J188" s="69"/>
      <c r="K188" s="104"/>
    </row>
    <row r="189" spans="3:12" x14ac:dyDescent="0.25">
      <c r="C189" s="67"/>
      <c r="D189" s="31"/>
      <c r="E189" s="85"/>
      <c r="F189" s="85"/>
      <c r="G189" s="85"/>
      <c r="H189" s="69"/>
      <c r="I189" s="69"/>
      <c r="J189" s="69"/>
      <c r="K189" s="104"/>
    </row>
    <row r="190" spans="3:12" ht="15.75" x14ac:dyDescent="0.25">
      <c r="C190" s="194" t="s">
        <v>381</v>
      </c>
      <c r="D190" s="252"/>
      <c r="E190" s="85"/>
      <c r="F190" s="85"/>
      <c r="G190" s="85"/>
      <c r="H190" s="69"/>
      <c r="I190" s="69"/>
      <c r="J190" s="69"/>
      <c r="K190" s="104"/>
    </row>
    <row r="191" spans="3:12" ht="18.75" x14ac:dyDescent="0.25">
      <c r="C191" s="195" t="e">
        <f>IFERROR(VLOOKUP(D190,#REF!,2,FALSE),IFERROR(VLOOKUP(D190,#REF!,2,FALSE),IFERROR(VLOOKUP(D190,#REF!,2,FALSE),IFERROR(VLOOKUP(D190,#REF!,2,FALSE),IFERROR(VLOOKUP(D190,#REF!,2,FALSE),IFERROR(VLOOKUP(D190,#REF!,2,FALSE),IFERROR(VLOOKUP(D190,#REF!,2,FALSE),IFERROR(VLOOKUP(D190,#REF!,2,FALSE),IFERROR(VLOOKUP(D190,#REF!,2,FALSE),IFERROR(VLOOKUP(D190,#REF!,2,FALSE),IFERROR(VLOOKUP(D190,#REF!,2,FALSE),IFERROR(VLOOKUP(D190,#REF!,2,FALSE),IFERROR(VLOOKUP(D190,#REF!,2,FALSE),IFERROR(VLOOKUP(D190,#REF!,2,FALSE),IFERROR(VLOOKUP(D190,'16. Desa. del Sistema Educ.Sup.'!$F:$G,2,FALSE),IFERROR(VLOOKUP(D190,#REF!,2,FALSE),VLOOKUP(D190,#REF!,2,0)))))))))))))))))</f>
        <v>#REF!</v>
      </c>
      <c r="D191" s="31"/>
      <c r="E191" s="85"/>
      <c r="F191" s="85"/>
      <c r="G191" s="85"/>
      <c r="H191" s="69"/>
      <c r="I191" s="69"/>
      <c r="J191" s="69"/>
      <c r="K191" s="104"/>
    </row>
    <row r="192" spans="3:12" ht="15.75" thickBot="1" x14ac:dyDescent="0.3">
      <c r="C192" s="67"/>
      <c r="D192" s="31"/>
      <c r="E192" s="85"/>
      <c r="F192" s="85"/>
      <c r="G192" s="85"/>
      <c r="H192" s="69"/>
      <c r="I192" s="69"/>
      <c r="J192" s="69"/>
      <c r="K192" s="104"/>
    </row>
    <row r="193" spans="3:12" ht="30.75" thickBot="1" x14ac:dyDescent="0.3">
      <c r="C193" s="118" t="s">
        <v>44</v>
      </c>
      <c r="D193" s="121" t="s">
        <v>45</v>
      </c>
      <c r="E193" s="120" t="s">
        <v>55</v>
      </c>
      <c r="F193" s="120" t="s">
        <v>57</v>
      </c>
      <c r="G193" s="119" t="s">
        <v>27</v>
      </c>
      <c r="H193" s="125" t="s">
        <v>120</v>
      </c>
      <c r="I193" s="120" t="s">
        <v>46</v>
      </c>
      <c r="J193" s="120" t="s">
        <v>121</v>
      </c>
      <c r="K193" s="120" t="s">
        <v>399</v>
      </c>
      <c r="L193" s="120" t="s">
        <v>400</v>
      </c>
    </row>
    <row r="194" spans="3:12" x14ac:dyDescent="0.25">
      <c r="C194" s="232" t="s">
        <v>47</v>
      </c>
      <c r="D194" s="549"/>
      <c r="E194" s="233"/>
      <c r="F194" s="107">
        <v>30000</v>
      </c>
      <c r="G194" s="234">
        <f t="shared" ref="G194:G202" si="18">E194*F194</f>
        <v>0</v>
      </c>
      <c r="H194" s="235"/>
      <c r="I194" s="108" t="s">
        <v>685</v>
      </c>
      <c r="J194" s="108" t="str">
        <f>VLOOKUP(I194,Presupuesto!$B$11:$C$566,2,0)</f>
        <v>SERVICIOS DE CAPACITACION.</v>
      </c>
      <c r="K194" s="236" t="s">
        <v>1368</v>
      </c>
      <c r="L194" s="108" t="s">
        <v>383</v>
      </c>
    </row>
    <row r="195" spans="3:12" x14ac:dyDescent="0.25">
      <c r="C195" s="91" t="s">
        <v>48</v>
      </c>
      <c r="D195" s="550"/>
      <c r="E195" s="192">
        <f>D194</f>
        <v>0</v>
      </c>
      <c r="F195" s="92">
        <v>50</v>
      </c>
      <c r="G195" s="89">
        <f t="shared" si="18"/>
        <v>0</v>
      </c>
      <c r="H195" s="153"/>
      <c r="I195" s="90" t="s">
        <v>703</v>
      </c>
      <c r="J195" s="90" t="str">
        <f>VLOOKUP(I195,Presupuesto!$B$11:$C$566,2,0)</f>
        <v>SERVICIOS DE IMPRENTA PUBLIC.Y REPRODUCCION</v>
      </c>
      <c r="K195" s="90" t="str">
        <f>$K$194</f>
        <v>Gestión Tecnologías de Información y Comunicación</v>
      </c>
      <c r="L195" s="90" t="s">
        <v>401</v>
      </c>
    </row>
    <row r="196" spans="3:12" x14ac:dyDescent="0.25">
      <c r="C196" s="91" t="s">
        <v>49</v>
      </c>
      <c r="D196" s="550"/>
      <c r="E196" s="192">
        <f>D194</f>
        <v>0</v>
      </c>
      <c r="F196" s="92">
        <v>150</v>
      </c>
      <c r="G196" s="89">
        <f t="shared" si="18"/>
        <v>0</v>
      </c>
      <c r="H196" s="153"/>
      <c r="I196" s="90" t="s">
        <v>778</v>
      </c>
      <c r="J196" s="90" t="str">
        <f>VLOOKUP(I196,Presupuesto!$B$11:$C$566,2,0)</f>
        <v>ALIMENTOS B EBIDAS PARA PERSONAS</v>
      </c>
      <c r="K196" s="90" t="str">
        <f t="shared" ref="K196:K203" si="19">$K$194</f>
        <v>Gestión Tecnologías de Información y Comunicación</v>
      </c>
      <c r="L196" s="90" t="s">
        <v>385</v>
      </c>
    </row>
    <row r="197" spans="3:12" x14ac:dyDescent="0.25">
      <c r="C197" s="91" t="s">
        <v>50</v>
      </c>
      <c r="D197" s="550"/>
      <c r="E197" s="143">
        <v>0</v>
      </c>
      <c r="F197" s="110">
        <v>10000</v>
      </c>
      <c r="G197" s="89">
        <f t="shared" si="18"/>
        <v>0</v>
      </c>
      <c r="H197" s="153"/>
      <c r="I197" s="229" t="s">
        <v>289</v>
      </c>
      <c r="J197" s="90" t="str">
        <f>VLOOKUP(I197,Presupuesto!$B$11:$C$566,2,0)</f>
        <v>PASAJES (26100-00)</v>
      </c>
      <c r="K197" s="90" t="str">
        <f t="shared" si="19"/>
        <v>Gestión Tecnologías de Información y Comunicación</v>
      </c>
      <c r="L197" s="90" t="s">
        <v>401</v>
      </c>
    </row>
    <row r="198" spans="3:12" x14ac:dyDescent="0.25">
      <c r="C198" s="91" t="s">
        <v>406</v>
      </c>
      <c r="D198" s="550"/>
      <c r="E198" s="143">
        <v>0</v>
      </c>
      <c r="F198" s="110">
        <v>250</v>
      </c>
      <c r="G198" s="89">
        <f t="shared" si="18"/>
        <v>0</v>
      </c>
      <c r="H198" s="153"/>
      <c r="I198" s="90" t="s">
        <v>807</v>
      </c>
      <c r="J198" s="90" t="str">
        <f>VLOOKUP(I198,Presupuesto!$B$11:$C$566,2,0)</f>
        <v>PRODUCTOS PAPEL Y CARTON</v>
      </c>
      <c r="K198" s="90" t="str">
        <f t="shared" si="19"/>
        <v>Gestión Tecnologías de Información y Comunicación</v>
      </c>
      <c r="L198" s="90" t="s">
        <v>401</v>
      </c>
    </row>
    <row r="199" spans="3:12" x14ac:dyDescent="0.25">
      <c r="C199" s="91" t="s">
        <v>51</v>
      </c>
      <c r="D199" s="550"/>
      <c r="E199" s="192">
        <f>(D194*25)/500</f>
        <v>0</v>
      </c>
      <c r="F199" s="92">
        <v>85</v>
      </c>
      <c r="G199" s="89">
        <f t="shared" si="18"/>
        <v>0</v>
      </c>
      <c r="H199" s="153"/>
      <c r="I199" s="90" t="s">
        <v>807</v>
      </c>
      <c r="J199" s="90" t="str">
        <f>VLOOKUP(I199,Presupuesto!$B$11:$C$566,2,0)</f>
        <v>PRODUCTOS PAPEL Y CARTON</v>
      </c>
      <c r="K199" s="90" t="str">
        <f t="shared" si="19"/>
        <v>Gestión Tecnologías de Información y Comunicación</v>
      </c>
      <c r="L199" s="90" t="s">
        <v>401</v>
      </c>
    </row>
    <row r="200" spans="3:12" x14ac:dyDescent="0.25">
      <c r="C200" s="91" t="s">
        <v>112</v>
      </c>
      <c r="D200" s="550"/>
      <c r="E200" s="192">
        <f>D194/12</f>
        <v>0</v>
      </c>
      <c r="F200" s="92">
        <v>36</v>
      </c>
      <c r="G200" s="89">
        <f t="shared" si="18"/>
        <v>0</v>
      </c>
      <c r="H200" s="153"/>
      <c r="I200" s="90" t="s">
        <v>928</v>
      </c>
      <c r="J200" s="90" t="str">
        <f>VLOOKUP(I200,Presupuesto!$B$11:$C$566,2,0)</f>
        <v>UTILES DE ESCRITORIO, OFICINA Y ENSE¥ANZA</v>
      </c>
      <c r="K200" s="90" t="str">
        <f t="shared" si="19"/>
        <v>Gestión Tecnologías de Información y Comunicación</v>
      </c>
      <c r="L200" s="90" t="s">
        <v>401</v>
      </c>
    </row>
    <row r="201" spans="3:12" x14ac:dyDescent="0.25">
      <c r="C201" s="91" t="s">
        <v>34</v>
      </c>
      <c r="D201" s="550"/>
      <c r="E201" s="192">
        <f>D194/12</f>
        <v>0</v>
      </c>
      <c r="F201" s="92">
        <v>80</v>
      </c>
      <c r="G201" s="89">
        <f t="shared" si="18"/>
        <v>0</v>
      </c>
      <c r="H201" s="153"/>
      <c r="I201" s="90" t="s">
        <v>928</v>
      </c>
      <c r="J201" s="90" t="str">
        <f>VLOOKUP(I201,Presupuesto!$B$11:$C$566,2,0)</f>
        <v>UTILES DE ESCRITORIO, OFICINA Y ENSE¥ANZA</v>
      </c>
      <c r="K201" s="90" t="str">
        <f t="shared" si="19"/>
        <v>Gestión Tecnologías de Información y Comunicación</v>
      </c>
      <c r="L201" s="90" t="s">
        <v>401</v>
      </c>
    </row>
    <row r="202" spans="3:12" x14ac:dyDescent="0.25">
      <c r="C202" s="101" t="s">
        <v>52</v>
      </c>
      <c r="D202" s="550"/>
      <c r="E202" s="197">
        <v>0</v>
      </c>
      <c r="F202" s="111">
        <v>25</v>
      </c>
      <c r="G202" s="89">
        <f t="shared" si="18"/>
        <v>0</v>
      </c>
      <c r="H202" s="153"/>
      <c r="I202" s="90" t="s">
        <v>928</v>
      </c>
      <c r="J202" s="90" t="str">
        <f>VLOOKUP(I202,Presupuesto!$B$11:$C$566,2,0)</f>
        <v>UTILES DE ESCRITORIO, OFICINA Y ENSE¥ANZA</v>
      </c>
      <c r="K202" s="90" t="str">
        <f t="shared" si="19"/>
        <v>Gestión Tecnologías de Información y Comunicación</v>
      </c>
      <c r="L202" s="90" t="s">
        <v>401</v>
      </c>
    </row>
    <row r="203" spans="3:12" ht="15.75" thickBot="1" x14ac:dyDescent="0.3">
      <c r="C203" s="201" t="s">
        <v>419</v>
      </c>
      <c r="D203" s="202">
        <v>0</v>
      </c>
      <c r="E203" s="237">
        <v>0</v>
      </c>
      <c r="F203" s="96">
        <f>HLOOKUP(C203,$AH$2:$BU$3,2,0)</f>
        <v>1150</v>
      </c>
      <c r="G203" s="97">
        <f>D203*E203*F203</f>
        <v>0</v>
      </c>
      <c r="H203" s="238"/>
      <c r="I203" s="239" t="s">
        <v>290</v>
      </c>
      <c r="J203" s="98" t="str">
        <f>VLOOKUP(I203,Presupuesto!$B$11:$C$566,2,0)</f>
        <v>VIATICOS (26200-00)</v>
      </c>
      <c r="K203" s="240" t="str">
        <f t="shared" si="19"/>
        <v>Gestión Tecnologías de Información y Comunicación</v>
      </c>
      <c r="L203" s="240" t="s">
        <v>401</v>
      </c>
    </row>
    <row r="204" spans="3:12" x14ac:dyDescent="0.25">
      <c r="C204" s="85"/>
      <c r="E204" s="104"/>
      <c r="F204" s="104"/>
      <c r="G204" s="104"/>
      <c r="H204" s="166"/>
      <c r="I204" s="104"/>
      <c r="J204" s="104"/>
      <c r="K204" s="104"/>
    </row>
    <row r="205" spans="3:12" ht="15.75" thickBot="1" x14ac:dyDescent="0.3"/>
    <row r="206" spans="3:12" ht="15.75" thickBot="1" x14ac:dyDescent="0.3">
      <c r="C206" s="29" t="s">
        <v>43</v>
      </c>
      <c r="D206" s="30">
        <f>SUM(G213:G222)</f>
        <v>0</v>
      </c>
      <c r="E206" s="85"/>
      <c r="F206" s="85"/>
      <c r="G206" s="85"/>
      <c r="H206" s="69"/>
      <c r="I206" s="69"/>
      <c r="J206" s="69"/>
      <c r="K206" s="104"/>
    </row>
    <row r="207" spans="3:12" x14ac:dyDescent="0.25">
      <c r="C207" s="67"/>
      <c r="D207" s="31"/>
      <c r="E207" s="85"/>
      <c r="F207" s="85"/>
      <c r="G207" s="85"/>
      <c r="H207" s="69"/>
      <c r="I207" s="69"/>
      <c r="J207" s="69"/>
      <c r="K207" s="104"/>
    </row>
    <row r="208" spans="3:12" x14ac:dyDescent="0.25">
      <c r="C208" s="67"/>
      <c r="D208" s="31"/>
      <c r="E208" s="85"/>
      <c r="F208" s="85"/>
      <c r="G208" s="85"/>
      <c r="H208" s="69"/>
      <c r="I208" s="69"/>
      <c r="J208" s="69"/>
      <c r="K208" s="104"/>
    </row>
    <row r="209" spans="3:12" ht="15.75" x14ac:dyDescent="0.25">
      <c r="C209" s="194" t="s">
        <v>381</v>
      </c>
      <c r="D209" s="252"/>
      <c r="E209" s="85"/>
      <c r="F209" s="85"/>
      <c r="G209" s="85"/>
      <c r="H209" s="69"/>
      <c r="I209" s="69"/>
      <c r="J209" s="69"/>
      <c r="K209" s="104"/>
    </row>
    <row r="210" spans="3:12" ht="18.75" x14ac:dyDescent="0.25">
      <c r="C210" s="195" t="e">
        <f>IFERROR(VLOOKUP(D209,#REF!,2,FALSE),IFERROR(VLOOKUP(D209,#REF!,2,FALSE),IFERROR(VLOOKUP(D209,#REF!,2,FALSE),IFERROR(VLOOKUP(D209,#REF!,2,FALSE),IFERROR(VLOOKUP(D209,#REF!,2,FALSE),IFERROR(VLOOKUP(D209,#REF!,2,FALSE),IFERROR(VLOOKUP(D209,#REF!,2,FALSE),IFERROR(VLOOKUP(D209,#REF!,2,FALSE),IFERROR(VLOOKUP(D209,#REF!,2,FALSE),IFERROR(VLOOKUP(D209,#REF!,2,FALSE),IFERROR(VLOOKUP(D209,#REF!,2,FALSE),IFERROR(VLOOKUP(D209,#REF!,2,FALSE),IFERROR(VLOOKUP(D209,#REF!,2,FALSE),IFERROR(VLOOKUP(D209,#REF!,2,FALSE),IFERROR(VLOOKUP(D209,'16. Desa. del Sistema Educ.Sup.'!$F:$G,2,FALSE),IFERROR(VLOOKUP(D209,#REF!,2,FALSE),VLOOKUP(D209,#REF!,2,0)))))))))))))))))</f>
        <v>#REF!</v>
      </c>
      <c r="D210" s="31"/>
      <c r="E210" s="85"/>
      <c r="F210" s="85"/>
      <c r="G210" s="85"/>
      <c r="H210" s="69"/>
      <c r="I210" s="69"/>
      <c r="J210" s="69"/>
      <c r="K210" s="104"/>
    </row>
    <row r="211" spans="3:12" ht="15.75" thickBot="1" x14ac:dyDescent="0.3">
      <c r="C211" s="67"/>
      <c r="D211" s="31"/>
      <c r="E211" s="85"/>
      <c r="F211" s="85"/>
      <c r="G211" s="85"/>
      <c r="H211" s="69"/>
      <c r="I211" s="69"/>
      <c r="J211" s="69"/>
      <c r="K211" s="104"/>
    </row>
    <row r="212" spans="3:12" ht="30.75" thickBot="1" x14ac:dyDescent="0.3">
      <c r="C212" s="118" t="s">
        <v>44</v>
      </c>
      <c r="D212" s="121" t="s">
        <v>45</v>
      </c>
      <c r="E212" s="120" t="s">
        <v>55</v>
      </c>
      <c r="F212" s="120" t="s">
        <v>57</v>
      </c>
      <c r="G212" s="119" t="s">
        <v>27</v>
      </c>
      <c r="H212" s="125" t="s">
        <v>120</v>
      </c>
      <c r="I212" s="120" t="s">
        <v>46</v>
      </c>
      <c r="J212" s="120" t="s">
        <v>121</v>
      </c>
      <c r="K212" s="120" t="s">
        <v>399</v>
      </c>
      <c r="L212" s="120" t="s">
        <v>400</v>
      </c>
    </row>
    <row r="213" spans="3:12" x14ac:dyDescent="0.25">
      <c r="C213" s="232" t="s">
        <v>47</v>
      </c>
      <c r="D213" s="549"/>
      <c r="E213" s="233"/>
      <c r="F213" s="107">
        <v>30000</v>
      </c>
      <c r="G213" s="234">
        <f t="shared" ref="G213:G221" si="20">E213*F213</f>
        <v>0</v>
      </c>
      <c r="H213" s="235"/>
      <c r="I213" s="108" t="s">
        <v>685</v>
      </c>
      <c r="J213" s="108" t="str">
        <f>VLOOKUP(I213,Presupuesto!$B$11:$C$566,2,0)</f>
        <v>SERVICIOS DE CAPACITACION.</v>
      </c>
      <c r="K213" s="236" t="s">
        <v>1368</v>
      </c>
      <c r="L213" s="108" t="s">
        <v>383</v>
      </c>
    </row>
    <row r="214" spans="3:12" x14ac:dyDescent="0.25">
      <c r="C214" s="91" t="s">
        <v>48</v>
      </c>
      <c r="D214" s="550"/>
      <c r="E214" s="192">
        <f>D213</f>
        <v>0</v>
      </c>
      <c r="F214" s="92">
        <v>50</v>
      </c>
      <c r="G214" s="89">
        <f t="shared" si="20"/>
        <v>0</v>
      </c>
      <c r="H214" s="153"/>
      <c r="I214" s="90" t="s">
        <v>703</v>
      </c>
      <c r="J214" s="90" t="str">
        <f>VLOOKUP(I214,Presupuesto!$B$11:$C$566,2,0)</f>
        <v>SERVICIOS DE IMPRENTA PUBLIC.Y REPRODUCCION</v>
      </c>
      <c r="K214" s="90" t="str">
        <f>$K$213</f>
        <v>Gestión Tecnologías de Información y Comunicación</v>
      </c>
      <c r="L214" s="90" t="s">
        <v>401</v>
      </c>
    </row>
    <row r="215" spans="3:12" x14ac:dyDescent="0.25">
      <c r="C215" s="91" t="s">
        <v>49</v>
      </c>
      <c r="D215" s="550"/>
      <c r="E215" s="192">
        <f>D213</f>
        <v>0</v>
      </c>
      <c r="F215" s="92">
        <v>150</v>
      </c>
      <c r="G215" s="89">
        <f t="shared" si="20"/>
        <v>0</v>
      </c>
      <c r="H215" s="153"/>
      <c r="I215" s="90" t="s">
        <v>778</v>
      </c>
      <c r="J215" s="90" t="str">
        <f>VLOOKUP(I215,Presupuesto!$B$11:$C$566,2,0)</f>
        <v>ALIMENTOS B EBIDAS PARA PERSONAS</v>
      </c>
      <c r="K215" s="90" t="str">
        <f t="shared" ref="K215:K222" si="21">$K$213</f>
        <v>Gestión Tecnologías de Información y Comunicación</v>
      </c>
      <c r="L215" s="90" t="s">
        <v>385</v>
      </c>
    </row>
    <row r="216" spans="3:12" x14ac:dyDescent="0.25">
      <c r="C216" s="91" t="s">
        <v>50</v>
      </c>
      <c r="D216" s="550"/>
      <c r="E216" s="143">
        <v>0</v>
      </c>
      <c r="F216" s="110">
        <v>10000</v>
      </c>
      <c r="G216" s="89">
        <f t="shared" si="20"/>
        <v>0</v>
      </c>
      <c r="H216" s="153"/>
      <c r="I216" s="229" t="s">
        <v>289</v>
      </c>
      <c r="J216" s="90" t="str">
        <f>VLOOKUP(I216,Presupuesto!$B$11:$C$566,2,0)</f>
        <v>PASAJES (26100-00)</v>
      </c>
      <c r="K216" s="90" t="str">
        <f t="shared" si="21"/>
        <v>Gestión Tecnologías de Información y Comunicación</v>
      </c>
      <c r="L216" s="90" t="s">
        <v>401</v>
      </c>
    </row>
    <row r="217" spans="3:12" x14ac:dyDescent="0.25">
      <c r="C217" s="91" t="s">
        <v>406</v>
      </c>
      <c r="D217" s="550"/>
      <c r="E217" s="143">
        <v>0</v>
      </c>
      <c r="F217" s="110">
        <v>250</v>
      </c>
      <c r="G217" s="89">
        <f t="shared" si="20"/>
        <v>0</v>
      </c>
      <c r="H217" s="153"/>
      <c r="I217" s="90" t="s">
        <v>807</v>
      </c>
      <c r="J217" s="90" t="str">
        <f>VLOOKUP(I217,Presupuesto!$B$11:$C$566,2,0)</f>
        <v>PRODUCTOS PAPEL Y CARTON</v>
      </c>
      <c r="K217" s="90" t="str">
        <f t="shared" si="21"/>
        <v>Gestión Tecnologías de Información y Comunicación</v>
      </c>
      <c r="L217" s="90" t="s">
        <v>401</v>
      </c>
    </row>
    <row r="218" spans="3:12" x14ac:dyDescent="0.25">
      <c r="C218" s="91" t="s">
        <v>51</v>
      </c>
      <c r="D218" s="550"/>
      <c r="E218" s="192">
        <f>(D213*25)/500</f>
        <v>0</v>
      </c>
      <c r="F218" s="92">
        <v>85</v>
      </c>
      <c r="G218" s="89">
        <f t="shared" si="20"/>
        <v>0</v>
      </c>
      <c r="H218" s="153"/>
      <c r="I218" s="90" t="s">
        <v>807</v>
      </c>
      <c r="J218" s="90" t="str">
        <f>VLOOKUP(I218,Presupuesto!$B$11:$C$566,2,0)</f>
        <v>PRODUCTOS PAPEL Y CARTON</v>
      </c>
      <c r="K218" s="90" t="str">
        <f t="shared" si="21"/>
        <v>Gestión Tecnologías de Información y Comunicación</v>
      </c>
      <c r="L218" s="90" t="s">
        <v>401</v>
      </c>
    </row>
    <row r="219" spans="3:12" x14ac:dyDescent="0.25">
      <c r="C219" s="91" t="s">
        <v>112</v>
      </c>
      <c r="D219" s="550"/>
      <c r="E219" s="192">
        <f>D213/12</f>
        <v>0</v>
      </c>
      <c r="F219" s="92">
        <v>36</v>
      </c>
      <c r="G219" s="89">
        <f t="shared" si="20"/>
        <v>0</v>
      </c>
      <c r="H219" s="153"/>
      <c r="I219" s="90" t="s">
        <v>928</v>
      </c>
      <c r="J219" s="90" t="str">
        <f>VLOOKUP(I219,Presupuesto!$B$11:$C$566,2,0)</f>
        <v>UTILES DE ESCRITORIO, OFICINA Y ENSE¥ANZA</v>
      </c>
      <c r="K219" s="90" t="str">
        <f t="shared" si="21"/>
        <v>Gestión Tecnologías de Información y Comunicación</v>
      </c>
      <c r="L219" s="90" t="s">
        <v>401</v>
      </c>
    </row>
    <row r="220" spans="3:12" x14ac:dyDescent="0.25">
      <c r="C220" s="91" t="s">
        <v>34</v>
      </c>
      <c r="D220" s="550"/>
      <c r="E220" s="192">
        <f>D213/12</f>
        <v>0</v>
      </c>
      <c r="F220" s="92">
        <v>80</v>
      </c>
      <c r="G220" s="89">
        <f t="shared" si="20"/>
        <v>0</v>
      </c>
      <c r="H220" s="153"/>
      <c r="I220" s="90" t="s">
        <v>928</v>
      </c>
      <c r="J220" s="90" t="str">
        <f>VLOOKUP(I220,Presupuesto!$B$11:$C$566,2,0)</f>
        <v>UTILES DE ESCRITORIO, OFICINA Y ENSE¥ANZA</v>
      </c>
      <c r="K220" s="90" t="str">
        <f t="shared" si="21"/>
        <v>Gestión Tecnologías de Información y Comunicación</v>
      </c>
      <c r="L220" s="90" t="s">
        <v>401</v>
      </c>
    </row>
    <row r="221" spans="3:12" x14ac:dyDescent="0.25">
      <c r="C221" s="101" t="s">
        <v>52</v>
      </c>
      <c r="D221" s="550"/>
      <c r="E221" s="197">
        <v>0</v>
      </c>
      <c r="F221" s="111">
        <v>25</v>
      </c>
      <c r="G221" s="89">
        <f t="shared" si="20"/>
        <v>0</v>
      </c>
      <c r="H221" s="153"/>
      <c r="I221" s="90" t="s">
        <v>928</v>
      </c>
      <c r="J221" s="90" t="str">
        <f>VLOOKUP(I221,Presupuesto!$B$11:$C$566,2,0)</f>
        <v>UTILES DE ESCRITORIO, OFICINA Y ENSE¥ANZA</v>
      </c>
      <c r="K221" s="90" t="str">
        <f t="shared" si="21"/>
        <v>Gestión Tecnologías de Información y Comunicación</v>
      </c>
      <c r="L221" s="90" t="s">
        <v>401</v>
      </c>
    </row>
    <row r="222" spans="3:12" ht="15.75" thickBot="1" x14ac:dyDescent="0.3">
      <c r="C222" s="201" t="s">
        <v>419</v>
      </c>
      <c r="D222" s="202">
        <v>0</v>
      </c>
      <c r="E222" s="237">
        <v>0</v>
      </c>
      <c r="F222" s="96">
        <f>HLOOKUP(C222,$AH$2:$BU$3,2,0)</f>
        <v>1150</v>
      </c>
      <c r="G222" s="97">
        <f>D222*E222*F222</f>
        <v>0</v>
      </c>
      <c r="H222" s="238"/>
      <c r="I222" s="239" t="s">
        <v>290</v>
      </c>
      <c r="J222" s="98" t="str">
        <f>VLOOKUP(I222,Presupuesto!$B$11:$C$566,2,0)</f>
        <v>VIATICOS (26200-00)</v>
      </c>
      <c r="K222" s="240" t="str">
        <f t="shared" si="21"/>
        <v>Gestión Tecnologías de Información y Comunicación</v>
      </c>
      <c r="L222" s="240" t="s">
        <v>401</v>
      </c>
    </row>
  </sheetData>
  <protectedRanges>
    <protectedRange password="DE9D" sqref="D16:F26 K16:L26 K36 K55 K74 K213 K99 K118 K137 K156 K175 K194 H16:I26" name="bloqueo"/>
  </protectedRanges>
  <autoFilter ref="J16:J168"/>
  <mergeCells count="11">
    <mergeCell ref="D17:D25"/>
    <mergeCell ref="D36:D44"/>
    <mergeCell ref="D55:D63"/>
    <mergeCell ref="D74:D82"/>
    <mergeCell ref="D194:D202"/>
    <mergeCell ref="D213:D221"/>
    <mergeCell ref="D99:D107"/>
    <mergeCell ref="D118:D126"/>
    <mergeCell ref="D137:D145"/>
    <mergeCell ref="D156:D164"/>
    <mergeCell ref="D175:D183"/>
  </mergeCells>
  <dataValidations count="6">
    <dataValidation type="list" allowBlank="1" showInputMessage="1" showErrorMessage="1" sqref="C26 C45 C64 C83 C108 C127 C146 C165 C184 C203 C222">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9:L108 L118:L127 L137:L146 L156:L165 L175:L184 L194:L203 L213:L222">
      <formula1>$U$2:$AF$2</formula1>
    </dataValidation>
    <dataValidation type="list" allowBlank="1" showInputMessage="1" showErrorMessage="1" errorTitle="¡Ingreso no valido!" error="Favor ingrese un elemento de la lista." promptTitle="Tipo de Presupuesto" prompt="Seleccione una opción de la lista." sqref="H213:H222 H17:H26 H55:H64 H74:H83 H99:H108 H118:H127 H137:H146 H156:H165 H175:H184 H194:H203 H36:H45">
      <formula1>$S$2:$T$2</formula1>
    </dataValidation>
    <dataValidation type="list" allowBlank="1" showInputMessage="1" showErrorMessage="1" errorTitle="¡Ingreso Inválido!" error="Verifique el valor ingresado._x000a_" sqref="I17:I26 I36:I45 I55:I64 I74:I83 I99:I108 I118:I127 I137:I146 I156:I165 I175:I184 I194:I203 I213:I222">
      <formula1>$A$1:$UI$1</formula1>
    </dataValidation>
    <dataValidation type="list" allowBlank="1" showInputMessage="1" showErrorMessage="1" sqref="K18:K26 K37:K45 K56:K64 K75:K83 K100:K108 K119:K127 K138:K146 K157:K165 K176:K184 K195:K203 K214:K222">
      <formula1>$A$2:$P$2</formula1>
    </dataValidation>
    <dataValidation type="list" allowBlank="1" showInputMessage="1" showErrorMessage="1" errorTitle="¡Ingreso Inválido!" error="Seleccione una opción de la lista." promptTitle="Dimensión Estratégica" prompt="Seleccione una opción de la lista." sqref="K17 K36 K55 K74 K99 K118 K137 K156 K175 K194 K213">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89"/>
  <sheetViews>
    <sheetView showGridLines="0" topLeftCell="A4" zoomScale="59" zoomScaleNormal="59" workbookViewId="0">
      <selection activeCell="G17" sqref="G17:G404"/>
    </sheetView>
  </sheetViews>
  <sheetFormatPr baseColWidth="10" defaultColWidth="11.5703125" defaultRowHeight="15" x14ac:dyDescent="0.25"/>
  <cols>
    <col min="1" max="1" width="1.85546875" style="78" customWidth="1"/>
    <col min="2" max="2" width="7.85546875" style="78" customWidth="1"/>
    <col min="3" max="3" width="41.7109375" style="78" customWidth="1"/>
    <col min="4" max="4" width="29.28515625" style="70" customWidth="1"/>
    <col min="5" max="5" width="10.140625" style="78" customWidth="1"/>
    <col min="6" max="7" width="13.85546875" style="78" customWidth="1"/>
    <col min="8" max="8" width="13.85546875" style="70" customWidth="1"/>
    <col min="9" max="9" width="21.42578125" style="78" customWidth="1"/>
    <col min="10" max="10" width="46.7109375" style="78" customWidth="1"/>
    <col min="11" max="11" width="24.42578125" style="78" customWidth="1"/>
    <col min="12" max="12" width="11.5703125" style="78"/>
    <col min="13" max="13" width="14.7109375" style="78" bestFit="1" customWidth="1"/>
    <col min="14" max="77" width="11.5703125" style="78"/>
    <col min="78" max="78" width="16.7109375" style="78" bestFit="1" customWidth="1"/>
    <col min="79"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52" t="s">
        <v>1328</v>
      </c>
      <c r="E2" s="114" t="s">
        <v>1330</v>
      </c>
      <c r="F2" s="114" t="s">
        <v>461</v>
      </c>
      <c r="G2" s="114" t="s">
        <v>1331</v>
      </c>
      <c r="H2" s="152"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198" t="s">
        <v>409</v>
      </c>
      <c r="AI2" s="198" t="s">
        <v>410</v>
      </c>
      <c r="AJ2" s="198" t="s">
        <v>411</v>
      </c>
      <c r="AK2" s="198" t="s">
        <v>412</v>
      </c>
      <c r="AL2" s="198" t="s">
        <v>413</v>
      </c>
      <c r="AM2" s="198" t="s">
        <v>416</v>
      </c>
      <c r="AN2" s="198" t="s">
        <v>414</v>
      </c>
      <c r="AO2" s="198" t="s">
        <v>415</v>
      </c>
      <c r="AP2" s="198" t="s">
        <v>417</v>
      </c>
      <c r="AQ2" s="198" t="s">
        <v>418</v>
      </c>
      <c r="AR2" s="198" t="s">
        <v>419</v>
      </c>
      <c r="AS2" s="198" t="s">
        <v>420</v>
      </c>
      <c r="AT2" s="198" t="s">
        <v>421</v>
      </c>
      <c r="AU2" s="198" t="s">
        <v>422</v>
      </c>
      <c r="AV2" s="198" t="s">
        <v>423</v>
      </c>
      <c r="AW2" s="198" t="s">
        <v>424</v>
      </c>
      <c r="AX2" s="198" t="s">
        <v>425</v>
      </c>
      <c r="AY2" s="198" t="s">
        <v>426</v>
      </c>
      <c r="AZ2" s="198" t="s">
        <v>427</v>
      </c>
      <c r="BA2" s="198" t="s">
        <v>428</v>
      </c>
      <c r="BB2" s="198" t="s">
        <v>429</v>
      </c>
      <c r="BC2" s="198" t="s">
        <v>430</v>
      </c>
      <c r="BD2" s="198" t="s">
        <v>431</v>
      </c>
      <c r="BE2" s="198" t="s">
        <v>432</v>
      </c>
      <c r="BF2" s="198" t="s">
        <v>433</v>
      </c>
      <c r="BG2" s="198" t="s">
        <v>434</v>
      </c>
      <c r="BH2" s="198" t="s">
        <v>435</v>
      </c>
      <c r="BI2" s="198" t="s">
        <v>436</v>
      </c>
      <c r="BJ2" s="198" t="s">
        <v>437</v>
      </c>
      <c r="BK2" s="198" t="s">
        <v>438</v>
      </c>
      <c r="BL2" s="198" t="s">
        <v>439</v>
      </c>
      <c r="BM2" s="198" t="s">
        <v>440</v>
      </c>
      <c r="BN2" s="198" t="s">
        <v>441</v>
      </c>
      <c r="BO2" s="198" t="s">
        <v>442</v>
      </c>
      <c r="BP2" s="198" t="s">
        <v>443</v>
      </c>
      <c r="BQ2" s="198" t="s">
        <v>444</v>
      </c>
      <c r="BR2" s="198" t="s">
        <v>445</v>
      </c>
      <c r="BS2" s="198" t="s">
        <v>446</v>
      </c>
      <c r="BT2" s="198" t="s">
        <v>447</v>
      </c>
      <c r="BU2" s="198" t="s">
        <v>448</v>
      </c>
      <c r="BZ2" s="78" t="s">
        <v>468</v>
      </c>
      <c r="CA2" s="78" t="s">
        <v>469</v>
      </c>
      <c r="CB2" s="78" t="s">
        <v>470</v>
      </c>
      <c r="CC2" s="78" t="s">
        <v>471</v>
      </c>
      <c r="CD2" s="78" t="s">
        <v>472</v>
      </c>
      <c r="CE2" s="78" t="s">
        <v>473</v>
      </c>
      <c r="CF2" s="78" t="s">
        <v>474</v>
      </c>
      <c r="CG2" s="78" t="s">
        <v>475</v>
      </c>
      <c r="CH2" s="78" t="s">
        <v>476</v>
      </c>
      <c r="CI2" s="78" t="s">
        <v>477</v>
      </c>
      <c r="CJ2" s="78" t="s">
        <v>478</v>
      </c>
      <c r="CK2" s="78" t="s">
        <v>479</v>
      </c>
      <c r="CL2" s="78" t="s">
        <v>480</v>
      </c>
      <c r="CM2" s="78" t="s">
        <v>481</v>
      </c>
    </row>
    <row r="3" spans="1:555" hidden="1" x14ac:dyDescent="0.25">
      <c r="AH3" s="199">
        <v>2500</v>
      </c>
      <c r="AI3" s="199">
        <v>1900</v>
      </c>
      <c r="AJ3" s="199">
        <v>1650</v>
      </c>
      <c r="AK3" s="199">
        <v>1580</v>
      </c>
      <c r="AL3" s="199">
        <v>2250</v>
      </c>
      <c r="AM3" s="199">
        <v>1650</v>
      </c>
      <c r="AN3" s="199">
        <v>1400</v>
      </c>
      <c r="AO3" s="200">
        <v>1340</v>
      </c>
      <c r="AP3" s="200">
        <v>2000</v>
      </c>
      <c r="AQ3" s="200">
        <v>1400</v>
      </c>
      <c r="AR3" s="200">
        <v>1150</v>
      </c>
      <c r="AS3" s="200">
        <v>1100</v>
      </c>
      <c r="AT3" s="200">
        <v>1750</v>
      </c>
      <c r="AU3" s="200">
        <v>1150</v>
      </c>
      <c r="AV3" s="200">
        <v>900</v>
      </c>
      <c r="AW3" s="200">
        <v>860</v>
      </c>
      <c r="AX3" s="200">
        <v>1200</v>
      </c>
      <c r="AY3" s="114">
        <v>900</v>
      </c>
      <c r="AZ3" s="114">
        <v>650</v>
      </c>
      <c r="BA3" s="114">
        <v>620</v>
      </c>
      <c r="BB3" s="199">
        <f>+'Cuadro Resumen'!C213</f>
        <v>5759.1495000000004</v>
      </c>
      <c r="BC3" s="199">
        <f>+'Cuadro Resumen'!D213</f>
        <v>5307.4515000000001</v>
      </c>
      <c r="BD3" s="199">
        <f>+'Cuadro Resumen'!E213</f>
        <v>6775.47</v>
      </c>
      <c r="BE3" s="199">
        <f>+'Cuadro Resumen'!F213</f>
        <v>6323.7719999999999</v>
      </c>
      <c r="BF3" s="199">
        <f>+'Cuadro Resumen'!C214</f>
        <v>5081.6025</v>
      </c>
      <c r="BG3" s="199">
        <f>+'Cuadro Resumen'!D214</f>
        <v>4629.9045000000006</v>
      </c>
      <c r="BH3" s="199">
        <f>+'Cuadro Resumen'!E214</f>
        <v>6097.9230000000007</v>
      </c>
      <c r="BI3" s="199">
        <f>+'Cuadro Resumen'!F214</f>
        <v>5646.2250000000004</v>
      </c>
      <c r="BJ3" s="200">
        <f>+'Cuadro Resumen'!C215</f>
        <v>4404.0555000000004</v>
      </c>
      <c r="BK3" s="200">
        <f>+'Cuadro Resumen'!D215</f>
        <v>4065.2820000000002</v>
      </c>
      <c r="BL3" s="200">
        <f>+'Cuadro Resumen'!E215</f>
        <v>5420.3760000000002</v>
      </c>
      <c r="BM3" s="200">
        <f>+'Cuadro Resumen'!F215</f>
        <v>4968.6779999999999</v>
      </c>
      <c r="BN3" s="200">
        <f>+'Cuadro Resumen'!C216</f>
        <v>3726.5085000000004</v>
      </c>
      <c r="BO3" s="200">
        <f>+'Cuadro Resumen'!D216</f>
        <v>3387.7350000000001</v>
      </c>
      <c r="BP3" s="200">
        <f>+'Cuadro Resumen'!E216</f>
        <v>4742.8290000000006</v>
      </c>
      <c r="BQ3" s="200">
        <f>+'Cuadro Resumen'!F216</f>
        <v>4404.0555000000004</v>
      </c>
      <c r="BR3" s="200">
        <f>+'Cuadro Resumen'!C217</f>
        <v>3274.8105</v>
      </c>
      <c r="BS3" s="200">
        <f>+'Cuadro Resumen'!D217</f>
        <v>3048.9615000000003</v>
      </c>
      <c r="BT3" s="200">
        <f>+'Cuadro Resumen'!E217</f>
        <v>4178.2065000000002</v>
      </c>
      <c r="BU3" s="200">
        <f>+'Cuadro Resumen'!F217</f>
        <v>3839.433</v>
      </c>
      <c r="BZ3" s="225">
        <v>43674.39</v>
      </c>
      <c r="CA3" s="225">
        <v>39703.99</v>
      </c>
      <c r="CB3" s="225">
        <v>35733.589999999997</v>
      </c>
      <c r="CC3" s="225">
        <v>31763.19</v>
      </c>
      <c r="CD3" s="225">
        <v>29777.99</v>
      </c>
      <c r="CE3" s="225">
        <v>27792.79</v>
      </c>
      <c r="CF3" s="225">
        <v>18859.39</v>
      </c>
      <c r="CG3" s="225">
        <v>17866.8</v>
      </c>
      <c r="CH3" s="225">
        <v>13896.4</v>
      </c>
      <c r="CI3" s="225">
        <v>15004.09</v>
      </c>
      <c r="CJ3" s="225">
        <v>13238.9</v>
      </c>
      <c r="CK3" s="225">
        <v>12356.31</v>
      </c>
      <c r="CL3" s="225">
        <v>463.22</v>
      </c>
      <c r="CM3" s="225">
        <v>2007.3</v>
      </c>
    </row>
    <row r="5" spans="1:555" ht="52.5" x14ac:dyDescent="0.25">
      <c r="C5" s="187" t="s">
        <v>117</v>
      </c>
      <c r="D5" s="312">
        <f>SUMIF(C:C,$C$10,D:D)</f>
        <v>1710000</v>
      </c>
      <c r="CA5" s="225"/>
    </row>
    <row r="6" spans="1:555" x14ac:dyDescent="0.25">
      <c r="CA6" s="225"/>
    </row>
    <row r="7" spans="1:555" x14ac:dyDescent="0.25">
      <c r="CA7" s="225"/>
    </row>
    <row r="8" spans="1:555" x14ac:dyDescent="0.25">
      <c r="C8" s="67" t="s">
        <v>54</v>
      </c>
      <c r="D8" s="72"/>
      <c r="E8" s="67"/>
      <c r="F8" s="67"/>
      <c r="G8" s="67"/>
      <c r="H8" s="72"/>
      <c r="I8" s="67"/>
      <c r="J8" s="67"/>
      <c r="CA8" s="225"/>
    </row>
    <row r="9" spans="1:555" ht="15.75" thickBot="1" x14ac:dyDescent="0.3">
      <c r="C9" s="86"/>
      <c r="D9" s="72"/>
      <c r="E9" s="86"/>
      <c r="F9" s="86"/>
      <c r="G9" s="86"/>
      <c r="H9" s="72"/>
      <c r="I9" s="86"/>
      <c r="J9" s="113"/>
      <c r="CA9" s="225"/>
    </row>
    <row r="10" spans="1:555" ht="15.75" thickBot="1" x14ac:dyDescent="0.3">
      <c r="C10" s="66" t="s">
        <v>43</v>
      </c>
      <c r="D10" s="30">
        <f>SUM(G17:G67)</f>
        <v>360000</v>
      </c>
      <c r="E10" s="85"/>
      <c r="F10" s="85"/>
      <c r="G10" s="85"/>
      <c r="H10" s="69"/>
      <c r="I10" s="69"/>
      <c r="J10" s="69"/>
      <c r="K10" s="145"/>
      <c r="CA10" s="225"/>
    </row>
    <row r="11" spans="1:555" x14ac:dyDescent="0.25">
      <c r="B11" s="169"/>
      <c r="D11" s="31"/>
      <c r="E11" s="85"/>
      <c r="F11" s="85"/>
      <c r="G11" s="525">
        <f>+D10+D70+D130</f>
        <v>1710000</v>
      </c>
      <c r="H11" s="69"/>
      <c r="I11" s="69"/>
      <c r="J11" s="69"/>
      <c r="K11" s="145"/>
      <c r="CA11" s="225"/>
    </row>
    <row r="12" spans="1:555" x14ac:dyDescent="0.25">
      <c r="B12" s="169"/>
      <c r="D12" s="31"/>
      <c r="E12" s="85"/>
      <c r="F12" s="85"/>
      <c r="G12" s="85"/>
      <c r="H12" s="69"/>
      <c r="I12" s="69"/>
      <c r="J12" s="69"/>
      <c r="K12" s="145"/>
      <c r="CA12" s="225"/>
    </row>
    <row r="13" spans="1:555" ht="15.75" x14ac:dyDescent="0.25">
      <c r="C13" s="194" t="s">
        <v>381</v>
      </c>
      <c r="D13" s="252" t="s">
        <v>1484</v>
      </c>
      <c r="E13" s="85"/>
      <c r="F13" s="85"/>
      <c r="G13" s="85"/>
      <c r="H13" s="69"/>
      <c r="I13" s="69"/>
      <c r="J13" s="69"/>
      <c r="K13" s="145"/>
      <c r="CA13" s="225"/>
    </row>
    <row r="14" spans="1:555" ht="18.75" x14ac:dyDescent="0.25">
      <c r="C14" s="195" t="str">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Consenso y monitoreo de las unidades para brindar el soporte técnico y actualizaciones respectivas del observatorio.</v>
      </c>
      <c r="D14" s="31"/>
      <c r="E14" s="85"/>
      <c r="F14" s="85"/>
      <c r="G14" s="85"/>
      <c r="H14" s="69"/>
      <c r="I14" s="69"/>
      <c r="J14" s="69"/>
      <c r="K14" s="145"/>
      <c r="CA14" s="225"/>
    </row>
    <row r="15" spans="1:555" ht="15.75" thickBot="1" x14ac:dyDescent="0.3">
      <c r="C15" s="86"/>
      <c r="D15" s="31"/>
      <c r="E15" s="85"/>
      <c r="F15" s="85"/>
      <c r="G15" s="85"/>
      <c r="H15" s="69"/>
      <c r="I15" s="69"/>
      <c r="J15" s="69"/>
      <c r="K15" s="145"/>
      <c r="CA15" s="225"/>
    </row>
    <row r="16" spans="1:555" ht="30.75" thickBot="1" x14ac:dyDescent="0.3">
      <c r="C16" s="126" t="s">
        <v>44</v>
      </c>
      <c r="D16" s="130" t="s">
        <v>55</v>
      </c>
      <c r="E16" s="162" t="s">
        <v>56</v>
      </c>
      <c r="F16" s="130" t="s">
        <v>57</v>
      </c>
      <c r="G16" s="127" t="s">
        <v>27</v>
      </c>
      <c r="H16" s="125" t="s">
        <v>120</v>
      </c>
      <c r="I16" s="128" t="s">
        <v>46</v>
      </c>
      <c r="J16" s="128" t="s">
        <v>121</v>
      </c>
      <c r="K16" s="128" t="s">
        <v>399</v>
      </c>
      <c r="L16" s="128" t="s">
        <v>400</v>
      </c>
      <c r="CA16" s="225"/>
    </row>
    <row r="17" spans="3:79" ht="15.75" thickBot="1" x14ac:dyDescent="0.3">
      <c r="C17" s="129" t="s">
        <v>468</v>
      </c>
      <c r="D17" s="191"/>
      <c r="E17" s="144">
        <v>12</v>
      </c>
      <c r="F17" s="226">
        <f>HLOOKUP($C17,$BZ$2:$CM$3,2,0)</f>
        <v>43674.39</v>
      </c>
      <c r="G17" s="105">
        <f>D17*E17*F17</f>
        <v>0</v>
      </c>
      <c r="H17" s="158" t="s">
        <v>118</v>
      </c>
      <c r="I17" s="106" t="s">
        <v>482</v>
      </c>
      <c r="J17" s="106" t="str">
        <f>VLOOKUP(I17,Presupuesto!$B$11:$C$565,2,0)</f>
        <v>SUELDOS Y SALARIOS PERMANENTES</v>
      </c>
      <c r="K17" s="203" t="s">
        <v>1345</v>
      </c>
      <c r="L17" s="90" t="s">
        <v>383</v>
      </c>
      <c r="CA17" s="225"/>
    </row>
    <row r="18" spans="3:79" x14ac:dyDescent="0.25">
      <c r="C18" s="163" t="s">
        <v>58</v>
      </c>
      <c r="D18" s="155"/>
      <c r="E18" s="146">
        <v>0</v>
      </c>
      <c r="F18" s="92">
        <f>IF(E17=0,"",(G17/E17)/12*E17)</f>
        <v>0</v>
      </c>
      <c r="G18" s="89">
        <f>F18</f>
        <v>0</v>
      </c>
      <c r="H18" s="156"/>
      <c r="I18" s="108" t="s">
        <v>502</v>
      </c>
      <c r="J18" s="108" t="str">
        <f>VLOOKUP(I18,Presupuesto!$B$11:$C$565,2,0)</f>
        <v>AGUINALDO Y DECIMO CUARTO MES</v>
      </c>
      <c r="K18" s="90" t="str">
        <f t="shared" ref="K18:K49" si="0">$K$17</f>
        <v>Desarrollo del Sistema de Educación Superior</v>
      </c>
      <c r="L18" s="90" t="s">
        <v>401</v>
      </c>
      <c r="CA18" s="225"/>
    </row>
    <row r="19" spans="3:79" ht="15.75" thickBot="1" x14ac:dyDescent="0.3">
      <c r="C19" s="164" t="s">
        <v>59</v>
      </c>
      <c r="D19" s="155"/>
      <c r="E19" s="146">
        <v>0</v>
      </c>
      <c r="F19" s="109">
        <f>IF(E17&lt;6,"",((E17-6)/12)*(G17/E17))</f>
        <v>0</v>
      </c>
      <c r="G19" s="89">
        <f>F19</f>
        <v>0</v>
      </c>
      <c r="H19" s="156"/>
      <c r="I19" s="93" t="s">
        <v>505</v>
      </c>
      <c r="J19" s="93" t="str">
        <f>VLOOKUP(I19,Presupuesto!$B$11:$C$565,2,0)</f>
        <v>DECIMOCUARTO MES</v>
      </c>
      <c r="K19" s="90" t="str">
        <f t="shared" si="0"/>
        <v>Desarrollo del Sistema de Educación Superior</v>
      </c>
      <c r="L19" s="90" t="s">
        <v>384</v>
      </c>
      <c r="CA19" s="225"/>
    </row>
    <row r="20" spans="3:79" ht="15.75" thickBot="1" x14ac:dyDescent="0.3">
      <c r="C20" s="129" t="s">
        <v>469</v>
      </c>
      <c r="D20" s="191"/>
      <c r="E20" s="144">
        <v>12</v>
      </c>
      <c r="F20" s="226">
        <f>HLOOKUP($C20,$BZ$2:$CM$3,2,0)</f>
        <v>39703.99</v>
      </c>
      <c r="G20" s="105">
        <f>D20*E20*F20</f>
        <v>0</v>
      </c>
      <c r="H20" s="158"/>
      <c r="I20" s="106" t="s">
        <v>482</v>
      </c>
      <c r="J20" s="106" t="str">
        <f>VLOOKUP(I20,Presupuesto!$B$11:$C$565,2,0)</f>
        <v>SUELDOS Y SALARIOS PERMANENTES</v>
      </c>
      <c r="K20" s="90" t="str">
        <f t="shared" si="0"/>
        <v>Desarrollo del Sistema de Educación Superior</v>
      </c>
      <c r="L20" s="90" t="s">
        <v>384</v>
      </c>
    </row>
    <row r="21" spans="3:79" x14ac:dyDescent="0.25">
      <c r="C21" s="163" t="s">
        <v>58</v>
      </c>
      <c r="D21" s="155"/>
      <c r="E21" s="146">
        <v>0</v>
      </c>
      <c r="F21" s="92">
        <f>IF(E20=0,"",(G20/E20)/12*E20)</f>
        <v>0</v>
      </c>
      <c r="G21" s="89">
        <f>F21</f>
        <v>0</v>
      </c>
      <c r="H21" s="156"/>
      <c r="I21" s="108" t="s">
        <v>502</v>
      </c>
      <c r="J21" s="108" t="str">
        <f>VLOOKUP(I21,Presupuesto!$B$11:$C$565,2,0)</f>
        <v>AGUINALDO Y DECIMO CUARTO MES</v>
      </c>
      <c r="K21" s="90" t="str">
        <f t="shared" si="0"/>
        <v>Desarrollo del Sistema de Educación Superior</v>
      </c>
      <c r="L21" s="90" t="s">
        <v>384</v>
      </c>
    </row>
    <row r="22" spans="3:79" ht="15.75" thickBot="1" x14ac:dyDescent="0.3">
      <c r="C22" s="164" t="s">
        <v>59</v>
      </c>
      <c r="D22" s="155"/>
      <c r="E22" s="146">
        <v>0</v>
      </c>
      <c r="F22" s="109">
        <f>IF(E20&lt;6,"",((E20-6)/12)*(G20/E20))</f>
        <v>0</v>
      </c>
      <c r="G22" s="89">
        <f>F22</f>
        <v>0</v>
      </c>
      <c r="H22" s="156"/>
      <c r="I22" s="93" t="s">
        <v>505</v>
      </c>
      <c r="J22" s="93" t="str">
        <f>VLOOKUP(I22,Presupuesto!$B$11:$C$565,2,0)</f>
        <v>DECIMOCUARTO MES</v>
      </c>
      <c r="K22" s="90" t="str">
        <f t="shared" si="0"/>
        <v>Desarrollo del Sistema de Educación Superior</v>
      </c>
      <c r="L22" s="90" t="s">
        <v>384</v>
      </c>
    </row>
    <row r="23" spans="3:79" ht="15.75" thickBot="1" x14ac:dyDescent="0.3">
      <c r="C23" s="129" t="s">
        <v>470</v>
      </c>
      <c r="D23" s="191"/>
      <c r="E23" s="144">
        <v>12</v>
      </c>
      <c r="F23" s="226">
        <f>HLOOKUP($C23,$BZ$2:$CM$3,2,0)</f>
        <v>35733.589999999997</v>
      </c>
      <c r="G23" s="105">
        <f>D23*E23*F23</f>
        <v>0</v>
      </c>
      <c r="H23" s="158"/>
      <c r="I23" s="106" t="s">
        <v>482</v>
      </c>
      <c r="J23" s="106" t="str">
        <f>VLOOKUP(I23,Presupuesto!$B$11:$C$565,2,0)</f>
        <v>SUELDOS Y SALARIOS PERMANENTES</v>
      </c>
      <c r="K23" s="90" t="str">
        <f t="shared" si="0"/>
        <v>Desarrollo del Sistema de Educación Superior</v>
      </c>
      <c r="L23" s="90" t="s">
        <v>384</v>
      </c>
    </row>
    <row r="24" spans="3:79" x14ac:dyDescent="0.25">
      <c r="C24" s="163" t="s">
        <v>58</v>
      </c>
      <c r="D24" s="155"/>
      <c r="E24" s="146">
        <v>0</v>
      </c>
      <c r="F24" s="92">
        <f>IF(E23=0,"",(G23/E23)/12*E23)</f>
        <v>0</v>
      </c>
      <c r="G24" s="89">
        <f>F24</f>
        <v>0</v>
      </c>
      <c r="H24" s="156"/>
      <c r="I24" s="108" t="s">
        <v>502</v>
      </c>
      <c r="J24" s="108" t="str">
        <f>VLOOKUP(I24,Presupuesto!$B$11:$C$565,2,0)</f>
        <v>AGUINALDO Y DECIMO CUARTO MES</v>
      </c>
      <c r="K24" s="90" t="str">
        <f t="shared" si="0"/>
        <v>Desarrollo del Sistema de Educación Superior</v>
      </c>
      <c r="L24" s="90" t="s">
        <v>384</v>
      </c>
    </row>
    <row r="25" spans="3:79" ht="15.75" thickBot="1" x14ac:dyDescent="0.3">
      <c r="C25" s="164" t="s">
        <v>59</v>
      </c>
      <c r="D25" s="155"/>
      <c r="E25" s="146">
        <v>0</v>
      </c>
      <c r="F25" s="109">
        <f>IF(E23&lt;6,"",((E23-6)/12)*(G23/E23))</f>
        <v>0</v>
      </c>
      <c r="G25" s="89">
        <f>F25</f>
        <v>0</v>
      </c>
      <c r="H25" s="156"/>
      <c r="I25" s="93" t="s">
        <v>505</v>
      </c>
      <c r="J25" s="93" t="str">
        <f>VLOOKUP(I25,Presupuesto!$B$11:$C$565,2,0)</f>
        <v>DECIMOCUARTO MES</v>
      </c>
      <c r="K25" s="90" t="str">
        <f t="shared" si="0"/>
        <v>Desarrollo del Sistema de Educación Superior</v>
      </c>
      <c r="L25" s="90" t="s">
        <v>384</v>
      </c>
    </row>
    <row r="26" spans="3:79" ht="15.75" thickBot="1" x14ac:dyDescent="0.3">
      <c r="C26" s="129" t="s">
        <v>471</v>
      </c>
      <c r="D26" s="191"/>
      <c r="E26" s="144">
        <v>12</v>
      </c>
      <c r="F26" s="226">
        <f>HLOOKUP($C26,$BZ$2:$CM$3,2,0)</f>
        <v>31763.19</v>
      </c>
      <c r="G26" s="105">
        <f>D26*E26*F26</f>
        <v>0</v>
      </c>
      <c r="H26" s="158"/>
      <c r="I26" s="106" t="s">
        <v>482</v>
      </c>
      <c r="J26" s="106" t="str">
        <f>VLOOKUP(I26,Presupuesto!$B$11:$C$565,2,0)</f>
        <v>SUELDOS Y SALARIOS PERMANENTES</v>
      </c>
      <c r="K26" s="90" t="str">
        <f t="shared" si="0"/>
        <v>Desarrollo del Sistema de Educación Superior</v>
      </c>
      <c r="L26" s="90" t="s">
        <v>384</v>
      </c>
    </row>
    <row r="27" spans="3:79" x14ac:dyDescent="0.25">
      <c r="C27" s="163" t="s">
        <v>58</v>
      </c>
      <c r="D27" s="155"/>
      <c r="E27" s="146">
        <v>0</v>
      </c>
      <c r="F27" s="92">
        <f>IF(E26=0,"",(G26/E26)/12*E26)</f>
        <v>0</v>
      </c>
      <c r="G27" s="89">
        <f>F27</f>
        <v>0</v>
      </c>
      <c r="H27" s="156"/>
      <c r="I27" s="108" t="s">
        <v>502</v>
      </c>
      <c r="J27" s="108" t="str">
        <f>VLOOKUP(I27,Presupuesto!$B$11:$C$565,2,0)</f>
        <v>AGUINALDO Y DECIMO CUARTO MES</v>
      </c>
      <c r="K27" s="90" t="str">
        <f t="shared" si="0"/>
        <v>Desarrollo del Sistema de Educación Superior</v>
      </c>
      <c r="L27" s="90" t="s">
        <v>384</v>
      </c>
    </row>
    <row r="28" spans="3:79" ht="15.75" thickBot="1" x14ac:dyDescent="0.3">
      <c r="C28" s="164" t="s">
        <v>59</v>
      </c>
      <c r="D28" s="155"/>
      <c r="E28" s="146">
        <v>0</v>
      </c>
      <c r="F28" s="109">
        <f>IF(E26&lt;6,"",((E26-6)/12)*(G26/E26))</f>
        <v>0</v>
      </c>
      <c r="G28" s="89">
        <f>F28</f>
        <v>0</v>
      </c>
      <c r="H28" s="156"/>
      <c r="I28" s="93" t="s">
        <v>505</v>
      </c>
      <c r="J28" s="93" t="str">
        <f>VLOOKUP(I28,Presupuesto!$B$11:$C$565,2,0)</f>
        <v>DECIMOCUARTO MES</v>
      </c>
      <c r="K28" s="90" t="str">
        <f t="shared" si="0"/>
        <v>Desarrollo del Sistema de Educación Superior</v>
      </c>
      <c r="L28" s="90" t="s">
        <v>384</v>
      </c>
    </row>
    <row r="29" spans="3:79" ht="15.75" thickBot="1" x14ac:dyDescent="0.3">
      <c r="C29" s="129" t="s">
        <v>472</v>
      </c>
      <c r="D29" s="191"/>
      <c r="E29" s="144">
        <v>12</v>
      </c>
      <c r="F29" s="226">
        <f>HLOOKUP($C29,$BZ$2:$CM$3,2,0)</f>
        <v>29777.99</v>
      </c>
      <c r="G29" s="105">
        <f>D29*E29*F29</f>
        <v>0</v>
      </c>
      <c r="H29" s="158"/>
      <c r="I29" s="106" t="s">
        <v>482</v>
      </c>
      <c r="J29" s="106" t="str">
        <f>VLOOKUP(I29,Presupuesto!$B$11:$C$565,2,0)</f>
        <v>SUELDOS Y SALARIOS PERMANENTES</v>
      </c>
      <c r="K29" s="90" t="str">
        <f t="shared" si="0"/>
        <v>Desarrollo del Sistema de Educación Superior</v>
      </c>
      <c r="L29" s="90" t="s">
        <v>384</v>
      </c>
    </row>
    <row r="30" spans="3:79" x14ac:dyDescent="0.25">
      <c r="C30" s="163" t="s">
        <v>58</v>
      </c>
      <c r="D30" s="155"/>
      <c r="E30" s="146">
        <v>0</v>
      </c>
      <c r="F30" s="92">
        <f>IF(E29=0,"",(G29/E29)/12*E29)</f>
        <v>0</v>
      </c>
      <c r="G30" s="89">
        <f>F30</f>
        <v>0</v>
      </c>
      <c r="H30" s="156"/>
      <c r="I30" s="108" t="s">
        <v>502</v>
      </c>
      <c r="J30" s="108" t="str">
        <f>VLOOKUP(I30,Presupuesto!$B$11:$C$565,2,0)</f>
        <v>AGUINALDO Y DECIMO CUARTO MES</v>
      </c>
      <c r="K30" s="90" t="str">
        <f t="shared" si="0"/>
        <v>Desarrollo del Sistema de Educación Superior</v>
      </c>
      <c r="L30" s="90" t="s">
        <v>384</v>
      </c>
    </row>
    <row r="31" spans="3:79" ht="15.75" thickBot="1" x14ac:dyDescent="0.3">
      <c r="C31" s="164" t="s">
        <v>59</v>
      </c>
      <c r="D31" s="155"/>
      <c r="E31" s="146">
        <v>0</v>
      </c>
      <c r="F31" s="109">
        <f>IF(E29&lt;6,"",((E29-6)/12)*(G29/E29))</f>
        <v>0</v>
      </c>
      <c r="G31" s="89">
        <f>F31</f>
        <v>0</v>
      </c>
      <c r="H31" s="156"/>
      <c r="I31" s="93" t="s">
        <v>505</v>
      </c>
      <c r="J31" s="93" t="str">
        <f>VLOOKUP(I31,Presupuesto!$B$11:$C$565,2,0)</f>
        <v>DECIMOCUARTO MES</v>
      </c>
      <c r="K31" s="90" t="str">
        <f t="shared" si="0"/>
        <v>Desarrollo del Sistema de Educación Superior</v>
      </c>
      <c r="L31" s="90" t="s">
        <v>384</v>
      </c>
    </row>
    <row r="32" spans="3:79" ht="15.75" thickBot="1" x14ac:dyDescent="0.3">
      <c r="C32" s="129" t="s">
        <v>473</v>
      </c>
      <c r="D32" s="191"/>
      <c r="E32" s="144">
        <v>12</v>
      </c>
      <c r="F32" s="226">
        <f>HLOOKUP($C32,$BZ$2:$CM$3,2,0)</f>
        <v>27792.79</v>
      </c>
      <c r="G32" s="105">
        <f>D32*E32*F32</f>
        <v>0</v>
      </c>
      <c r="H32" s="158"/>
      <c r="I32" s="106" t="s">
        <v>482</v>
      </c>
      <c r="J32" s="106" t="str">
        <f>VLOOKUP(I32,Presupuesto!$B$11:$C$565,2,0)</f>
        <v>SUELDOS Y SALARIOS PERMANENTES</v>
      </c>
      <c r="K32" s="90" t="str">
        <f t="shared" si="0"/>
        <v>Desarrollo del Sistema de Educación Superior</v>
      </c>
      <c r="L32" s="90" t="s">
        <v>384</v>
      </c>
    </row>
    <row r="33" spans="3:12" x14ac:dyDescent="0.25">
      <c r="C33" s="163" t="s">
        <v>58</v>
      </c>
      <c r="D33" s="155"/>
      <c r="E33" s="146">
        <v>0</v>
      </c>
      <c r="F33" s="92">
        <f>IF(E32=0,"",(G32/E32)/12*E32)</f>
        <v>0</v>
      </c>
      <c r="G33" s="89">
        <f>F33</f>
        <v>0</v>
      </c>
      <c r="H33" s="156"/>
      <c r="I33" s="108" t="s">
        <v>502</v>
      </c>
      <c r="J33" s="108" t="str">
        <f>VLOOKUP(I33,Presupuesto!$B$11:$C$565,2,0)</f>
        <v>AGUINALDO Y DECIMO CUARTO MES</v>
      </c>
      <c r="K33" s="90" t="str">
        <f t="shared" si="0"/>
        <v>Desarrollo del Sistema de Educación Superior</v>
      </c>
      <c r="L33" s="90" t="s">
        <v>384</v>
      </c>
    </row>
    <row r="34" spans="3:12" ht="15.75" thickBot="1" x14ac:dyDescent="0.3">
      <c r="C34" s="164" t="s">
        <v>59</v>
      </c>
      <c r="D34" s="155"/>
      <c r="E34" s="146">
        <v>0</v>
      </c>
      <c r="F34" s="109">
        <f>IF(E32&lt;6,"",((E32-6)/12)*(G32/E32))</f>
        <v>0</v>
      </c>
      <c r="G34" s="89">
        <f>F34</f>
        <v>0</v>
      </c>
      <c r="H34" s="156"/>
      <c r="I34" s="93" t="s">
        <v>505</v>
      </c>
      <c r="J34" s="93" t="str">
        <f>VLOOKUP(I34,Presupuesto!$B$11:$C$565,2,0)</f>
        <v>DECIMOCUARTO MES</v>
      </c>
      <c r="K34" s="90" t="str">
        <f t="shared" si="0"/>
        <v>Desarrollo del Sistema de Educación Superior</v>
      </c>
      <c r="L34" s="90" t="s">
        <v>384</v>
      </c>
    </row>
    <row r="35" spans="3:12" ht="15.75" thickBot="1" x14ac:dyDescent="0.3">
      <c r="C35" s="129" t="s">
        <v>474</v>
      </c>
      <c r="D35" s="191"/>
      <c r="E35" s="144">
        <v>12</v>
      </c>
      <c r="F35" s="226">
        <f>HLOOKUP($C35,$BZ$2:$CM$3,2,0)</f>
        <v>18859.39</v>
      </c>
      <c r="G35" s="105">
        <f>D35*E35*F35</f>
        <v>0</v>
      </c>
      <c r="H35" s="158"/>
      <c r="I35" s="106" t="s">
        <v>482</v>
      </c>
      <c r="J35" s="106" t="str">
        <f>VLOOKUP(I35,Presupuesto!$B$11:$C$565,2,0)</f>
        <v>SUELDOS Y SALARIOS PERMANENTES</v>
      </c>
      <c r="K35" s="90" t="str">
        <f t="shared" si="0"/>
        <v>Desarrollo del Sistema de Educación Superior</v>
      </c>
      <c r="L35" s="90" t="s">
        <v>384</v>
      </c>
    </row>
    <row r="36" spans="3:12" x14ac:dyDescent="0.25">
      <c r="C36" s="163" t="s">
        <v>58</v>
      </c>
      <c r="D36" s="155"/>
      <c r="E36" s="146">
        <v>0</v>
      </c>
      <c r="F36" s="92">
        <f>IF(E35=0,"",(G35/E35)/12*E35)</f>
        <v>0</v>
      </c>
      <c r="G36" s="89">
        <f>F36</f>
        <v>0</v>
      </c>
      <c r="H36" s="156"/>
      <c r="I36" s="108" t="s">
        <v>502</v>
      </c>
      <c r="J36" s="108" t="str">
        <f>VLOOKUP(I36,Presupuesto!$B$11:$C$565,2,0)</f>
        <v>AGUINALDO Y DECIMO CUARTO MES</v>
      </c>
      <c r="K36" s="90" t="str">
        <f t="shared" si="0"/>
        <v>Desarrollo del Sistema de Educación Superior</v>
      </c>
      <c r="L36" s="90" t="s">
        <v>384</v>
      </c>
    </row>
    <row r="37" spans="3:12" ht="15.75" thickBot="1" x14ac:dyDescent="0.3">
      <c r="C37" s="164" t="s">
        <v>59</v>
      </c>
      <c r="D37" s="155"/>
      <c r="E37" s="146">
        <v>0</v>
      </c>
      <c r="F37" s="109">
        <f>IF(E35&lt;6,"",((E35-6)/12)*(G35/E35))</f>
        <v>0</v>
      </c>
      <c r="G37" s="89">
        <f>F37</f>
        <v>0</v>
      </c>
      <c r="H37" s="156"/>
      <c r="I37" s="93" t="s">
        <v>505</v>
      </c>
      <c r="J37" s="93" t="str">
        <f>VLOOKUP(I37,Presupuesto!$B$11:$C$565,2,0)</f>
        <v>DECIMOCUARTO MES</v>
      </c>
      <c r="K37" s="90" t="str">
        <f t="shared" si="0"/>
        <v>Desarrollo del Sistema de Educación Superior</v>
      </c>
      <c r="L37" s="90" t="s">
        <v>384</v>
      </c>
    </row>
    <row r="38" spans="3:12" ht="15.75" thickBot="1" x14ac:dyDescent="0.3">
      <c r="C38" s="129" t="s">
        <v>475</v>
      </c>
      <c r="D38" s="191"/>
      <c r="E38" s="144">
        <v>12</v>
      </c>
      <c r="F38" s="226">
        <f>HLOOKUP($C38,$BZ$2:$CM$3,2,0)</f>
        <v>17866.8</v>
      </c>
      <c r="G38" s="105">
        <f>D38*E38*F38</f>
        <v>0</v>
      </c>
      <c r="H38" s="158"/>
      <c r="I38" s="106" t="s">
        <v>482</v>
      </c>
      <c r="J38" s="106" t="str">
        <f>VLOOKUP(I38,Presupuesto!$B$11:$C$565,2,0)</f>
        <v>SUELDOS Y SALARIOS PERMANENTES</v>
      </c>
      <c r="K38" s="90" t="str">
        <f t="shared" si="0"/>
        <v>Desarrollo del Sistema de Educación Superior</v>
      </c>
      <c r="L38" s="90" t="s">
        <v>384</v>
      </c>
    </row>
    <row r="39" spans="3:12" x14ac:dyDescent="0.25">
      <c r="C39" s="163" t="s">
        <v>58</v>
      </c>
      <c r="D39" s="155"/>
      <c r="E39" s="146">
        <v>0</v>
      </c>
      <c r="F39" s="92">
        <f>IF(E38=0,"",(G38/E38)/12*E38)</f>
        <v>0</v>
      </c>
      <c r="G39" s="89">
        <f>F39</f>
        <v>0</v>
      </c>
      <c r="H39" s="156"/>
      <c r="I39" s="108" t="s">
        <v>502</v>
      </c>
      <c r="J39" s="108" t="str">
        <f>VLOOKUP(I39,Presupuesto!$B$11:$C$565,2,0)</f>
        <v>AGUINALDO Y DECIMO CUARTO MES</v>
      </c>
      <c r="K39" s="90" t="str">
        <f t="shared" si="0"/>
        <v>Desarrollo del Sistema de Educación Superior</v>
      </c>
      <c r="L39" s="90" t="s">
        <v>384</v>
      </c>
    </row>
    <row r="40" spans="3:12" ht="15.75" thickBot="1" x14ac:dyDescent="0.3">
      <c r="C40" s="164" t="s">
        <v>59</v>
      </c>
      <c r="D40" s="155"/>
      <c r="E40" s="146">
        <v>0</v>
      </c>
      <c r="F40" s="109">
        <f>IF(E38&lt;6,"",((E38-6)/12)*(G38/E38))</f>
        <v>0</v>
      </c>
      <c r="G40" s="89">
        <f>F40</f>
        <v>0</v>
      </c>
      <c r="H40" s="156"/>
      <c r="I40" s="93" t="s">
        <v>505</v>
      </c>
      <c r="J40" s="93" t="str">
        <f>VLOOKUP(I40,Presupuesto!$B$11:$C$565,2,0)</f>
        <v>DECIMOCUARTO MES</v>
      </c>
      <c r="K40" s="90" t="str">
        <f t="shared" si="0"/>
        <v>Desarrollo del Sistema de Educación Superior</v>
      </c>
      <c r="L40" s="90" t="s">
        <v>384</v>
      </c>
    </row>
    <row r="41" spans="3:12" ht="15.75" thickBot="1" x14ac:dyDescent="0.3">
      <c r="C41" s="129" t="s">
        <v>476</v>
      </c>
      <c r="D41" s="191"/>
      <c r="E41" s="144">
        <v>12</v>
      </c>
      <c r="F41" s="226">
        <f>HLOOKUP($C41,$BZ$2:$CM$3,2,0)</f>
        <v>13896.4</v>
      </c>
      <c r="G41" s="105">
        <f>D41*E41*F41</f>
        <v>0</v>
      </c>
      <c r="H41" s="158"/>
      <c r="I41" s="106" t="s">
        <v>482</v>
      </c>
      <c r="J41" s="106" t="str">
        <f>VLOOKUP(I41,Presupuesto!$B$11:$C$565,2,0)</f>
        <v>SUELDOS Y SALARIOS PERMANENTES</v>
      </c>
      <c r="K41" s="90" t="str">
        <f t="shared" si="0"/>
        <v>Desarrollo del Sistema de Educación Superior</v>
      </c>
      <c r="L41" s="90" t="s">
        <v>384</v>
      </c>
    </row>
    <row r="42" spans="3:12" x14ac:dyDescent="0.25">
      <c r="C42" s="163" t="s">
        <v>58</v>
      </c>
      <c r="D42" s="155"/>
      <c r="E42" s="146">
        <v>0</v>
      </c>
      <c r="F42" s="92">
        <f>IF(E41=0,"",(G41/E41)/12*E41)</f>
        <v>0</v>
      </c>
      <c r="G42" s="89">
        <f>F42</f>
        <v>0</v>
      </c>
      <c r="H42" s="156"/>
      <c r="I42" s="108" t="s">
        <v>502</v>
      </c>
      <c r="J42" s="108" t="str">
        <f>VLOOKUP(I42,Presupuesto!$B$11:$C$565,2,0)</f>
        <v>AGUINALDO Y DECIMO CUARTO MES</v>
      </c>
      <c r="K42" s="90" t="str">
        <f t="shared" si="0"/>
        <v>Desarrollo del Sistema de Educación Superior</v>
      </c>
      <c r="L42" s="90" t="s">
        <v>384</v>
      </c>
    </row>
    <row r="43" spans="3:12" ht="15.75" thickBot="1" x14ac:dyDescent="0.3">
      <c r="C43" s="164" t="s">
        <v>59</v>
      </c>
      <c r="D43" s="155"/>
      <c r="E43" s="146">
        <v>0</v>
      </c>
      <c r="F43" s="109">
        <f>IF(E41&lt;6,"",((E41-6)/12)*(G41/E41))</f>
        <v>0</v>
      </c>
      <c r="G43" s="89">
        <f>F43</f>
        <v>0</v>
      </c>
      <c r="H43" s="156"/>
      <c r="I43" s="93" t="s">
        <v>505</v>
      </c>
      <c r="J43" s="93" t="str">
        <f>VLOOKUP(I43,Presupuesto!$B$11:$C$565,2,0)</f>
        <v>DECIMOCUARTO MES</v>
      </c>
      <c r="K43" s="90" t="str">
        <f t="shared" si="0"/>
        <v>Desarrollo del Sistema de Educación Superior</v>
      </c>
      <c r="L43" s="90" t="s">
        <v>384</v>
      </c>
    </row>
    <row r="44" spans="3:12" ht="15.75" thickBot="1" x14ac:dyDescent="0.3">
      <c r="C44" s="129" t="s">
        <v>477</v>
      </c>
      <c r="D44" s="191"/>
      <c r="E44" s="144">
        <v>12</v>
      </c>
      <c r="F44" s="226">
        <f>HLOOKUP($C44,$BZ$2:$CM$3,2,0)</f>
        <v>15004.09</v>
      </c>
      <c r="G44" s="105">
        <f>D44*E44*F44</f>
        <v>0</v>
      </c>
      <c r="H44" s="158"/>
      <c r="I44" s="106" t="s">
        <v>482</v>
      </c>
      <c r="J44" s="106" t="str">
        <f>VLOOKUP(I44,Presupuesto!$B$11:$C$565,2,0)</f>
        <v>SUELDOS Y SALARIOS PERMANENTES</v>
      </c>
      <c r="K44" s="90" t="str">
        <f t="shared" si="0"/>
        <v>Desarrollo del Sistema de Educación Superior</v>
      </c>
      <c r="L44" s="90" t="s">
        <v>384</v>
      </c>
    </row>
    <row r="45" spans="3:12" x14ac:dyDescent="0.25">
      <c r="C45" s="163" t="s">
        <v>58</v>
      </c>
      <c r="D45" s="155"/>
      <c r="E45" s="146">
        <v>0</v>
      </c>
      <c r="F45" s="92">
        <f>IF(E44=0,"",(G44/E44)/12*E44)</f>
        <v>0</v>
      </c>
      <c r="G45" s="89">
        <f>F45</f>
        <v>0</v>
      </c>
      <c r="H45" s="156"/>
      <c r="I45" s="108" t="s">
        <v>502</v>
      </c>
      <c r="J45" s="108" t="str">
        <f>VLOOKUP(I45,Presupuesto!$B$11:$C$565,2,0)</f>
        <v>AGUINALDO Y DECIMO CUARTO MES</v>
      </c>
      <c r="K45" s="90" t="str">
        <f t="shared" si="0"/>
        <v>Desarrollo del Sistema de Educación Superior</v>
      </c>
      <c r="L45" s="90" t="s">
        <v>384</v>
      </c>
    </row>
    <row r="46" spans="3:12" ht="15.75" thickBot="1" x14ac:dyDescent="0.3">
      <c r="C46" s="164" t="s">
        <v>59</v>
      </c>
      <c r="D46" s="155"/>
      <c r="E46" s="146">
        <v>0</v>
      </c>
      <c r="F46" s="109">
        <f>IF(E44&lt;6,"",((E44-6)/12)*(G44/E44))</f>
        <v>0</v>
      </c>
      <c r="G46" s="89">
        <f>F46</f>
        <v>0</v>
      </c>
      <c r="H46" s="156"/>
      <c r="I46" s="93" t="s">
        <v>505</v>
      </c>
      <c r="J46" s="93" t="str">
        <f>VLOOKUP(I46,Presupuesto!$B$11:$C$565,2,0)</f>
        <v>DECIMOCUARTO MES</v>
      </c>
      <c r="K46" s="90" t="str">
        <f t="shared" si="0"/>
        <v>Desarrollo del Sistema de Educación Superior</v>
      </c>
      <c r="L46" s="90" t="s">
        <v>384</v>
      </c>
    </row>
    <row r="47" spans="3:12" ht="15.75" thickBot="1" x14ac:dyDescent="0.3">
      <c r="C47" s="129" t="s">
        <v>478</v>
      </c>
      <c r="D47" s="191"/>
      <c r="E47" s="144">
        <v>12</v>
      </c>
      <c r="F47" s="226">
        <f>HLOOKUP($C47,$BZ$2:$CM$3,2,0)</f>
        <v>13238.9</v>
      </c>
      <c r="G47" s="105">
        <f>D47*E47*F47</f>
        <v>0</v>
      </c>
      <c r="H47" s="158"/>
      <c r="I47" s="106" t="s">
        <v>482</v>
      </c>
      <c r="J47" s="106" t="str">
        <f>VLOOKUP(I47,Presupuesto!$B$11:$C$565,2,0)</f>
        <v>SUELDOS Y SALARIOS PERMANENTES</v>
      </c>
      <c r="K47" s="90" t="str">
        <f t="shared" si="0"/>
        <v>Desarrollo del Sistema de Educación Superior</v>
      </c>
      <c r="L47" s="90" t="s">
        <v>384</v>
      </c>
    </row>
    <row r="48" spans="3:12" x14ac:dyDescent="0.25">
      <c r="C48" s="163" t="s">
        <v>58</v>
      </c>
      <c r="D48" s="155"/>
      <c r="E48" s="146">
        <v>0</v>
      </c>
      <c r="F48" s="92">
        <f>IF(E47=0,"",(G47/E47)/12*E47)</f>
        <v>0</v>
      </c>
      <c r="G48" s="89">
        <f>F48</f>
        <v>0</v>
      </c>
      <c r="H48" s="156"/>
      <c r="I48" s="108" t="s">
        <v>502</v>
      </c>
      <c r="J48" s="108" t="str">
        <f>VLOOKUP(I48,Presupuesto!$B$11:$C$565,2,0)</f>
        <v>AGUINALDO Y DECIMO CUARTO MES</v>
      </c>
      <c r="K48" s="90" t="str">
        <f t="shared" si="0"/>
        <v>Desarrollo del Sistema de Educación Superior</v>
      </c>
      <c r="L48" s="90" t="s">
        <v>384</v>
      </c>
    </row>
    <row r="49" spans="3:12" ht="15.75" thickBot="1" x14ac:dyDescent="0.3">
      <c r="C49" s="164" t="s">
        <v>59</v>
      </c>
      <c r="D49" s="155"/>
      <c r="E49" s="146">
        <v>0</v>
      </c>
      <c r="F49" s="109">
        <f>IF(E47&lt;6,"",((E47-6)/12)*(G47/E47))</f>
        <v>0</v>
      </c>
      <c r="G49" s="89">
        <f>F49</f>
        <v>0</v>
      </c>
      <c r="H49" s="156"/>
      <c r="I49" s="93" t="s">
        <v>505</v>
      </c>
      <c r="J49" s="93" t="str">
        <f>VLOOKUP(I49,Presupuesto!$B$11:$C$565,2,0)</f>
        <v>DECIMOCUARTO MES</v>
      </c>
      <c r="K49" s="90" t="str">
        <f t="shared" si="0"/>
        <v>Desarrollo del Sistema de Educación Superior</v>
      </c>
      <c r="L49" s="90" t="s">
        <v>384</v>
      </c>
    </row>
    <row r="50" spans="3:12" ht="15.75" thickBot="1" x14ac:dyDescent="0.3">
      <c r="C50" s="129" t="s">
        <v>479</v>
      </c>
      <c r="D50" s="191"/>
      <c r="E50" s="144">
        <v>12</v>
      </c>
      <c r="F50" s="226">
        <f>HLOOKUP($C50,$BZ$2:$CM$3,2,0)</f>
        <v>12356.31</v>
      </c>
      <c r="G50" s="105">
        <f>D50*E50*F50</f>
        <v>0</v>
      </c>
      <c r="H50" s="158"/>
      <c r="I50" s="106" t="s">
        <v>482</v>
      </c>
      <c r="J50" s="106" t="str">
        <f>VLOOKUP(I50,Presupuesto!$B$11:$C$565,2,0)</f>
        <v>SUELDOS Y SALARIOS PERMANENTES</v>
      </c>
      <c r="K50" s="90" t="str">
        <f t="shared" ref="K50:K67" si="1">$K$17</f>
        <v>Desarrollo del Sistema de Educación Superior</v>
      </c>
      <c r="L50" s="90" t="s">
        <v>384</v>
      </c>
    </row>
    <row r="51" spans="3:12" x14ac:dyDescent="0.25">
      <c r="C51" s="163" t="s">
        <v>58</v>
      </c>
      <c r="D51" s="155"/>
      <c r="E51" s="146">
        <v>0</v>
      </c>
      <c r="F51" s="92">
        <f>IF(E50=0,"",(G50/E50)/12*E50)</f>
        <v>0</v>
      </c>
      <c r="G51" s="89">
        <f>F51</f>
        <v>0</v>
      </c>
      <c r="H51" s="156"/>
      <c r="I51" s="108" t="s">
        <v>502</v>
      </c>
      <c r="J51" s="108" t="str">
        <f>VLOOKUP(I51,Presupuesto!$B$11:$C$565,2,0)</f>
        <v>AGUINALDO Y DECIMO CUARTO MES</v>
      </c>
      <c r="K51" s="90" t="str">
        <f t="shared" si="1"/>
        <v>Desarrollo del Sistema de Educación Superior</v>
      </c>
      <c r="L51" s="90" t="s">
        <v>384</v>
      </c>
    </row>
    <row r="52" spans="3:12" ht="15.75" thickBot="1" x14ac:dyDescent="0.3">
      <c r="C52" s="164" t="s">
        <v>59</v>
      </c>
      <c r="D52" s="155"/>
      <c r="E52" s="146">
        <v>0</v>
      </c>
      <c r="F52" s="109">
        <f>IF(E50&lt;6,"",((E50-6)/12)*(G50/E50))</f>
        <v>0</v>
      </c>
      <c r="G52" s="89">
        <f>F52</f>
        <v>0</v>
      </c>
      <c r="H52" s="156"/>
      <c r="I52" s="93" t="s">
        <v>505</v>
      </c>
      <c r="J52" s="93" t="str">
        <f>VLOOKUP(I52,Presupuesto!$B$11:$C$565,2,0)</f>
        <v>DECIMOCUARTO MES</v>
      </c>
      <c r="K52" s="90" t="str">
        <f t="shared" si="1"/>
        <v>Desarrollo del Sistema de Educación Superior</v>
      </c>
      <c r="L52" s="90" t="s">
        <v>384</v>
      </c>
    </row>
    <row r="53" spans="3:12" ht="15.75" thickBot="1" x14ac:dyDescent="0.3">
      <c r="C53" s="129" t="s">
        <v>480</v>
      </c>
      <c r="D53" s="191"/>
      <c r="E53" s="144">
        <v>12</v>
      </c>
      <c r="F53" s="226">
        <f>HLOOKUP($C53,$BZ$2:$CM$3,2,0)</f>
        <v>463.22</v>
      </c>
      <c r="G53" s="105">
        <f>D53*E53*F53</f>
        <v>0</v>
      </c>
      <c r="H53" s="158"/>
      <c r="I53" s="106" t="s">
        <v>482</v>
      </c>
      <c r="J53" s="106" t="str">
        <f>VLOOKUP(I53,Presupuesto!$B$11:$C$565,2,0)</f>
        <v>SUELDOS Y SALARIOS PERMANENTES</v>
      </c>
      <c r="K53" s="90" t="str">
        <f t="shared" si="1"/>
        <v>Desarrollo del Sistema de Educación Superior</v>
      </c>
      <c r="L53" s="90" t="s">
        <v>384</v>
      </c>
    </row>
    <row r="54" spans="3:12" x14ac:dyDescent="0.25">
      <c r="C54" s="163" t="s">
        <v>58</v>
      </c>
      <c r="D54" s="155"/>
      <c r="E54" s="146">
        <v>0</v>
      </c>
      <c r="F54" s="92">
        <f>IF(E53=0,"",(G53/E53)/12*E53)</f>
        <v>0</v>
      </c>
      <c r="G54" s="89">
        <f>F54</f>
        <v>0</v>
      </c>
      <c r="H54" s="156"/>
      <c r="I54" s="108" t="s">
        <v>502</v>
      </c>
      <c r="J54" s="108" t="str">
        <f>VLOOKUP(I54,Presupuesto!$B$11:$C$565,2,0)</f>
        <v>AGUINALDO Y DECIMO CUARTO MES</v>
      </c>
      <c r="K54" s="90" t="str">
        <f t="shared" si="1"/>
        <v>Desarrollo del Sistema de Educación Superior</v>
      </c>
      <c r="L54" s="90" t="s">
        <v>384</v>
      </c>
    </row>
    <row r="55" spans="3:12" ht="15.75" thickBot="1" x14ac:dyDescent="0.3">
      <c r="C55" s="164" t="s">
        <v>59</v>
      </c>
      <c r="D55" s="155"/>
      <c r="E55" s="146">
        <v>0</v>
      </c>
      <c r="F55" s="109">
        <f>IF(E53&lt;6,"",((E53-6)/12)*(G53/E53))</f>
        <v>0</v>
      </c>
      <c r="G55" s="89">
        <f>F55</f>
        <v>0</v>
      </c>
      <c r="H55" s="156"/>
      <c r="I55" s="93" t="s">
        <v>505</v>
      </c>
      <c r="J55" s="93" t="str">
        <f>VLOOKUP(I55,Presupuesto!$B$11:$C$565,2,0)</f>
        <v>DECIMOCUARTO MES</v>
      </c>
      <c r="K55" s="90" t="str">
        <f t="shared" si="1"/>
        <v>Desarrollo del Sistema de Educación Superior</v>
      </c>
      <c r="L55" s="90" t="s">
        <v>384</v>
      </c>
    </row>
    <row r="56" spans="3:12" ht="15.75" thickBot="1" x14ac:dyDescent="0.3">
      <c r="C56" s="129" t="s">
        <v>481</v>
      </c>
      <c r="D56" s="191"/>
      <c r="E56" s="144">
        <v>12</v>
      </c>
      <c r="F56" s="226">
        <f>HLOOKUP($C56,$BZ$2:$CM$3,2,0)</f>
        <v>2007.3</v>
      </c>
      <c r="G56" s="105">
        <f>D56*E56*F56</f>
        <v>0</v>
      </c>
      <c r="H56" s="158"/>
      <c r="I56" s="106" t="s">
        <v>482</v>
      </c>
      <c r="J56" s="106" t="str">
        <f>VLOOKUP(I56,Presupuesto!$B$11:$C$565,2,0)</f>
        <v>SUELDOS Y SALARIOS PERMANENTES</v>
      </c>
      <c r="K56" s="90" t="str">
        <f t="shared" si="1"/>
        <v>Desarrollo del Sistema de Educación Superior</v>
      </c>
      <c r="L56" s="90" t="s">
        <v>384</v>
      </c>
    </row>
    <row r="57" spans="3:12" x14ac:dyDescent="0.25">
      <c r="C57" s="163" t="s">
        <v>58</v>
      </c>
      <c r="D57" s="155"/>
      <c r="E57" s="146">
        <v>0</v>
      </c>
      <c r="F57" s="92">
        <f>IF(E56=0,"",(G56/E56)/12*E56)</f>
        <v>0</v>
      </c>
      <c r="G57" s="89">
        <f>F57</f>
        <v>0</v>
      </c>
      <c r="H57" s="156"/>
      <c r="I57" s="108" t="s">
        <v>502</v>
      </c>
      <c r="J57" s="108" t="str">
        <f>VLOOKUP(I57,Presupuesto!$B$11:$C$565,2,0)</f>
        <v>AGUINALDO Y DECIMO CUARTO MES</v>
      </c>
      <c r="K57" s="90" t="str">
        <f t="shared" si="1"/>
        <v>Desarrollo del Sistema de Educación Superior</v>
      </c>
      <c r="L57" s="90" t="s">
        <v>384</v>
      </c>
    </row>
    <row r="58" spans="3:12" ht="15.75" thickBot="1" x14ac:dyDescent="0.3">
      <c r="C58" s="164" t="s">
        <v>59</v>
      </c>
      <c r="D58" s="155"/>
      <c r="E58" s="146">
        <v>0</v>
      </c>
      <c r="F58" s="109">
        <f>IF(E56&lt;6,"",((E56-6)/12)*(G56/E56))</f>
        <v>0</v>
      </c>
      <c r="G58" s="89">
        <f>F58</f>
        <v>0</v>
      </c>
      <c r="H58" s="156"/>
      <c r="I58" s="93" t="s">
        <v>505</v>
      </c>
      <c r="J58" s="93" t="str">
        <f>VLOOKUP(I58,Presupuesto!$B$11:$C$565,2,0)</f>
        <v>DECIMOCUARTO MES</v>
      </c>
      <c r="K58" s="90" t="str">
        <f t="shared" si="1"/>
        <v>Desarrollo del Sistema de Educación Superior</v>
      </c>
      <c r="L58" s="90" t="s">
        <v>384</v>
      </c>
    </row>
    <row r="59" spans="3:12" ht="15.75" thickBot="1" x14ac:dyDescent="0.3">
      <c r="C59" s="132" t="s">
        <v>83</v>
      </c>
      <c r="D59" s="191"/>
      <c r="E59" s="144">
        <v>12</v>
      </c>
      <c r="F59" s="131">
        <v>35000</v>
      </c>
      <c r="G59" s="105">
        <f>D59*E59*F59</f>
        <v>0</v>
      </c>
      <c r="H59" s="158"/>
      <c r="I59" s="106" t="s">
        <v>550</v>
      </c>
      <c r="J59" s="106" t="str">
        <f>VLOOKUP(I59,Presupuesto!$B$11:$C$565,2,0)</f>
        <v>CONTRATOS ESPECIALES</v>
      </c>
      <c r="K59" s="90" t="str">
        <f t="shared" si="1"/>
        <v>Desarrollo del Sistema de Educación Superior</v>
      </c>
      <c r="L59" s="90" t="s">
        <v>384</v>
      </c>
    </row>
    <row r="60" spans="3:12" x14ac:dyDescent="0.25">
      <c r="C60" s="163" t="s">
        <v>58</v>
      </c>
      <c r="D60" s="155"/>
      <c r="E60" s="146">
        <v>0</v>
      </c>
      <c r="F60" s="109">
        <f>IF(E59=0,"",(G59/E59)/12*E59)</f>
        <v>0</v>
      </c>
      <c r="G60" s="89">
        <f>F60</f>
        <v>0</v>
      </c>
      <c r="H60" s="156"/>
      <c r="I60" s="93" t="s">
        <v>550</v>
      </c>
      <c r="J60" s="93" t="str">
        <f>VLOOKUP(I60,Presupuesto!$B$11:$C$565,2,0)</f>
        <v>CONTRATOS ESPECIALES</v>
      </c>
      <c r="K60" s="90" t="str">
        <f t="shared" si="1"/>
        <v>Desarrollo del Sistema de Educación Superior</v>
      </c>
      <c r="L60" s="90" t="s">
        <v>383</v>
      </c>
    </row>
    <row r="61" spans="3:12" ht="15.75" thickBot="1" x14ac:dyDescent="0.3">
      <c r="C61" s="164" t="s">
        <v>59</v>
      </c>
      <c r="D61" s="155"/>
      <c r="E61" s="146">
        <v>0</v>
      </c>
      <c r="F61" s="92">
        <f>IF(E59&lt;6,"",((E59-6)/12)*(G59/E59))</f>
        <v>0</v>
      </c>
      <c r="G61" s="89">
        <f>F61</f>
        <v>0</v>
      </c>
      <c r="H61" s="156"/>
      <c r="I61" s="93" t="s">
        <v>550</v>
      </c>
      <c r="J61" s="93" t="str">
        <f>VLOOKUP(I61,Presupuesto!$B$11:$C$565,2,0)</f>
        <v>CONTRATOS ESPECIALES</v>
      </c>
      <c r="K61" s="90" t="str">
        <f t="shared" si="1"/>
        <v>Desarrollo del Sistema de Educación Superior</v>
      </c>
      <c r="L61" s="90" t="s">
        <v>388</v>
      </c>
    </row>
    <row r="62" spans="3:12" ht="15.75" thickBot="1" x14ac:dyDescent="0.3">
      <c r="C62" s="132" t="s">
        <v>60</v>
      </c>
      <c r="D62" s="191">
        <v>1</v>
      </c>
      <c r="E62" s="144">
        <v>12</v>
      </c>
      <c r="F62" s="110">
        <v>30000</v>
      </c>
      <c r="G62" s="105">
        <f>D62*E62*F62</f>
        <v>360000</v>
      </c>
      <c r="H62" s="158" t="s">
        <v>118</v>
      </c>
      <c r="I62" s="106" t="s">
        <v>691</v>
      </c>
      <c r="J62" s="106" t="str">
        <f>VLOOKUP(I62,Presupuesto!$B$11:$C$565,2,0)</f>
        <v>OTROS SERVICIOS TECNICOS Y PROFESIONALES</v>
      </c>
      <c r="K62" s="90" t="str">
        <f t="shared" si="1"/>
        <v>Desarrollo del Sistema de Educación Superior</v>
      </c>
      <c r="L62" s="90" t="s">
        <v>383</v>
      </c>
    </row>
    <row r="63" spans="3:12" x14ac:dyDescent="0.25">
      <c r="C63" s="163" t="s">
        <v>58</v>
      </c>
      <c r="D63" s="155"/>
      <c r="E63" s="146">
        <v>0</v>
      </c>
      <c r="F63" s="92">
        <v>0</v>
      </c>
      <c r="G63" s="89">
        <f>F63</f>
        <v>0</v>
      </c>
      <c r="H63" s="156"/>
      <c r="I63" s="93" t="s">
        <v>691</v>
      </c>
      <c r="J63" s="93" t="str">
        <f>VLOOKUP(I63,Presupuesto!$B$11:$C$565,2,0)</f>
        <v>OTROS SERVICIOS TECNICOS Y PROFESIONALES</v>
      </c>
      <c r="K63" s="90" t="str">
        <f t="shared" si="1"/>
        <v>Desarrollo del Sistema de Educación Superior</v>
      </c>
      <c r="L63" s="90" t="s">
        <v>383</v>
      </c>
    </row>
    <row r="64" spans="3:12" ht="15.75" thickBot="1" x14ac:dyDescent="0.3">
      <c r="C64" s="164" t="s">
        <v>59</v>
      </c>
      <c r="D64" s="155"/>
      <c r="E64" s="146">
        <v>0</v>
      </c>
      <c r="F64" s="92">
        <v>0</v>
      </c>
      <c r="G64" s="89">
        <f>F64</f>
        <v>0</v>
      </c>
      <c r="H64" s="156"/>
      <c r="I64" s="93" t="s">
        <v>691</v>
      </c>
      <c r="J64" s="93" t="str">
        <f>VLOOKUP(I64,Presupuesto!$B$11:$C$565,2,0)</f>
        <v>OTROS SERVICIOS TECNICOS Y PROFESIONALES</v>
      </c>
      <c r="K64" s="90" t="str">
        <f t="shared" si="1"/>
        <v>Desarrollo del Sistema de Educación Superior</v>
      </c>
      <c r="L64" s="90" t="s">
        <v>383</v>
      </c>
    </row>
    <row r="65" spans="3:12" ht="15.75" thickBot="1" x14ac:dyDescent="0.3">
      <c r="C65" s="132" t="s">
        <v>61</v>
      </c>
      <c r="D65" s="191"/>
      <c r="E65" s="144">
        <v>12</v>
      </c>
      <c r="F65" s="110">
        <v>30000</v>
      </c>
      <c r="G65" s="105">
        <f>D65*E65*F65</f>
        <v>0</v>
      </c>
      <c r="H65" s="158"/>
      <c r="I65" s="106" t="s">
        <v>482</v>
      </c>
      <c r="J65" s="106" t="str">
        <f>VLOOKUP(I65,Presupuesto!$B$11:$C$565,2,0)</f>
        <v>SUELDOS Y SALARIOS PERMANENTES</v>
      </c>
      <c r="K65" s="90" t="str">
        <f t="shared" si="1"/>
        <v>Desarrollo del Sistema de Educación Superior</v>
      </c>
      <c r="L65" s="90" t="s">
        <v>383</v>
      </c>
    </row>
    <row r="66" spans="3:12" x14ac:dyDescent="0.25">
      <c r="C66" s="163" t="s">
        <v>58</v>
      </c>
      <c r="D66" s="161"/>
      <c r="E66" s="123">
        <v>0</v>
      </c>
      <c r="F66" s="111">
        <f>IF(E65=0,"",(G65/E65)/12*E65)</f>
        <v>0</v>
      </c>
      <c r="G66" s="112">
        <f>F66</f>
        <v>0</v>
      </c>
      <c r="H66" s="156"/>
      <c r="I66" s="93" t="s">
        <v>502</v>
      </c>
      <c r="J66" s="93" t="str">
        <f>VLOOKUP(I66,Presupuesto!$B$11:$C$565,2,0)</f>
        <v>AGUINALDO Y DECIMO CUARTO MES</v>
      </c>
      <c r="K66" s="90" t="str">
        <f t="shared" si="1"/>
        <v>Desarrollo del Sistema de Educación Superior</v>
      </c>
      <c r="L66" s="90" t="s">
        <v>383</v>
      </c>
    </row>
    <row r="67" spans="3:12" ht="15.75" thickBot="1" x14ac:dyDescent="0.3">
      <c r="C67" s="165" t="s">
        <v>59</v>
      </c>
      <c r="D67" s="154"/>
      <c r="E67" s="124">
        <v>0</v>
      </c>
      <c r="F67" s="97">
        <f>IF(E65&lt;6,"",((E65-6)/12)*(G65/E65))</f>
        <v>0</v>
      </c>
      <c r="G67" s="97">
        <f>F67</f>
        <v>0</v>
      </c>
      <c r="H67" s="154"/>
      <c r="I67" s="98" t="s">
        <v>505</v>
      </c>
      <c r="J67" s="116" t="str">
        <f>VLOOKUP(I67,Presupuesto!$B$11:$C$565,2,0)</f>
        <v>DECIMOCUARTO MES</v>
      </c>
      <c r="K67" s="98" t="str">
        <f t="shared" si="1"/>
        <v>Desarrollo del Sistema de Educación Superior</v>
      </c>
      <c r="L67" s="116" t="s">
        <v>383</v>
      </c>
    </row>
    <row r="69" spans="3:12" ht="15.75" thickBot="1" x14ac:dyDescent="0.3">
      <c r="K69" s="145"/>
    </row>
    <row r="70" spans="3:12" ht="15.75" thickBot="1" x14ac:dyDescent="0.3">
      <c r="C70" s="66" t="s">
        <v>43</v>
      </c>
      <c r="D70" s="30">
        <f>SUM(G77:G127)</f>
        <v>810000</v>
      </c>
      <c r="E70" s="85"/>
      <c r="F70" s="85"/>
      <c r="G70" s="85"/>
      <c r="H70" s="69"/>
      <c r="I70" s="69"/>
      <c r="J70" s="69"/>
      <c r="K70" s="145"/>
    </row>
    <row r="71" spans="3:12" x14ac:dyDescent="0.25">
      <c r="D71" s="31"/>
      <c r="E71" s="85"/>
      <c r="F71" s="85"/>
      <c r="G71" s="85"/>
      <c r="H71" s="69"/>
      <c r="I71" s="69"/>
      <c r="J71" s="69"/>
      <c r="K71" s="145"/>
    </row>
    <row r="72" spans="3:12" x14ac:dyDescent="0.25">
      <c r="D72" s="31"/>
      <c r="E72" s="85"/>
      <c r="F72" s="85"/>
      <c r="G72" s="85"/>
      <c r="H72" s="69"/>
      <c r="I72" s="69"/>
      <c r="J72" s="69"/>
      <c r="K72" s="145"/>
    </row>
    <row r="73" spans="3:12" ht="15.75" x14ac:dyDescent="0.25">
      <c r="C73" s="194" t="s">
        <v>381</v>
      </c>
      <c r="D73" s="252" t="s">
        <v>1467</v>
      </c>
      <c r="E73" s="85"/>
      <c r="F73" s="85"/>
      <c r="G73" s="85"/>
      <c r="H73" s="69"/>
      <c r="I73" s="69"/>
      <c r="J73" s="69"/>
      <c r="K73" s="145"/>
    </row>
    <row r="74" spans="3:12" ht="18.75" x14ac:dyDescent="0.25">
      <c r="C74" s="195" t="str">
        <f>IFERROR(VLOOKUP(D73,#REF!,2,FALSE),IFERROR(VLOOKUP(D73,#REF!,2,FALSE),IFERROR(VLOOKUP(D73,#REF!,2,FALSE),IFERROR(VLOOKUP(D73,#REF!,2,FALSE),IFERROR(VLOOKUP(D73,#REF!,2,FALSE),IFERROR(VLOOKUP(D73,#REF!,2,FALSE),IFERROR(VLOOKUP(D73,#REF!,2,FALSE),IFERROR(VLOOKUP(D73,#REF!,2,FALSE),IFERROR(VLOOKUP(D73,#REF!,2,FALSE),IFERROR(VLOOKUP(D73,#REF!,2,FALSE),IFERROR(VLOOKUP(D73,#REF!,2,FALSE),IFERROR(VLOOKUP(D73,#REF!,2,FALSE),IFERROR(VLOOKUP(D73,#REF!,2,FALSE),IFERROR(VLOOKUP(D73,#REF!,2,FALSE),IFERROR(VLOOKUP(D73,'16. Desa. del Sistema Educ.Sup.'!$F:$G,2,FALSE),IFERROR(VLOOKUP(D73,#REF!,2,FALSE),VLOOKUP(D73,#REF!,2,0)))))))))))))))))</f>
        <v>Planificación y desarrollo de las sesiones del Consejo de Educación Superior y Consejo Técnico Consultivo.  Notificación de resoluciones.</v>
      </c>
      <c r="D74" s="31"/>
      <c r="E74" s="85"/>
      <c r="F74" s="85"/>
      <c r="G74" s="85"/>
      <c r="H74" s="69"/>
      <c r="I74" s="69"/>
      <c r="J74" s="69"/>
      <c r="K74" s="145"/>
    </row>
    <row r="75" spans="3:12" ht="15.75" thickBot="1" x14ac:dyDescent="0.3">
      <c r="C75" s="169"/>
      <c r="D75" s="31"/>
      <c r="E75" s="85"/>
      <c r="F75" s="85"/>
      <c r="G75" s="85"/>
      <c r="H75" s="69"/>
      <c r="I75" s="69"/>
      <c r="J75" s="69"/>
      <c r="K75" s="145"/>
    </row>
    <row r="76" spans="3:12" ht="30.75" thickBot="1" x14ac:dyDescent="0.3">
      <c r="C76" s="126" t="s">
        <v>44</v>
      </c>
      <c r="D76" s="130" t="s">
        <v>55</v>
      </c>
      <c r="E76" s="162" t="s">
        <v>56</v>
      </c>
      <c r="F76" s="130" t="s">
        <v>57</v>
      </c>
      <c r="G76" s="127" t="s">
        <v>27</v>
      </c>
      <c r="H76" s="125" t="s">
        <v>120</v>
      </c>
      <c r="I76" s="128" t="s">
        <v>46</v>
      </c>
      <c r="J76" s="128" t="s">
        <v>121</v>
      </c>
      <c r="K76" s="128" t="s">
        <v>399</v>
      </c>
      <c r="L76" s="128" t="s">
        <v>400</v>
      </c>
    </row>
    <row r="77" spans="3:12" ht="15.75" thickBot="1" x14ac:dyDescent="0.3">
      <c r="C77" s="129" t="s">
        <v>468</v>
      </c>
      <c r="D77" s="191"/>
      <c r="E77" s="144">
        <v>12</v>
      </c>
      <c r="F77" s="226">
        <f>HLOOKUP($C77,$BZ$2:$CM$3,2,0)</f>
        <v>43674.39</v>
      </c>
      <c r="G77" s="105">
        <f>D77*E77*F77</f>
        <v>0</v>
      </c>
      <c r="H77" s="158"/>
      <c r="I77" s="106" t="s">
        <v>482</v>
      </c>
      <c r="J77" s="106" t="str">
        <f>VLOOKUP(I77,Presupuesto!$B$11:$C$565,2,0)</f>
        <v>SUELDOS Y SALARIOS PERMANENTES</v>
      </c>
      <c r="K77" s="203" t="s">
        <v>1345</v>
      </c>
      <c r="L77" s="90" t="s">
        <v>383</v>
      </c>
    </row>
    <row r="78" spans="3:12" x14ac:dyDescent="0.25">
      <c r="C78" s="163" t="s">
        <v>58</v>
      </c>
      <c r="D78" s="155"/>
      <c r="E78" s="146">
        <v>0</v>
      </c>
      <c r="F78" s="92">
        <f>IF(E77=0,"",(G77/E77)/12*E77)</f>
        <v>0</v>
      </c>
      <c r="G78" s="89">
        <f>F78</f>
        <v>0</v>
      </c>
      <c r="H78" s="156"/>
      <c r="I78" s="108" t="s">
        <v>502</v>
      </c>
      <c r="J78" s="108" t="str">
        <f>VLOOKUP(I78,Presupuesto!$B$11:$C$565,2,0)</f>
        <v>AGUINALDO Y DECIMO CUARTO MES</v>
      </c>
      <c r="K78" s="90" t="str">
        <f t="shared" ref="K78:K109" si="2">$K$77</f>
        <v>Desarrollo del Sistema de Educación Superior</v>
      </c>
      <c r="L78" s="90" t="s">
        <v>401</v>
      </c>
    </row>
    <row r="79" spans="3:12" ht="15.75" thickBot="1" x14ac:dyDescent="0.3">
      <c r="C79" s="164" t="s">
        <v>59</v>
      </c>
      <c r="D79" s="155"/>
      <c r="E79" s="146">
        <v>0</v>
      </c>
      <c r="F79" s="109">
        <f>IF(E77&lt;6,"",((E77-6)/12)*(G77/E77))</f>
        <v>0</v>
      </c>
      <c r="G79" s="89">
        <f>F79</f>
        <v>0</v>
      </c>
      <c r="H79" s="156"/>
      <c r="I79" s="93" t="s">
        <v>505</v>
      </c>
      <c r="J79" s="93" t="str">
        <f>VLOOKUP(I79,Presupuesto!$B$11:$C$565,2,0)</f>
        <v>DECIMOCUARTO MES</v>
      </c>
      <c r="K79" s="90" t="str">
        <f t="shared" si="2"/>
        <v>Desarrollo del Sistema de Educación Superior</v>
      </c>
      <c r="L79" s="90" t="s">
        <v>384</v>
      </c>
    </row>
    <row r="80" spans="3:12" ht="15.75" thickBot="1" x14ac:dyDescent="0.3">
      <c r="C80" s="129" t="s">
        <v>469</v>
      </c>
      <c r="D80" s="191"/>
      <c r="E80" s="144">
        <v>12</v>
      </c>
      <c r="F80" s="226">
        <f>HLOOKUP($C80,$BZ$2:$CM$3,2,0)</f>
        <v>39703.99</v>
      </c>
      <c r="G80" s="105">
        <f>D80*E80*F80</f>
        <v>0</v>
      </c>
      <c r="H80" s="158"/>
      <c r="I80" s="106" t="s">
        <v>482</v>
      </c>
      <c r="J80" s="106" t="str">
        <f>VLOOKUP(I80,Presupuesto!$B$11:$C$565,2,0)</f>
        <v>SUELDOS Y SALARIOS PERMANENTES</v>
      </c>
      <c r="K80" s="90" t="str">
        <f t="shared" si="2"/>
        <v>Desarrollo del Sistema de Educación Superior</v>
      </c>
      <c r="L80" s="90" t="s">
        <v>384</v>
      </c>
    </row>
    <row r="81" spans="3:12" x14ac:dyDescent="0.25">
      <c r="C81" s="163" t="s">
        <v>58</v>
      </c>
      <c r="D81" s="155"/>
      <c r="E81" s="146">
        <v>0</v>
      </c>
      <c r="F81" s="92">
        <f>IF(E80=0,"",(G80/E80)/12*E80)</f>
        <v>0</v>
      </c>
      <c r="G81" s="89">
        <f>F81</f>
        <v>0</v>
      </c>
      <c r="H81" s="156"/>
      <c r="I81" s="108" t="s">
        <v>502</v>
      </c>
      <c r="J81" s="108" t="str">
        <f>VLOOKUP(I81,Presupuesto!$B$11:$C$565,2,0)</f>
        <v>AGUINALDO Y DECIMO CUARTO MES</v>
      </c>
      <c r="K81" s="90" t="str">
        <f t="shared" si="2"/>
        <v>Desarrollo del Sistema de Educación Superior</v>
      </c>
      <c r="L81" s="90" t="s">
        <v>384</v>
      </c>
    </row>
    <row r="82" spans="3:12" ht="15.75" thickBot="1" x14ac:dyDescent="0.3">
      <c r="C82" s="164" t="s">
        <v>59</v>
      </c>
      <c r="D82" s="155"/>
      <c r="E82" s="146">
        <v>0</v>
      </c>
      <c r="F82" s="109">
        <f>IF(E80&lt;6,"",((E80-6)/12)*(G80/E80))</f>
        <v>0</v>
      </c>
      <c r="G82" s="89">
        <f>F82</f>
        <v>0</v>
      </c>
      <c r="H82" s="156"/>
      <c r="I82" s="93" t="s">
        <v>505</v>
      </c>
      <c r="J82" s="93" t="str">
        <f>VLOOKUP(I82,Presupuesto!$B$11:$C$565,2,0)</f>
        <v>DECIMOCUARTO MES</v>
      </c>
      <c r="K82" s="90" t="str">
        <f t="shared" si="2"/>
        <v>Desarrollo del Sistema de Educación Superior</v>
      </c>
      <c r="L82" s="90" t="s">
        <v>384</v>
      </c>
    </row>
    <row r="83" spans="3:12" ht="15.75" thickBot="1" x14ac:dyDescent="0.3">
      <c r="C83" s="129" t="s">
        <v>470</v>
      </c>
      <c r="D83" s="191"/>
      <c r="E83" s="144">
        <v>12</v>
      </c>
      <c r="F83" s="226">
        <f>HLOOKUP($C83,$BZ$2:$CM$3,2,0)</f>
        <v>35733.589999999997</v>
      </c>
      <c r="G83" s="105">
        <f>D83*E83*F83</f>
        <v>0</v>
      </c>
      <c r="H83" s="158"/>
      <c r="I83" s="106" t="s">
        <v>482</v>
      </c>
      <c r="J83" s="106" t="str">
        <f>VLOOKUP(I83,Presupuesto!$B$11:$C$565,2,0)</f>
        <v>SUELDOS Y SALARIOS PERMANENTES</v>
      </c>
      <c r="K83" s="90" t="str">
        <f t="shared" si="2"/>
        <v>Desarrollo del Sistema de Educación Superior</v>
      </c>
      <c r="L83" s="90" t="s">
        <v>384</v>
      </c>
    </row>
    <row r="84" spans="3:12" x14ac:dyDescent="0.25">
      <c r="C84" s="163" t="s">
        <v>58</v>
      </c>
      <c r="D84" s="155"/>
      <c r="E84" s="146">
        <v>0</v>
      </c>
      <c r="F84" s="92">
        <f>IF(E83=0,"",(G83/E83)/12*E83)</f>
        <v>0</v>
      </c>
      <c r="G84" s="89">
        <f>F84</f>
        <v>0</v>
      </c>
      <c r="H84" s="156"/>
      <c r="I84" s="108" t="s">
        <v>502</v>
      </c>
      <c r="J84" s="108" t="str">
        <f>VLOOKUP(I84,Presupuesto!$B$11:$C$565,2,0)</f>
        <v>AGUINALDO Y DECIMO CUARTO MES</v>
      </c>
      <c r="K84" s="90" t="str">
        <f t="shared" si="2"/>
        <v>Desarrollo del Sistema de Educación Superior</v>
      </c>
      <c r="L84" s="90" t="s">
        <v>384</v>
      </c>
    </row>
    <row r="85" spans="3:12" ht="15.75" thickBot="1" x14ac:dyDescent="0.3">
      <c r="C85" s="164" t="s">
        <v>59</v>
      </c>
      <c r="D85" s="155"/>
      <c r="E85" s="146">
        <v>0</v>
      </c>
      <c r="F85" s="109">
        <f>IF(E83&lt;6,"",((E83-6)/12)*(G83/E83))</f>
        <v>0</v>
      </c>
      <c r="G85" s="89">
        <f>F85</f>
        <v>0</v>
      </c>
      <c r="H85" s="156"/>
      <c r="I85" s="93" t="s">
        <v>505</v>
      </c>
      <c r="J85" s="93" t="str">
        <f>VLOOKUP(I85,Presupuesto!$B$11:$C$565,2,0)</f>
        <v>DECIMOCUARTO MES</v>
      </c>
      <c r="K85" s="90" t="str">
        <f t="shared" si="2"/>
        <v>Desarrollo del Sistema de Educación Superior</v>
      </c>
      <c r="L85" s="90" t="s">
        <v>384</v>
      </c>
    </row>
    <row r="86" spans="3:12" ht="15.75" thickBot="1" x14ac:dyDescent="0.3">
      <c r="C86" s="129" t="s">
        <v>471</v>
      </c>
      <c r="D86" s="191"/>
      <c r="E86" s="144">
        <v>12</v>
      </c>
      <c r="F86" s="226">
        <f>HLOOKUP($C86,$BZ$2:$CM$3,2,0)</f>
        <v>31763.19</v>
      </c>
      <c r="G86" s="105">
        <f>D86*E86*F86</f>
        <v>0</v>
      </c>
      <c r="H86" s="158"/>
      <c r="I86" s="106" t="s">
        <v>482</v>
      </c>
      <c r="J86" s="106" t="str">
        <f>VLOOKUP(I86,Presupuesto!$B$11:$C$565,2,0)</f>
        <v>SUELDOS Y SALARIOS PERMANENTES</v>
      </c>
      <c r="K86" s="90" t="str">
        <f t="shared" si="2"/>
        <v>Desarrollo del Sistema de Educación Superior</v>
      </c>
      <c r="L86" s="90" t="s">
        <v>384</v>
      </c>
    </row>
    <row r="87" spans="3:12" x14ac:dyDescent="0.25">
      <c r="C87" s="163" t="s">
        <v>58</v>
      </c>
      <c r="D87" s="155"/>
      <c r="E87" s="146">
        <v>0</v>
      </c>
      <c r="F87" s="92">
        <f>IF(E86=0,"",(G86/E86)/12*E86)</f>
        <v>0</v>
      </c>
      <c r="G87" s="89">
        <f>F87</f>
        <v>0</v>
      </c>
      <c r="H87" s="156"/>
      <c r="I87" s="108" t="s">
        <v>502</v>
      </c>
      <c r="J87" s="108" t="str">
        <f>VLOOKUP(I87,Presupuesto!$B$11:$C$565,2,0)</f>
        <v>AGUINALDO Y DECIMO CUARTO MES</v>
      </c>
      <c r="K87" s="90" t="str">
        <f t="shared" si="2"/>
        <v>Desarrollo del Sistema de Educación Superior</v>
      </c>
      <c r="L87" s="90" t="s">
        <v>384</v>
      </c>
    </row>
    <row r="88" spans="3:12" ht="15.75" thickBot="1" x14ac:dyDescent="0.3">
      <c r="C88" s="164" t="s">
        <v>59</v>
      </c>
      <c r="D88" s="155"/>
      <c r="E88" s="146">
        <v>0</v>
      </c>
      <c r="F88" s="109">
        <f>IF(E86&lt;6,"",((E86-6)/12)*(G86/E86))</f>
        <v>0</v>
      </c>
      <c r="G88" s="89">
        <f>F88</f>
        <v>0</v>
      </c>
      <c r="H88" s="156"/>
      <c r="I88" s="93" t="s">
        <v>505</v>
      </c>
      <c r="J88" s="93" t="str">
        <f>VLOOKUP(I88,Presupuesto!$B$11:$C$565,2,0)</f>
        <v>DECIMOCUARTO MES</v>
      </c>
      <c r="K88" s="90" t="str">
        <f t="shared" si="2"/>
        <v>Desarrollo del Sistema de Educación Superior</v>
      </c>
      <c r="L88" s="90" t="s">
        <v>384</v>
      </c>
    </row>
    <row r="89" spans="3:12" ht="15.75" thickBot="1" x14ac:dyDescent="0.3">
      <c r="C89" s="129" t="s">
        <v>472</v>
      </c>
      <c r="D89" s="191"/>
      <c r="E89" s="144">
        <v>12</v>
      </c>
      <c r="F89" s="226">
        <f>HLOOKUP($C89,$BZ$2:$CM$3,2,0)</f>
        <v>29777.99</v>
      </c>
      <c r="G89" s="105">
        <f>D89*E89*F89</f>
        <v>0</v>
      </c>
      <c r="H89" s="158"/>
      <c r="I89" s="106" t="s">
        <v>482</v>
      </c>
      <c r="J89" s="106" t="str">
        <f>VLOOKUP(I89,Presupuesto!$B$11:$C$565,2,0)</f>
        <v>SUELDOS Y SALARIOS PERMANENTES</v>
      </c>
      <c r="K89" s="90" t="str">
        <f t="shared" si="2"/>
        <v>Desarrollo del Sistema de Educación Superior</v>
      </c>
      <c r="L89" s="90" t="s">
        <v>384</v>
      </c>
    </row>
    <row r="90" spans="3:12" x14ac:dyDescent="0.25">
      <c r="C90" s="163" t="s">
        <v>58</v>
      </c>
      <c r="D90" s="155"/>
      <c r="E90" s="146">
        <v>0</v>
      </c>
      <c r="F90" s="92">
        <f>IF(E89=0,"",(G89/E89)/12*E89)</f>
        <v>0</v>
      </c>
      <c r="G90" s="89">
        <f>F90</f>
        <v>0</v>
      </c>
      <c r="H90" s="156"/>
      <c r="I90" s="108" t="s">
        <v>502</v>
      </c>
      <c r="J90" s="108" t="str">
        <f>VLOOKUP(I90,Presupuesto!$B$11:$C$565,2,0)</f>
        <v>AGUINALDO Y DECIMO CUARTO MES</v>
      </c>
      <c r="K90" s="90" t="str">
        <f t="shared" si="2"/>
        <v>Desarrollo del Sistema de Educación Superior</v>
      </c>
      <c r="L90" s="90" t="s">
        <v>384</v>
      </c>
    </row>
    <row r="91" spans="3:12" ht="15.75" thickBot="1" x14ac:dyDescent="0.3">
      <c r="C91" s="164" t="s">
        <v>59</v>
      </c>
      <c r="D91" s="155"/>
      <c r="E91" s="146">
        <v>0</v>
      </c>
      <c r="F91" s="109">
        <f>IF(E89&lt;6,"",((E89-6)/12)*(G89/E89))</f>
        <v>0</v>
      </c>
      <c r="G91" s="89">
        <f>F91</f>
        <v>0</v>
      </c>
      <c r="H91" s="156"/>
      <c r="I91" s="93" t="s">
        <v>505</v>
      </c>
      <c r="J91" s="93" t="str">
        <f>VLOOKUP(I91,Presupuesto!$B$11:$C$565,2,0)</f>
        <v>DECIMOCUARTO MES</v>
      </c>
      <c r="K91" s="90" t="str">
        <f t="shared" si="2"/>
        <v>Desarrollo del Sistema de Educación Superior</v>
      </c>
      <c r="L91" s="90" t="s">
        <v>384</v>
      </c>
    </row>
    <row r="92" spans="3:12" ht="15.75" thickBot="1" x14ac:dyDescent="0.3">
      <c r="C92" s="129" t="s">
        <v>473</v>
      </c>
      <c r="D92" s="191"/>
      <c r="E92" s="144">
        <v>12</v>
      </c>
      <c r="F92" s="226">
        <f>HLOOKUP($C92,$BZ$2:$CM$3,2,0)</f>
        <v>27792.79</v>
      </c>
      <c r="G92" s="105">
        <f>D92*E92*F92</f>
        <v>0</v>
      </c>
      <c r="H92" s="158"/>
      <c r="I92" s="106" t="s">
        <v>482</v>
      </c>
      <c r="J92" s="106" t="str">
        <f>VLOOKUP(I92,Presupuesto!$B$11:$C$565,2,0)</f>
        <v>SUELDOS Y SALARIOS PERMANENTES</v>
      </c>
      <c r="K92" s="90" t="str">
        <f t="shared" si="2"/>
        <v>Desarrollo del Sistema de Educación Superior</v>
      </c>
      <c r="L92" s="90" t="s">
        <v>384</v>
      </c>
    </row>
    <row r="93" spans="3:12" x14ac:dyDescent="0.25">
      <c r="C93" s="163" t="s">
        <v>58</v>
      </c>
      <c r="D93" s="155"/>
      <c r="E93" s="146">
        <v>0</v>
      </c>
      <c r="F93" s="92">
        <f>IF(E92=0,"",(G92/E92)/12*E92)</f>
        <v>0</v>
      </c>
      <c r="G93" s="89">
        <f>F93</f>
        <v>0</v>
      </c>
      <c r="H93" s="156"/>
      <c r="I93" s="108" t="s">
        <v>502</v>
      </c>
      <c r="J93" s="108" t="str">
        <f>VLOOKUP(I93,Presupuesto!$B$11:$C$565,2,0)</f>
        <v>AGUINALDO Y DECIMO CUARTO MES</v>
      </c>
      <c r="K93" s="90" t="str">
        <f t="shared" si="2"/>
        <v>Desarrollo del Sistema de Educación Superior</v>
      </c>
      <c r="L93" s="90" t="s">
        <v>384</v>
      </c>
    </row>
    <row r="94" spans="3:12" ht="15.75" thickBot="1" x14ac:dyDescent="0.3">
      <c r="C94" s="164" t="s">
        <v>59</v>
      </c>
      <c r="D94" s="155"/>
      <c r="E94" s="146">
        <v>0</v>
      </c>
      <c r="F94" s="109">
        <f>IF(E92&lt;6,"",((E92-6)/12)*(G92/E92))</f>
        <v>0</v>
      </c>
      <c r="G94" s="89">
        <f>F94</f>
        <v>0</v>
      </c>
      <c r="H94" s="156"/>
      <c r="I94" s="93" t="s">
        <v>505</v>
      </c>
      <c r="J94" s="93" t="str">
        <f>VLOOKUP(I94,Presupuesto!$B$11:$C$565,2,0)</f>
        <v>DECIMOCUARTO MES</v>
      </c>
      <c r="K94" s="90" t="str">
        <f t="shared" si="2"/>
        <v>Desarrollo del Sistema de Educación Superior</v>
      </c>
      <c r="L94" s="90" t="s">
        <v>384</v>
      </c>
    </row>
    <row r="95" spans="3:12" ht="15.75" thickBot="1" x14ac:dyDescent="0.3">
      <c r="C95" s="129" t="s">
        <v>474</v>
      </c>
      <c r="D95" s="191"/>
      <c r="E95" s="144">
        <v>12</v>
      </c>
      <c r="F95" s="226">
        <f>HLOOKUP($C95,$BZ$2:$CM$3,2,0)</f>
        <v>18859.39</v>
      </c>
      <c r="G95" s="105">
        <f>D95*E95*F95</f>
        <v>0</v>
      </c>
      <c r="H95" s="158"/>
      <c r="I95" s="106" t="s">
        <v>482</v>
      </c>
      <c r="J95" s="106" t="str">
        <f>VLOOKUP(I95,Presupuesto!$B$11:$C$565,2,0)</f>
        <v>SUELDOS Y SALARIOS PERMANENTES</v>
      </c>
      <c r="K95" s="90" t="str">
        <f t="shared" si="2"/>
        <v>Desarrollo del Sistema de Educación Superior</v>
      </c>
      <c r="L95" s="90" t="s">
        <v>384</v>
      </c>
    </row>
    <row r="96" spans="3:12" x14ac:dyDescent="0.25">
      <c r="C96" s="163" t="s">
        <v>58</v>
      </c>
      <c r="D96" s="155"/>
      <c r="E96" s="146">
        <v>0</v>
      </c>
      <c r="F96" s="92">
        <f>IF(E95=0,"",(G95/E95)/12*E95)</f>
        <v>0</v>
      </c>
      <c r="G96" s="89">
        <f>F96</f>
        <v>0</v>
      </c>
      <c r="H96" s="156"/>
      <c r="I96" s="108" t="s">
        <v>502</v>
      </c>
      <c r="J96" s="108" t="str">
        <f>VLOOKUP(I96,Presupuesto!$B$11:$C$565,2,0)</f>
        <v>AGUINALDO Y DECIMO CUARTO MES</v>
      </c>
      <c r="K96" s="90" t="str">
        <f t="shared" si="2"/>
        <v>Desarrollo del Sistema de Educación Superior</v>
      </c>
      <c r="L96" s="90" t="s">
        <v>384</v>
      </c>
    </row>
    <row r="97" spans="3:12" ht="15.75" thickBot="1" x14ac:dyDescent="0.3">
      <c r="C97" s="164" t="s">
        <v>59</v>
      </c>
      <c r="D97" s="155"/>
      <c r="E97" s="146">
        <v>0</v>
      </c>
      <c r="F97" s="109">
        <f>IF(E95&lt;6,"",((E95-6)/12)*(G95/E95))</f>
        <v>0</v>
      </c>
      <c r="G97" s="89">
        <f>F97</f>
        <v>0</v>
      </c>
      <c r="H97" s="156"/>
      <c r="I97" s="93" t="s">
        <v>505</v>
      </c>
      <c r="J97" s="93" t="str">
        <f>VLOOKUP(I97,Presupuesto!$B$11:$C$565,2,0)</f>
        <v>DECIMOCUARTO MES</v>
      </c>
      <c r="K97" s="90" t="str">
        <f t="shared" si="2"/>
        <v>Desarrollo del Sistema de Educación Superior</v>
      </c>
      <c r="L97" s="90" t="s">
        <v>384</v>
      </c>
    </row>
    <row r="98" spans="3:12" ht="15.75" thickBot="1" x14ac:dyDescent="0.3">
      <c r="C98" s="129" t="s">
        <v>475</v>
      </c>
      <c r="D98" s="191"/>
      <c r="E98" s="144">
        <v>12</v>
      </c>
      <c r="F98" s="226">
        <f>HLOOKUP($C98,$BZ$2:$CM$3,2,0)</f>
        <v>17866.8</v>
      </c>
      <c r="G98" s="105">
        <f>D98*E98*F98</f>
        <v>0</v>
      </c>
      <c r="H98" s="158"/>
      <c r="I98" s="106" t="s">
        <v>482</v>
      </c>
      <c r="J98" s="106" t="str">
        <f>VLOOKUP(I98,Presupuesto!$B$11:$C$565,2,0)</f>
        <v>SUELDOS Y SALARIOS PERMANENTES</v>
      </c>
      <c r="K98" s="90" t="str">
        <f t="shared" si="2"/>
        <v>Desarrollo del Sistema de Educación Superior</v>
      </c>
      <c r="L98" s="90" t="s">
        <v>384</v>
      </c>
    </row>
    <row r="99" spans="3:12" x14ac:dyDescent="0.25">
      <c r="C99" s="163" t="s">
        <v>58</v>
      </c>
      <c r="D99" s="155"/>
      <c r="E99" s="146">
        <v>0</v>
      </c>
      <c r="F99" s="92">
        <f>IF(E98=0,"",(G98/E98)/12*E98)</f>
        <v>0</v>
      </c>
      <c r="G99" s="89">
        <f>F99</f>
        <v>0</v>
      </c>
      <c r="H99" s="156"/>
      <c r="I99" s="108" t="s">
        <v>502</v>
      </c>
      <c r="J99" s="108" t="str">
        <f>VLOOKUP(I99,Presupuesto!$B$11:$C$565,2,0)</f>
        <v>AGUINALDO Y DECIMO CUARTO MES</v>
      </c>
      <c r="K99" s="90" t="str">
        <f t="shared" si="2"/>
        <v>Desarrollo del Sistema de Educación Superior</v>
      </c>
      <c r="L99" s="90" t="s">
        <v>384</v>
      </c>
    </row>
    <row r="100" spans="3:12" ht="15.75" thickBot="1" x14ac:dyDescent="0.3">
      <c r="C100" s="164" t="s">
        <v>59</v>
      </c>
      <c r="D100" s="155"/>
      <c r="E100" s="146">
        <v>0</v>
      </c>
      <c r="F100" s="109">
        <f>IF(E98&lt;6,"",((E98-6)/12)*(G98/E98))</f>
        <v>0</v>
      </c>
      <c r="G100" s="89">
        <f>F100</f>
        <v>0</v>
      </c>
      <c r="H100" s="156"/>
      <c r="I100" s="93" t="s">
        <v>505</v>
      </c>
      <c r="J100" s="93" t="str">
        <f>VLOOKUP(I100,Presupuesto!$B$11:$C$565,2,0)</f>
        <v>DECIMOCUARTO MES</v>
      </c>
      <c r="K100" s="90" t="str">
        <f t="shared" si="2"/>
        <v>Desarrollo del Sistema de Educación Superior</v>
      </c>
      <c r="L100" s="90" t="s">
        <v>384</v>
      </c>
    </row>
    <row r="101" spans="3:12" ht="15.75" thickBot="1" x14ac:dyDescent="0.3">
      <c r="C101" s="129" t="s">
        <v>476</v>
      </c>
      <c r="D101" s="191"/>
      <c r="E101" s="144">
        <v>12</v>
      </c>
      <c r="F101" s="226">
        <f>HLOOKUP($C101,$BZ$2:$CM$3,2,0)</f>
        <v>13896.4</v>
      </c>
      <c r="G101" s="105">
        <f>D101*E101*F101</f>
        <v>0</v>
      </c>
      <c r="H101" s="158"/>
      <c r="I101" s="106" t="s">
        <v>482</v>
      </c>
      <c r="J101" s="106" t="str">
        <f>VLOOKUP(I101,Presupuesto!$B$11:$C$565,2,0)</f>
        <v>SUELDOS Y SALARIOS PERMANENTES</v>
      </c>
      <c r="K101" s="90" t="str">
        <f t="shared" si="2"/>
        <v>Desarrollo del Sistema de Educación Superior</v>
      </c>
      <c r="L101" s="90" t="s">
        <v>384</v>
      </c>
    </row>
    <row r="102" spans="3:12" x14ac:dyDescent="0.25">
      <c r="C102" s="163" t="s">
        <v>58</v>
      </c>
      <c r="D102" s="155"/>
      <c r="E102" s="146">
        <v>0</v>
      </c>
      <c r="F102" s="92">
        <f>IF(E101=0,"",(G101/E101)/12*E101)</f>
        <v>0</v>
      </c>
      <c r="G102" s="89">
        <f>F102</f>
        <v>0</v>
      </c>
      <c r="H102" s="156"/>
      <c r="I102" s="108" t="s">
        <v>502</v>
      </c>
      <c r="J102" s="108" t="str">
        <f>VLOOKUP(I102,Presupuesto!$B$11:$C$565,2,0)</f>
        <v>AGUINALDO Y DECIMO CUARTO MES</v>
      </c>
      <c r="K102" s="90" t="str">
        <f t="shared" si="2"/>
        <v>Desarrollo del Sistema de Educación Superior</v>
      </c>
      <c r="L102" s="90" t="s">
        <v>384</v>
      </c>
    </row>
    <row r="103" spans="3:12" ht="15.75" thickBot="1" x14ac:dyDescent="0.3">
      <c r="C103" s="164" t="s">
        <v>59</v>
      </c>
      <c r="D103" s="155"/>
      <c r="E103" s="146">
        <v>0</v>
      </c>
      <c r="F103" s="109">
        <f>IF(E101&lt;6,"",((E101-6)/12)*(G101/E101))</f>
        <v>0</v>
      </c>
      <c r="G103" s="89">
        <f>F103</f>
        <v>0</v>
      </c>
      <c r="H103" s="156"/>
      <c r="I103" s="93" t="s">
        <v>505</v>
      </c>
      <c r="J103" s="93" t="str">
        <f>VLOOKUP(I103,Presupuesto!$B$11:$C$565,2,0)</f>
        <v>DECIMOCUARTO MES</v>
      </c>
      <c r="K103" s="90" t="str">
        <f t="shared" si="2"/>
        <v>Desarrollo del Sistema de Educación Superior</v>
      </c>
      <c r="L103" s="90" t="s">
        <v>384</v>
      </c>
    </row>
    <row r="104" spans="3:12" ht="15.75" thickBot="1" x14ac:dyDescent="0.3">
      <c r="C104" s="129" t="s">
        <v>477</v>
      </c>
      <c r="D104" s="191"/>
      <c r="E104" s="144">
        <v>12</v>
      </c>
      <c r="F104" s="226">
        <f>HLOOKUP($C104,$BZ$2:$CM$3,2,0)</f>
        <v>15004.09</v>
      </c>
      <c r="G104" s="105">
        <f>D104*E104*F104</f>
        <v>0</v>
      </c>
      <c r="H104" s="158"/>
      <c r="I104" s="106" t="s">
        <v>482</v>
      </c>
      <c r="J104" s="106" t="str">
        <f>VLOOKUP(I104,Presupuesto!$B$11:$C$565,2,0)</f>
        <v>SUELDOS Y SALARIOS PERMANENTES</v>
      </c>
      <c r="K104" s="90" t="str">
        <f t="shared" si="2"/>
        <v>Desarrollo del Sistema de Educación Superior</v>
      </c>
      <c r="L104" s="90" t="s">
        <v>384</v>
      </c>
    </row>
    <row r="105" spans="3:12" x14ac:dyDescent="0.25">
      <c r="C105" s="163" t="s">
        <v>58</v>
      </c>
      <c r="D105" s="155"/>
      <c r="E105" s="146">
        <v>0</v>
      </c>
      <c r="F105" s="92">
        <f>IF(E104=0,"",(G104/E104)/12*E104)</f>
        <v>0</v>
      </c>
      <c r="G105" s="89">
        <f>F105</f>
        <v>0</v>
      </c>
      <c r="H105" s="156"/>
      <c r="I105" s="108" t="s">
        <v>502</v>
      </c>
      <c r="J105" s="108" t="str">
        <f>VLOOKUP(I105,Presupuesto!$B$11:$C$565,2,0)</f>
        <v>AGUINALDO Y DECIMO CUARTO MES</v>
      </c>
      <c r="K105" s="90" t="str">
        <f t="shared" si="2"/>
        <v>Desarrollo del Sistema de Educación Superior</v>
      </c>
      <c r="L105" s="90" t="s">
        <v>384</v>
      </c>
    </row>
    <row r="106" spans="3:12" ht="15.75" thickBot="1" x14ac:dyDescent="0.3">
      <c r="C106" s="164" t="s">
        <v>59</v>
      </c>
      <c r="D106" s="155"/>
      <c r="E106" s="146">
        <v>0</v>
      </c>
      <c r="F106" s="109">
        <f>IF(E104&lt;6,"",((E104-6)/12)*(G104/E104))</f>
        <v>0</v>
      </c>
      <c r="G106" s="89">
        <f>F106</f>
        <v>0</v>
      </c>
      <c r="H106" s="156"/>
      <c r="I106" s="93" t="s">
        <v>505</v>
      </c>
      <c r="J106" s="93" t="str">
        <f>VLOOKUP(I106,Presupuesto!$B$11:$C$565,2,0)</f>
        <v>DECIMOCUARTO MES</v>
      </c>
      <c r="K106" s="90" t="str">
        <f t="shared" si="2"/>
        <v>Desarrollo del Sistema de Educación Superior</v>
      </c>
      <c r="L106" s="90" t="s">
        <v>384</v>
      </c>
    </row>
    <row r="107" spans="3:12" ht="15.75" thickBot="1" x14ac:dyDescent="0.3">
      <c r="C107" s="129" t="s">
        <v>478</v>
      </c>
      <c r="D107" s="191"/>
      <c r="E107" s="144">
        <v>12</v>
      </c>
      <c r="F107" s="226">
        <f>HLOOKUP($C107,$BZ$2:$CM$3,2,0)</f>
        <v>13238.9</v>
      </c>
      <c r="G107" s="105">
        <f>D107*E107*F107</f>
        <v>0</v>
      </c>
      <c r="H107" s="158"/>
      <c r="I107" s="106" t="s">
        <v>482</v>
      </c>
      <c r="J107" s="106" t="str">
        <f>VLOOKUP(I107,Presupuesto!$B$11:$C$565,2,0)</f>
        <v>SUELDOS Y SALARIOS PERMANENTES</v>
      </c>
      <c r="K107" s="90" t="str">
        <f t="shared" si="2"/>
        <v>Desarrollo del Sistema de Educación Superior</v>
      </c>
      <c r="L107" s="90" t="s">
        <v>384</v>
      </c>
    </row>
    <row r="108" spans="3:12" x14ac:dyDescent="0.25">
      <c r="C108" s="163" t="s">
        <v>58</v>
      </c>
      <c r="D108" s="155"/>
      <c r="E108" s="146">
        <v>0</v>
      </c>
      <c r="F108" s="92">
        <f>IF(E107=0,"",(G107/E107)/12*E107)</f>
        <v>0</v>
      </c>
      <c r="G108" s="89">
        <f>F108</f>
        <v>0</v>
      </c>
      <c r="H108" s="156"/>
      <c r="I108" s="108" t="s">
        <v>502</v>
      </c>
      <c r="J108" s="108" t="str">
        <f>VLOOKUP(I108,Presupuesto!$B$11:$C$565,2,0)</f>
        <v>AGUINALDO Y DECIMO CUARTO MES</v>
      </c>
      <c r="K108" s="90" t="str">
        <f t="shared" si="2"/>
        <v>Desarrollo del Sistema de Educación Superior</v>
      </c>
      <c r="L108" s="90" t="s">
        <v>384</v>
      </c>
    </row>
    <row r="109" spans="3:12" ht="15.75" thickBot="1" x14ac:dyDescent="0.3">
      <c r="C109" s="164" t="s">
        <v>59</v>
      </c>
      <c r="D109" s="155"/>
      <c r="E109" s="146">
        <v>0</v>
      </c>
      <c r="F109" s="109">
        <f>IF(E107&lt;6,"",((E107-6)/12)*(G107/E107))</f>
        <v>0</v>
      </c>
      <c r="G109" s="89">
        <f>F109</f>
        <v>0</v>
      </c>
      <c r="H109" s="156"/>
      <c r="I109" s="93" t="s">
        <v>505</v>
      </c>
      <c r="J109" s="93" t="str">
        <f>VLOOKUP(I109,Presupuesto!$B$11:$C$565,2,0)</f>
        <v>DECIMOCUARTO MES</v>
      </c>
      <c r="K109" s="90" t="str">
        <f t="shared" si="2"/>
        <v>Desarrollo del Sistema de Educación Superior</v>
      </c>
      <c r="L109" s="90" t="s">
        <v>384</v>
      </c>
    </row>
    <row r="110" spans="3:12" ht="15.75" thickBot="1" x14ac:dyDescent="0.3">
      <c r="C110" s="129" t="s">
        <v>479</v>
      </c>
      <c r="D110" s="191"/>
      <c r="E110" s="144">
        <v>12</v>
      </c>
      <c r="F110" s="226">
        <f>HLOOKUP($C110,$BZ$2:$CM$3,2,0)</f>
        <v>12356.31</v>
      </c>
      <c r="G110" s="105">
        <f>D110*E110*F110</f>
        <v>0</v>
      </c>
      <c r="H110" s="158"/>
      <c r="I110" s="106" t="s">
        <v>482</v>
      </c>
      <c r="J110" s="106" t="str">
        <f>VLOOKUP(I110,Presupuesto!$B$11:$C$565,2,0)</f>
        <v>SUELDOS Y SALARIOS PERMANENTES</v>
      </c>
      <c r="K110" s="90" t="str">
        <f t="shared" ref="K110:K127" si="3">$K$77</f>
        <v>Desarrollo del Sistema de Educación Superior</v>
      </c>
      <c r="L110" s="90" t="s">
        <v>384</v>
      </c>
    </row>
    <row r="111" spans="3:12" x14ac:dyDescent="0.25">
      <c r="C111" s="163" t="s">
        <v>58</v>
      </c>
      <c r="D111" s="155"/>
      <c r="E111" s="146">
        <v>0</v>
      </c>
      <c r="F111" s="92">
        <f>IF(E110=0,"",(G110/E110)/12*E110)</f>
        <v>0</v>
      </c>
      <c r="G111" s="89">
        <f>F111</f>
        <v>0</v>
      </c>
      <c r="H111" s="156"/>
      <c r="I111" s="108" t="s">
        <v>502</v>
      </c>
      <c r="J111" s="108" t="str">
        <f>VLOOKUP(I111,Presupuesto!$B$11:$C$565,2,0)</f>
        <v>AGUINALDO Y DECIMO CUARTO MES</v>
      </c>
      <c r="K111" s="90" t="str">
        <f t="shared" si="3"/>
        <v>Desarrollo del Sistema de Educación Superior</v>
      </c>
      <c r="L111" s="90" t="s">
        <v>384</v>
      </c>
    </row>
    <row r="112" spans="3:12" ht="15.75" thickBot="1" x14ac:dyDescent="0.3">
      <c r="C112" s="164" t="s">
        <v>59</v>
      </c>
      <c r="D112" s="155"/>
      <c r="E112" s="146">
        <v>0</v>
      </c>
      <c r="F112" s="109">
        <f>IF(E110&lt;6,"",((E110-6)/12)*(G110/E110))</f>
        <v>0</v>
      </c>
      <c r="G112" s="89">
        <f>F112</f>
        <v>0</v>
      </c>
      <c r="H112" s="156"/>
      <c r="I112" s="93" t="s">
        <v>505</v>
      </c>
      <c r="J112" s="93" t="str">
        <f>VLOOKUP(I112,Presupuesto!$B$11:$C$565,2,0)</f>
        <v>DECIMOCUARTO MES</v>
      </c>
      <c r="K112" s="90" t="str">
        <f t="shared" si="3"/>
        <v>Desarrollo del Sistema de Educación Superior</v>
      </c>
      <c r="L112" s="90" t="s">
        <v>384</v>
      </c>
    </row>
    <row r="113" spans="3:12" ht="15.75" thickBot="1" x14ac:dyDescent="0.3">
      <c r="C113" s="129" t="s">
        <v>480</v>
      </c>
      <c r="D113" s="191"/>
      <c r="E113" s="144">
        <v>12</v>
      </c>
      <c r="F113" s="226">
        <f>HLOOKUP($C113,$BZ$2:$CM$3,2,0)</f>
        <v>463.22</v>
      </c>
      <c r="G113" s="105">
        <f>D113*E113*F113</f>
        <v>0</v>
      </c>
      <c r="H113" s="158"/>
      <c r="I113" s="106" t="s">
        <v>482</v>
      </c>
      <c r="J113" s="106" t="str">
        <f>VLOOKUP(I113,Presupuesto!$B$11:$C$565,2,0)</f>
        <v>SUELDOS Y SALARIOS PERMANENTES</v>
      </c>
      <c r="K113" s="90" t="str">
        <f t="shared" si="3"/>
        <v>Desarrollo del Sistema de Educación Superior</v>
      </c>
      <c r="L113" s="90" t="s">
        <v>384</v>
      </c>
    </row>
    <row r="114" spans="3:12" x14ac:dyDescent="0.25">
      <c r="C114" s="163" t="s">
        <v>58</v>
      </c>
      <c r="D114" s="155"/>
      <c r="E114" s="146">
        <v>0</v>
      </c>
      <c r="F114" s="92">
        <f>IF(E113=0,"",(G113/E113)/12*E113)</f>
        <v>0</v>
      </c>
      <c r="G114" s="89">
        <f>F114</f>
        <v>0</v>
      </c>
      <c r="H114" s="156"/>
      <c r="I114" s="108" t="s">
        <v>502</v>
      </c>
      <c r="J114" s="108" t="str">
        <f>VLOOKUP(I114,Presupuesto!$B$11:$C$565,2,0)</f>
        <v>AGUINALDO Y DECIMO CUARTO MES</v>
      </c>
      <c r="K114" s="90" t="str">
        <f t="shared" si="3"/>
        <v>Desarrollo del Sistema de Educación Superior</v>
      </c>
      <c r="L114" s="90" t="s">
        <v>384</v>
      </c>
    </row>
    <row r="115" spans="3:12" ht="15.75" thickBot="1" x14ac:dyDescent="0.3">
      <c r="C115" s="164" t="s">
        <v>59</v>
      </c>
      <c r="D115" s="155"/>
      <c r="E115" s="146">
        <v>0</v>
      </c>
      <c r="F115" s="109">
        <f>IF(E113&lt;6,"",((E113-6)/12)*(G113/E113))</f>
        <v>0</v>
      </c>
      <c r="G115" s="89">
        <f>F115</f>
        <v>0</v>
      </c>
      <c r="H115" s="156"/>
      <c r="I115" s="93" t="s">
        <v>505</v>
      </c>
      <c r="J115" s="93" t="str">
        <f>VLOOKUP(I115,Presupuesto!$B$11:$C$565,2,0)</f>
        <v>DECIMOCUARTO MES</v>
      </c>
      <c r="K115" s="90" t="str">
        <f t="shared" si="3"/>
        <v>Desarrollo del Sistema de Educación Superior</v>
      </c>
      <c r="L115" s="90" t="s">
        <v>384</v>
      </c>
    </row>
    <row r="116" spans="3:12" ht="15.75" thickBot="1" x14ac:dyDescent="0.3">
      <c r="C116" s="129" t="s">
        <v>481</v>
      </c>
      <c r="D116" s="191"/>
      <c r="E116" s="144">
        <v>12</v>
      </c>
      <c r="F116" s="226">
        <f>HLOOKUP($C116,$BZ$2:$CM$3,2,0)</f>
        <v>2007.3</v>
      </c>
      <c r="G116" s="105">
        <f>D116*E116*F116</f>
        <v>0</v>
      </c>
      <c r="H116" s="158"/>
      <c r="I116" s="106" t="s">
        <v>482</v>
      </c>
      <c r="J116" s="106" t="str">
        <f>VLOOKUP(I116,Presupuesto!$B$11:$C$565,2,0)</f>
        <v>SUELDOS Y SALARIOS PERMANENTES</v>
      </c>
      <c r="K116" s="90" t="str">
        <f t="shared" si="3"/>
        <v>Desarrollo del Sistema de Educación Superior</v>
      </c>
      <c r="L116" s="90" t="s">
        <v>384</v>
      </c>
    </row>
    <row r="117" spans="3:12" x14ac:dyDescent="0.25">
      <c r="C117" s="163" t="s">
        <v>58</v>
      </c>
      <c r="D117" s="155"/>
      <c r="E117" s="146">
        <v>0</v>
      </c>
      <c r="F117" s="92">
        <f>IF(E116=0,"",(G116/E116)/12*E116)</f>
        <v>0</v>
      </c>
      <c r="G117" s="89">
        <f>F117</f>
        <v>0</v>
      </c>
      <c r="H117" s="156"/>
      <c r="I117" s="108" t="s">
        <v>502</v>
      </c>
      <c r="J117" s="108" t="str">
        <f>VLOOKUP(I117,Presupuesto!$B$11:$C$565,2,0)</f>
        <v>AGUINALDO Y DECIMO CUARTO MES</v>
      </c>
      <c r="K117" s="90" t="str">
        <f t="shared" si="3"/>
        <v>Desarrollo del Sistema de Educación Superior</v>
      </c>
      <c r="L117" s="90" t="s">
        <v>384</v>
      </c>
    </row>
    <row r="118" spans="3:12" ht="15.75" thickBot="1" x14ac:dyDescent="0.3">
      <c r="C118" s="164" t="s">
        <v>59</v>
      </c>
      <c r="D118" s="155"/>
      <c r="E118" s="146">
        <v>0</v>
      </c>
      <c r="F118" s="109">
        <f>IF(E116&lt;6,"",((E116-6)/12)*(G116/E116))</f>
        <v>0</v>
      </c>
      <c r="G118" s="89">
        <f>F118</f>
        <v>0</v>
      </c>
      <c r="H118" s="156"/>
      <c r="I118" s="93" t="s">
        <v>505</v>
      </c>
      <c r="J118" s="93" t="str">
        <f>VLOOKUP(I118,Presupuesto!$B$11:$C$565,2,0)</f>
        <v>DECIMOCUARTO MES</v>
      </c>
      <c r="K118" s="90" t="str">
        <f t="shared" si="3"/>
        <v>Desarrollo del Sistema de Educación Superior</v>
      </c>
      <c r="L118" s="90" t="s">
        <v>384</v>
      </c>
    </row>
    <row r="119" spans="3:12" ht="15.75" thickBot="1" x14ac:dyDescent="0.3">
      <c r="C119" s="132" t="s">
        <v>83</v>
      </c>
      <c r="D119" s="191"/>
      <c r="E119" s="144">
        <v>12</v>
      </c>
      <c r="F119" s="131">
        <v>30000</v>
      </c>
      <c r="G119" s="105">
        <f>D119*E119*F119</f>
        <v>0</v>
      </c>
      <c r="H119" s="158"/>
      <c r="I119" s="106" t="s">
        <v>550</v>
      </c>
      <c r="J119" s="106" t="str">
        <f>VLOOKUP(I119,Presupuesto!$B$11:$C$565,2,0)</f>
        <v>CONTRATOS ESPECIALES</v>
      </c>
      <c r="K119" s="90" t="str">
        <f t="shared" si="3"/>
        <v>Desarrollo del Sistema de Educación Superior</v>
      </c>
      <c r="L119" s="90" t="s">
        <v>384</v>
      </c>
    </row>
    <row r="120" spans="3:12" x14ac:dyDescent="0.25">
      <c r="C120" s="163" t="s">
        <v>58</v>
      </c>
      <c r="D120" s="155"/>
      <c r="E120" s="146">
        <v>0</v>
      </c>
      <c r="F120" s="109">
        <f>IF(E119=0,"",(G119/E119)/12*E119)</f>
        <v>0</v>
      </c>
      <c r="G120" s="89">
        <f>F120</f>
        <v>0</v>
      </c>
      <c r="H120" s="156"/>
      <c r="I120" s="93" t="s">
        <v>550</v>
      </c>
      <c r="J120" s="93" t="str">
        <f>VLOOKUP(I120,Presupuesto!$B$11:$C$565,2,0)</f>
        <v>CONTRATOS ESPECIALES</v>
      </c>
      <c r="K120" s="90" t="str">
        <f t="shared" si="3"/>
        <v>Desarrollo del Sistema de Educación Superior</v>
      </c>
      <c r="L120" s="90" t="s">
        <v>383</v>
      </c>
    </row>
    <row r="121" spans="3:12" ht="15.75" thickBot="1" x14ac:dyDescent="0.3">
      <c r="C121" s="164" t="s">
        <v>59</v>
      </c>
      <c r="D121" s="155"/>
      <c r="E121" s="146">
        <v>0</v>
      </c>
      <c r="F121" s="92">
        <f>IF(E119&lt;6,"",((E119-6)/12)*(G119/E119))</f>
        <v>0</v>
      </c>
      <c r="G121" s="89">
        <f>F121</f>
        <v>0</v>
      </c>
      <c r="H121" s="156"/>
      <c r="I121" s="93" t="s">
        <v>550</v>
      </c>
      <c r="J121" s="93" t="str">
        <f>VLOOKUP(I121,Presupuesto!$B$11:$C$565,2,0)</f>
        <v>CONTRATOS ESPECIALES</v>
      </c>
      <c r="K121" s="90" t="str">
        <f t="shared" si="3"/>
        <v>Desarrollo del Sistema de Educación Superior</v>
      </c>
      <c r="L121" s="90" t="s">
        <v>388</v>
      </c>
    </row>
    <row r="122" spans="3:12" ht="15.75" thickBot="1" x14ac:dyDescent="0.3">
      <c r="C122" s="132" t="s">
        <v>60</v>
      </c>
      <c r="D122" s="191"/>
      <c r="E122" s="144">
        <v>12</v>
      </c>
      <c r="F122" s="110">
        <v>30000</v>
      </c>
      <c r="G122" s="105">
        <f>D122*E122*F122</f>
        <v>0</v>
      </c>
      <c r="H122" s="158"/>
      <c r="I122" s="106" t="s">
        <v>691</v>
      </c>
      <c r="J122" s="106" t="str">
        <f>VLOOKUP(I122,Presupuesto!$B$11:$C$565,2,0)</f>
        <v>OTROS SERVICIOS TECNICOS Y PROFESIONALES</v>
      </c>
      <c r="K122" s="90" t="str">
        <f t="shared" si="3"/>
        <v>Desarrollo del Sistema de Educación Superior</v>
      </c>
      <c r="L122" s="90" t="s">
        <v>383</v>
      </c>
    </row>
    <row r="123" spans="3:12" ht="15.75" thickBot="1" x14ac:dyDescent="0.3">
      <c r="C123" s="163" t="s">
        <v>58</v>
      </c>
      <c r="D123" s="155"/>
      <c r="E123" s="146">
        <v>0</v>
      </c>
      <c r="F123" s="92">
        <v>0</v>
      </c>
      <c r="G123" s="105">
        <f t="shared" ref="G123:G125" si="4">D123*E123*F123</f>
        <v>0</v>
      </c>
      <c r="H123" s="156"/>
      <c r="I123" s="93" t="s">
        <v>691</v>
      </c>
      <c r="J123" s="93" t="str">
        <f>VLOOKUP(I123,Presupuesto!$B$11:$C$565,2,0)</f>
        <v>OTROS SERVICIOS TECNICOS Y PROFESIONALES</v>
      </c>
      <c r="K123" s="90" t="str">
        <f t="shared" si="3"/>
        <v>Desarrollo del Sistema de Educación Superior</v>
      </c>
      <c r="L123" s="90" t="s">
        <v>383</v>
      </c>
    </row>
    <row r="124" spans="3:12" ht="15.75" thickBot="1" x14ac:dyDescent="0.3">
      <c r="C124" s="164" t="s">
        <v>59</v>
      </c>
      <c r="D124" s="155"/>
      <c r="E124" s="146">
        <v>0</v>
      </c>
      <c r="F124" s="92">
        <v>0</v>
      </c>
      <c r="G124" s="105">
        <f t="shared" si="4"/>
        <v>0</v>
      </c>
      <c r="H124" s="156"/>
      <c r="I124" s="93" t="s">
        <v>691</v>
      </c>
      <c r="J124" s="93" t="str">
        <f>VLOOKUP(I124,Presupuesto!$B$11:$C$565,2,0)</f>
        <v>OTROS SERVICIOS TECNICOS Y PROFESIONALES</v>
      </c>
      <c r="K124" s="90" t="str">
        <f t="shared" si="3"/>
        <v>Desarrollo del Sistema de Educación Superior</v>
      </c>
      <c r="L124" s="90" t="s">
        <v>383</v>
      </c>
    </row>
    <row r="125" spans="3:12" ht="15.75" thickBot="1" x14ac:dyDescent="0.3">
      <c r="C125" s="132" t="s">
        <v>61</v>
      </c>
      <c r="D125" s="191">
        <v>4</v>
      </c>
      <c r="E125" s="144">
        <v>12</v>
      </c>
      <c r="F125" s="110">
        <v>15000</v>
      </c>
      <c r="G125" s="105">
        <f t="shared" si="4"/>
        <v>720000</v>
      </c>
      <c r="H125" s="158" t="s">
        <v>118</v>
      </c>
      <c r="I125" s="106" t="s">
        <v>482</v>
      </c>
      <c r="J125" s="106" t="str">
        <f>VLOOKUP(I125,Presupuesto!$B$11:$C$565,2,0)</f>
        <v>SUELDOS Y SALARIOS PERMANENTES</v>
      </c>
      <c r="K125" s="90" t="s">
        <v>1345</v>
      </c>
      <c r="L125" s="90" t="s">
        <v>383</v>
      </c>
    </row>
    <row r="126" spans="3:12" x14ac:dyDescent="0.25">
      <c r="C126" s="163" t="s">
        <v>58</v>
      </c>
      <c r="D126" s="161"/>
      <c r="E126" s="123">
        <v>0</v>
      </c>
      <c r="F126" s="111">
        <f>IF(E125=0,"",(G125/E125)/12*E125)</f>
        <v>60000</v>
      </c>
      <c r="G126" s="112">
        <f>F126</f>
        <v>60000</v>
      </c>
      <c r="H126" s="156" t="s">
        <v>118</v>
      </c>
      <c r="I126" s="93" t="s">
        <v>502</v>
      </c>
      <c r="J126" s="93" t="str">
        <f>VLOOKUP(I126,Presupuesto!$B$11:$C$565,2,0)</f>
        <v>AGUINALDO Y DECIMO CUARTO MES</v>
      </c>
      <c r="K126" s="90" t="str">
        <f t="shared" si="3"/>
        <v>Desarrollo del Sistema de Educación Superior</v>
      </c>
      <c r="L126" s="90" t="s">
        <v>383</v>
      </c>
    </row>
    <row r="127" spans="3:12" ht="15.75" thickBot="1" x14ac:dyDescent="0.3">
      <c r="C127" s="165" t="s">
        <v>59</v>
      </c>
      <c r="D127" s="154"/>
      <c r="E127" s="124">
        <v>0</v>
      </c>
      <c r="F127" s="97">
        <f>IF(E125&lt;6,"",((E125-6)/12)*(G125/E125))</f>
        <v>30000</v>
      </c>
      <c r="G127" s="97">
        <f>F127</f>
        <v>30000</v>
      </c>
      <c r="H127" s="154" t="s">
        <v>118</v>
      </c>
      <c r="I127" s="98" t="s">
        <v>505</v>
      </c>
      <c r="J127" s="116" t="str">
        <f>VLOOKUP(I127,Presupuesto!$B$11:$C$565,2,0)</f>
        <v>DECIMOCUARTO MES</v>
      </c>
      <c r="K127" s="98" t="str">
        <f t="shared" si="3"/>
        <v>Desarrollo del Sistema de Educación Superior</v>
      </c>
      <c r="L127" s="116" t="s">
        <v>383</v>
      </c>
    </row>
    <row r="129" spans="3:12" ht="15.75" thickBot="1" x14ac:dyDescent="0.3">
      <c r="K129" s="145"/>
    </row>
    <row r="130" spans="3:12" ht="15.75" thickBot="1" x14ac:dyDescent="0.3">
      <c r="C130" s="66" t="s">
        <v>43</v>
      </c>
      <c r="D130" s="30">
        <f>SUM(G185:G187)</f>
        <v>540000</v>
      </c>
      <c r="E130" s="85"/>
      <c r="F130" s="85"/>
      <c r="G130" s="85"/>
      <c r="H130" s="69"/>
      <c r="I130" s="69"/>
      <c r="J130" s="69"/>
      <c r="K130" s="145"/>
    </row>
    <row r="131" spans="3:12" x14ac:dyDescent="0.25">
      <c r="D131" s="31"/>
      <c r="E131" s="85"/>
      <c r="F131" s="85"/>
      <c r="G131" s="85"/>
      <c r="H131" s="69"/>
      <c r="I131" s="69"/>
      <c r="J131" s="69"/>
      <c r="K131" s="145"/>
    </row>
    <row r="132" spans="3:12" x14ac:dyDescent="0.25">
      <c r="D132" s="31"/>
      <c r="E132" s="85"/>
      <c r="F132" s="85"/>
      <c r="G132" s="85"/>
      <c r="H132" s="69"/>
      <c r="I132" s="69"/>
      <c r="J132" s="69"/>
      <c r="K132" s="145"/>
    </row>
    <row r="133" spans="3:12" ht="15.75" x14ac:dyDescent="0.25">
      <c r="C133" s="194" t="s">
        <v>381</v>
      </c>
      <c r="D133" s="252" t="s">
        <v>1521</v>
      </c>
      <c r="E133" s="85"/>
      <c r="F133" s="85"/>
      <c r="G133" s="85"/>
      <c r="H133" s="69"/>
      <c r="I133" s="69"/>
      <c r="J133" s="69"/>
      <c r="K133" s="145"/>
    </row>
    <row r="134" spans="3:12" ht="18.75" x14ac:dyDescent="0.25">
      <c r="C134" s="195" t="s">
        <v>1446</v>
      </c>
      <c r="D134" s="31"/>
      <c r="E134" s="85"/>
      <c r="F134" s="85"/>
      <c r="G134" s="85"/>
      <c r="H134" s="69"/>
      <c r="I134" s="69"/>
      <c r="J134" s="69"/>
      <c r="K134" s="145"/>
    </row>
    <row r="135" spans="3:12" ht="15.75" thickBot="1" x14ac:dyDescent="0.3">
      <c r="C135" s="169"/>
      <c r="D135" s="31"/>
      <c r="E135" s="85"/>
      <c r="F135" s="85"/>
      <c r="G135" s="85"/>
      <c r="H135" s="69"/>
      <c r="I135" s="69"/>
      <c r="J135" s="69"/>
      <c r="K135" s="145"/>
    </row>
    <row r="136" spans="3:12" ht="30.75" thickBot="1" x14ac:dyDescent="0.3">
      <c r="C136" s="126" t="s">
        <v>44</v>
      </c>
      <c r="D136" s="130" t="s">
        <v>55</v>
      </c>
      <c r="E136" s="162" t="s">
        <v>56</v>
      </c>
      <c r="F136" s="130" t="s">
        <v>57</v>
      </c>
      <c r="G136" s="127" t="s">
        <v>27</v>
      </c>
      <c r="H136" s="125" t="s">
        <v>120</v>
      </c>
      <c r="I136" s="128" t="s">
        <v>46</v>
      </c>
      <c r="J136" s="128" t="s">
        <v>121</v>
      </c>
      <c r="K136" s="128" t="s">
        <v>399</v>
      </c>
      <c r="L136" s="128" t="s">
        <v>400</v>
      </c>
    </row>
    <row r="137" spans="3:12" ht="15.75" thickBot="1" x14ac:dyDescent="0.3">
      <c r="C137" s="129" t="s">
        <v>468</v>
      </c>
      <c r="D137" s="191"/>
      <c r="E137" s="144">
        <v>12</v>
      </c>
      <c r="F137" s="226">
        <f>HLOOKUP($C137,$BZ$2:$CM$3,2,0)</f>
        <v>43674.39</v>
      </c>
      <c r="G137" s="105">
        <f>D137*E137*F137</f>
        <v>0</v>
      </c>
      <c r="H137" s="158"/>
      <c r="I137" s="106" t="s">
        <v>482</v>
      </c>
      <c r="J137" s="106" t="str">
        <f>VLOOKUP(I137,Presupuesto!$B$11:$C$565,2,0)</f>
        <v>SUELDOS Y SALARIOS PERMANENTES</v>
      </c>
      <c r="K137" s="203" t="s">
        <v>1345</v>
      </c>
      <c r="L137" s="90" t="s">
        <v>383</v>
      </c>
    </row>
    <row r="138" spans="3:12" x14ac:dyDescent="0.25">
      <c r="C138" s="163" t="s">
        <v>58</v>
      </c>
      <c r="D138" s="155"/>
      <c r="E138" s="146">
        <v>0</v>
      </c>
      <c r="F138" s="92">
        <f>IF(E137=0,"",(G137/E137)/12*E137)</f>
        <v>0</v>
      </c>
      <c r="G138" s="89">
        <f>F138</f>
        <v>0</v>
      </c>
      <c r="H138" s="156"/>
      <c r="I138" s="108" t="s">
        <v>502</v>
      </c>
      <c r="J138" s="108" t="str">
        <f>VLOOKUP(I138,Presupuesto!$B$11:$C$565,2,0)</f>
        <v>AGUINALDO Y DECIMO CUARTO MES</v>
      </c>
      <c r="K138" s="90" t="str">
        <f t="shared" ref="K138:K169" si="5">$K$137</f>
        <v>Desarrollo del Sistema de Educación Superior</v>
      </c>
      <c r="L138" s="90" t="s">
        <v>401</v>
      </c>
    </row>
    <row r="139" spans="3:12" ht="15.75" thickBot="1" x14ac:dyDescent="0.3">
      <c r="C139" s="164" t="s">
        <v>59</v>
      </c>
      <c r="D139" s="155"/>
      <c r="E139" s="146">
        <v>0</v>
      </c>
      <c r="F139" s="109">
        <f>IF(E137&lt;6,"",((E137-6)/12)*(G137/E137))</f>
        <v>0</v>
      </c>
      <c r="G139" s="89">
        <f>F139</f>
        <v>0</v>
      </c>
      <c r="H139" s="156"/>
      <c r="I139" s="93" t="s">
        <v>505</v>
      </c>
      <c r="J139" s="93" t="str">
        <f>VLOOKUP(I139,Presupuesto!$B$11:$C$565,2,0)</f>
        <v>DECIMOCUARTO MES</v>
      </c>
      <c r="K139" s="90" t="str">
        <f t="shared" si="5"/>
        <v>Desarrollo del Sistema de Educación Superior</v>
      </c>
      <c r="L139" s="90" t="s">
        <v>384</v>
      </c>
    </row>
    <row r="140" spans="3:12" ht="15.75" thickBot="1" x14ac:dyDescent="0.3">
      <c r="C140" s="129" t="s">
        <v>469</v>
      </c>
      <c r="D140" s="191"/>
      <c r="E140" s="144">
        <v>12</v>
      </c>
      <c r="F140" s="226">
        <f>HLOOKUP($C140,$BZ$2:$CM$3,2,0)</f>
        <v>39703.99</v>
      </c>
      <c r="G140" s="105">
        <f>D140*E140*F140</f>
        <v>0</v>
      </c>
      <c r="H140" s="158"/>
      <c r="I140" s="106" t="s">
        <v>482</v>
      </c>
      <c r="J140" s="106" t="str">
        <f>VLOOKUP(I140,Presupuesto!$B$11:$C$565,2,0)</f>
        <v>SUELDOS Y SALARIOS PERMANENTES</v>
      </c>
      <c r="K140" s="90" t="str">
        <f t="shared" si="5"/>
        <v>Desarrollo del Sistema de Educación Superior</v>
      </c>
      <c r="L140" s="90" t="s">
        <v>384</v>
      </c>
    </row>
    <row r="141" spans="3:12" x14ac:dyDescent="0.25">
      <c r="C141" s="163" t="s">
        <v>58</v>
      </c>
      <c r="D141" s="155"/>
      <c r="E141" s="146">
        <v>0</v>
      </c>
      <c r="F141" s="92">
        <f>IF(E140=0,"",(G140/E140)/12*E140)</f>
        <v>0</v>
      </c>
      <c r="G141" s="89">
        <f>F141</f>
        <v>0</v>
      </c>
      <c r="H141" s="156"/>
      <c r="I141" s="108" t="s">
        <v>502</v>
      </c>
      <c r="J141" s="108" t="str">
        <f>VLOOKUP(I141,Presupuesto!$B$11:$C$565,2,0)</f>
        <v>AGUINALDO Y DECIMO CUARTO MES</v>
      </c>
      <c r="K141" s="90" t="str">
        <f t="shared" si="5"/>
        <v>Desarrollo del Sistema de Educación Superior</v>
      </c>
      <c r="L141" s="90" t="s">
        <v>384</v>
      </c>
    </row>
    <row r="142" spans="3:12" ht="15.75" thickBot="1" x14ac:dyDescent="0.3">
      <c r="C142" s="164" t="s">
        <v>59</v>
      </c>
      <c r="D142" s="155"/>
      <c r="E142" s="146">
        <v>0</v>
      </c>
      <c r="F142" s="109">
        <f>IF(E140&lt;6,"",((E140-6)/12)*(G140/E140))</f>
        <v>0</v>
      </c>
      <c r="G142" s="89">
        <f>F142</f>
        <v>0</v>
      </c>
      <c r="H142" s="156"/>
      <c r="I142" s="93" t="s">
        <v>505</v>
      </c>
      <c r="J142" s="93" t="str">
        <f>VLOOKUP(I142,Presupuesto!$B$11:$C$565,2,0)</f>
        <v>DECIMOCUARTO MES</v>
      </c>
      <c r="K142" s="90" t="str">
        <f t="shared" si="5"/>
        <v>Desarrollo del Sistema de Educación Superior</v>
      </c>
      <c r="L142" s="90" t="s">
        <v>384</v>
      </c>
    </row>
    <row r="143" spans="3:12" ht="15.75" thickBot="1" x14ac:dyDescent="0.3">
      <c r="C143" s="129" t="s">
        <v>470</v>
      </c>
      <c r="D143" s="191"/>
      <c r="E143" s="144">
        <v>12</v>
      </c>
      <c r="F143" s="226">
        <f>HLOOKUP($C143,$BZ$2:$CM$3,2,0)</f>
        <v>35733.589999999997</v>
      </c>
      <c r="G143" s="105">
        <f>D143*E143*F143</f>
        <v>0</v>
      </c>
      <c r="H143" s="158"/>
      <c r="I143" s="106" t="s">
        <v>482</v>
      </c>
      <c r="J143" s="106" t="str">
        <f>VLOOKUP(I143,Presupuesto!$B$11:$C$565,2,0)</f>
        <v>SUELDOS Y SALARIOS PERMANENTES</v>
      </c>
      <c r="K143" s="90" t="str">
        <f t="shared" si="5"/>
        <v>Desarrollo del Sistema de Educación Superior</v>
      </c>
      <c r="L143" s="90" t="s">
        <v>384</v>
      </c>
    </row>
    <row r="144" spans="3:12" x14ac:dyDescent="0.25">
      <c r="C144" s="163" t="s">
        <v>58</v>
      </c>
      <c r="D144" s="155"/>
      <c r="E144" s="146">
        <v>0</v>
      </c>
      <c r="F144" s="92">
        <f>IF(E143=0,"",(G143/E143)/12*E143)</f>
        <v>0</v>
      </c>
      <c r="G144" s="89">
        <f>F144</f>
        <v>0</v>
      </c>
      <c r="H144" s="156"/>
      <c r="I144" s="108" t="s">
        <v>502</v>
      </c>
      <c r="J144" s="108" t="str">
        <f>VLOOKUP(I144,Presupuesto!$B$11:$C$565,2,0)</f>
        <v>AGUINALDO Y DECIMO CUARTO MES</v>
      </c>
      <c r="K144" s="90" t="str">
        <f t="shared" si="5"/>
        <v>Desarrollo del Sistema de Educación Superior</v>
      </c>
      <c r="L144" s="90" t="s">
        <v>384</v>
      </c>
    </row>
    <row r="145" spans="3:12" ht="15.75" thickBot="1" x14ac:dyDescent="0.3">
      <c r="C145" s="164" t="s">
        <v>59</v>
      </c>
      <c r="D145" s="155"/>
      <c r="E145" s="146">
        <v>0</v>
      </c>
      <c r="F145" s="109">
        <f>IF(E143&lt;6,"",((E143-6)/12)*(G143/E143))</f>
        <v>0</v>
      </c>
      <c r="G145" s="89">
        <f>F145</f>
        <v>0</v>
      </c>
      <c r="H145" s="156"/>
      <c r="I145" s="93" t="s">
        <v>505</v>
      </c>
      <c r="J145" s="93" t="str">
        <f>VLOOKUP(I145,Presupuesto!$B$11:$C$565,2,0)</f>
        <v>DECIMOCUARTO MES</v>
      </c>
      <c r="K145" s="90" t="str">
        <f t="shared" si="5"/>
        <v>Desarrollo del Sistema de Educación Superior</v>
      </c>
      <c r="L145" s="90" t="s">
        <v>384</v>
      </c>
    </row>
    <row r="146" spans="3:12" ht="15.75" thickBot="1" x14ac:dyDescent="0.3">
      <c r="C146" s="129" t="s">
        <v>471</v>
      </c>
      <c r="D146" s="191"/>
      <c r="E146" s="144">
        <v>12</v>
      </c>
      <c r="F146" s="226">
        <f>HLOOKUP($C146,$BZ$2:$CM$3,2,0)</f>
        <v>31763.19</v>
      </c>
      <c r="G146" s="105">
        <f>D146*E146*F146</f>
        <v>0</v>
      </c>
      <c r="H146" s="158"/>
      <c r="I146" s="106" t="s">
        <v>482</v>
      </c>
      <c r="J146" s="106" t="str">
        <f>VLOOKUP(I146,Presupuesto!$B$11:$C$565,2,0)</f>
        <v>SUELDOS Y SALARIOS PERMANENTES</v>
      </c>
      <c r="K146" s="90" t="str">
        <f t="shared" si="5"/>
        <v>Desarrollo del Sistema de Educación Superior</v>
      </c>
      <c r="L146" s="90" t="s">
        <v>384</v>
      </c>
    </row>
    <row r="147" spans="3:12" x14ac:dyDescent="0.25">
      <c r="C147" s="163" t="s">
        <v>58</v>
      </c>
      <c r="D147" s="155"/>
      <c r="E147" s="146">
        <v>0</v>
      </c>
      <c r="F147" s="92">
        <f>IF(E146=0,"",(G146/E146)/12*E146)</f>
        <v>0</v>
      </c>
      <c r="G147" s="89">
        <f>F147</f>
        <v>0</v>
      </c>
      <c r="H147" s="156"/>
      <c r="I147" s="108" t="s">
        <v>502</v>
      </c>
      <c r="J147" s="108" t="str">
        <f>VLOOKUP(I147,Presupuesto!$B$11:$C$565,2,0)</f>
        <v>AGUINALDO Y DECIMO CUARTO MES</v>
      </c>
      <c r="K147" s="90" t="str">
        <f t="shared" si="5"/>
        <v>Desarrollo del Sistema de Educación Superior</v>
      </c>
      <c r="L147" s="90" t="s">
        <v>384</v>
      </c>
    </row>
    <row r="148" spans="3:12" ht="15.75" thickBot="1" x14ac:dyDescent="0.3">
      <c r="C148" s="164" t="s">
        <v>59</v>
      </c>
      <c r="D148" s="155"/>
      <c r="E148" s="146">
        <v>0</v>
      </c>
      <c r="F148" s="109">
        <f>IF(E146&lt;6,"",((E146-6)/12)*(G146/E146))</f>
        <v>0</v>
      </c>
      <c r="G148" s="89">
        <f>F148</f>
        <v>0</v>
      </c>
      <c r="H148" s="156"/>
      <c r="I148" s="93" t="s">
        <v>505</v>
      </c>
      <c r="J148" s="93" t="str">
        <f>VLOOKUP(I148,Presupuesto!$B$11:$C$565,2,0)</f>
        <v>DECIMOCUARTO MES</v>
      </c>
      <c r="K148" s="90" t="str">
        <f t="shared" si="5"/>
        <v>Desarrollo del Sistema de Educación Superior</v>
      </c>
      <c r="L148" s="90" t="s">
        <v>384</v>
      </c>
    </row>
    <row r="149" spans="3:12" ht="15.75" thickBot="1" x14ac:dyDescent="0.3">
      <c r="C149" s="129" t="s">
        <v>472</v>
      </c>
      <c r="D149" s="191"/>
      <c r="E149" s="144">
        <v>12</v>
      </c>
      <c r="F149" s="226">
        <f>HLOOKUP($C149,$BZ$2:$CM$3,2,0)</f>
        <v>29777.99</v>
      </c>
      <c r="G149" s="105">
        <f>D149*E149*F149</f>
        <v>0</v>
      </c>
      <c r="H149" s="158"/>
      <c r="I149" s="106" t="s">
        <v>482</v>
      </c>
      <c r="J149" s="106" t="str">
        <f>VLOOKUP(I149,Presupuesto!$B$11:$C$565,2,0)</f>
        <v>SUELDOS Y SALARIOS PERMANENTES</v>
      </c>
      <c r="K149" s="90" t="str">
        <f t="shared" si="5"/>
        <v>Desarrollo del Sistema de Educación Superior</v>
      </c>
      <c r="L149" s="90" t="s">
        <v>384</v>
      </c>
    </row>
    <row r="150" spans="3:12" x14ac:dyDescent="0.25">
      <c r="C150" s="163" t="s">
        <v>58</v>
      </c>
      <c r="D150" s="155"/>
      <c r="E150" s="146">
        <v>0</v>
      </c>
      <c r="F150" s="92">
        <f>IF(E149=0,"",(G149/E149)/12*E149)</f>
        <v>0</v>
      </c>
      <c r="G150" s="89">
        <f>F150</f>
        <v>0</v>
      </c>
      <c r="H150" s="156"/>
      <c r="I150" s="108" t="s">
        <v>502</v>
      </c>
      <c r="J150" s="108" t="str">
        <f>VLOOKUP(I150,Presupuesto!$B$11:$C$565,2,0)</f>
        <v>AGUINALDO Y DECIMO CUARTO MES</v>
      </c>
      <c r="K150" s="90" t="str">
        <f t="shared" si="5"/>
        <v>Desarrollo del Sistema de Educación Superior</v>
      </c>
      <c r="L150" s="90" t="s">
        <v>384</v>
      </c>
    </row>
    <row r="151" spans="3:12" ht="15.75" thickBot="1" x14ac:dyDescent="0.3">
      <c r="C151" s="164" t="s">
        <v>59</v>
      </c>
      <c r="D151" s="155"/>
      <c r="E151" s="146">
        <v>0</v>
      </c>
      <c r="F151" s="109">
        <f>IF(E149&lt;6,"",((E149-6)/12)*(G149/E149))</f>
        <v>0</v>
      </c>
      <c r="G151" s="89">
        <f>F151</f>
        <v>0</v>
      </c>
      <c r="H151" s="156"/>
      <c r="I151" s="93" t="s">
        <v>505</v>
      </c>
      <c r="J151" s="93" t="str">
        <f>VLOOKUP(I151,Presupuesto!$B$11:$C$565,2,0)</f>
        <v>DECIMOCUARTO MES</v>
      </c>
      <c r="K151" s="90" t="str">
        <f t="shared" si="5"/>
        <v>Desarrollo del Sistema de Educación Superior</v>
      </c>
      <c r="L151" s="90" t="s">
        <v>384</v>
      </c>
    </row>
    <row r="152" spans="3:12" ht="15.75" thickBot="1" x14ac:dyDescent="0.3">
      <c r="C152" s="129" t="s">
        <v>473</v>
      </c>
      <c r="D152" s="191"/>
      <c r="E152" s="144">
        <v>12</v>
      </c>
      <c r="F152" s="226">
        <f>HLOOKUP($C152,$BZ$2:$CM$3,2,0)</f>
        <v>27792.79</v>
      </c>
      <c r="G152" s="105">
        <f>D152*E152*F152</f>
        <v>0</v>
      </c>
      <c r="H152" s="158"/>
      <c r="I152" s="106" t="s">
        <v>482</v>
      </c>
      <c r="J152" s="106" t="str">
        <f>VLOOKUP(I152,Presupuesto!$B$11:$C$565,2,0)</f>
        <v>SUELDOS Y SALARIOS PERMANENTES</v>
      </c>
      <c r="K152" s="90" t="str">
        <f t="shared" si="5"/>
        <v>Desarrollo del Sistema de Educación Superior</v>
      </c>
      <c r="L152" s="90" t="s">
        <v>384</v>
      </c>
    </row>
    <row r="153" spans="3:12" x14ac:dyDescent="0.25">
      <c r="C153" s="163" t="s">
        <v>58</v>
      </c>
      <c r="D153" s="155"/>
      <c r="E153" s="146">
        <v>0</v>
      </c>
      <c r="F153" s="92">
        <f>IF(E152=0,"",(G152/E152)/12*E152)</f>
        <v>0</v>
      </c>
      <c r="G153" s="89">
        <f>F153</f>
        <v>0</v>
      </c>
      <c r="H153" s="156"/>
      <c r="I153" s="108" t="s">
        <v>502</v>
      </c>
      <c r="J153" s="108" t="str">
        <f>VLOOKUP(I153,Presupuesto!$B$11:$C$565,2,0)</f>
        <v>AGUINALDO Y DECIMO CUARTO MES</v>
      </c>
      <c r="K153" s="90" t="str">
        <f t="shared" si="5"/>
        <v>Desarrollo del Sistema de Educación Superior</v>
      </c>
      <c r="L153" s="90" t="s">
        <v>384</v>
      </c>
    </row>
    <row r="154" spans="3:12" ht="15.75" thickBot="1" x14ac:dyDescent="0.3">
      <c r="C154" s="164" t="s">
        <v>59</v>
      </c>
      <c r="D154" s="155"/>
      <c r="E154" s="146">
        <v>0</v>
      </c>
      <c r="F154" s="109">
        <f>IF(E152&lt;6,"",((E152-6)/12)*(G152/E152))</f>
        <v>0</v>
      </c>
      <c r="G154" s="89">
        <f>F154</f>
        <v>0</v>
      </c>
      <c r="H154" s="156"/>
      <c r="I154" s="93" t="s">
        <v>505</v>
      </c>
      <c r="J154" s="93" t="str">
        <f>VLOOKUP(I154,Presupuesto!$B$11:$C$565,2,0)</f>
        <v>DECIMOCUARTO MES</v>
      </c>
      <c r="K154" s="90" t="str">
        <f t="shared" si="5"/>
        <v>Desarrollo del Sistema de Educación Superior</v>
      </c>
      <c r="L154" s="90" t="s">
        <v>384</v>
      </c>
    </row>
    <row r="155" spans="3:12" ht="15.75" thickBot="1" x14ac:dyDescent="0.3">
      <c r="C155" s="129" t="s">
        <v>474</v>
      </c>
      <c r="D155" s="191"/>
      <c r="E155" s="144">
        <v>12</v>
      </c>
      <c r="F155" s="226">
        <f>HLOOKUP($C155,$BZ$2:$CM$3,2,0)</f>
        <v>18859.39</v>
      </c>
      <c r="G155" s="105">
        <f>D155*E155*F155</f>
        <v>0</v>
      </c>
      <c r="H155" s="158"/>
      <c r="I155" s="106" t="s">
        <v>482</v>
      </c>
      <c r="J155" s="106" t="str">
        <f>VLOOKUP(I155,Presupuesto!$B$11:$C$565,2,0)</f>
        <v>SUELDOS Y SALARIOS PERMANENTES</v>
      </c>
      <c r="K155" s="90" t="str">
        <f t="shared" si="5"/>
        <v>Desarrollo del Sistema de Educación Superior</v>
      </c>
      <c r="L155" s="90" t="s">
        <v>384</v>
      </c>
    </row>
    <row r="156" spans="3:12" x14ac:dyDescent="0.25">
      <c r="C156" s="163" t="s">
        <v>58</v>
      </c>
      <c r="D156" s="155"/>
      <c r="E156" s="146">
        <v>0</v>
      </c>
      <c r="F156" s="92">
        <f>IF(E155=0,"",(G155/E155)/12*E155)</f>
        <v>0</v>
      </c>
      <c r="G156" s="89">
        <f>F156</f>
        <v>0</v>
      </c>
      <c r="H156" s="156"/>
      <c r="I156" s="108" t="s">
        <v>502</v>
      </c>
      <c r="J156" s="108" t="str">
        <f>VLOOKUP(I156,Presupuesto!$B$11:$C$565,2,0)</f>
        <v>AGUINALDO Y DECIMO CUARTO MES</v>
      </c>
      <c r="K156" s="90" t="str">
        <f t="shared" si="5"/>
        <v>Desarrollo del Sistema de Educación Superior</v>
      </c>
      <c r="L156" s="90" t="s">
        <v>384</v>
      </c>
    </row>
    <row r="157" spans="3:12" ht="15.75" thickBot="1" x14ac:dyDescent="0.3">
      <c r="C157" s="164" t="s">
        <v>59</v>
      </c>
      <c r="D157" s="155"/>
      <c r="E157" s="146">
        <v>0</v>
      </c>
      <c r="F157" s="109">
        <f>IF(E155&lt;6,"",((E155-6)/12)*(G155/E155))</f>
        <v>0</v>
      </c>
      <c r="G157" s="89">
        <f>F157</f>
        <v>0</v>
      </c>
      <c r="H157" s="156"/>
      <c r="I157" s="93" t="s">
        <v>505</v>
      </c>
      <c r="J157" s="93" t="str">
        <f>VLOOKUP(I157,Presupuesto!$B$11:$C$565,2,0)</f>
        <v>DECIMOCUARTO MES</v>
      </c>
      <c r="K157" s="90" t="str">
        <f t="shared" si="5"/>
        <v>Desarrollo del Sistema de Educación Superior</v>
      </c>
      <c r="L157" s="90" t="s">
        <v>384</v>
      </c>
    </row>
    <row r="158" spans="3:12" ht="15.75" thickBot="1" x14ac:dyDescent="0.3">
      <c r="C158" s="129" t="s">
        <v>475</v>
      </c>
      <c r="D158" s="191"/>
      <c r="E158" s="144">
        <v>12</v>
      </c>
      <c r="F158" s="226">
        <f>HLOOKUP($C158,$BZ$2:$CM$3,2,0)</f>
        <v>17866.8</v>
      </c>
      <c r="G158" s="105">
        <f>D158*E158*F158</f>
        <v>0</v>
      </c>
      <c r="H158" s="158"/>
      <c r="I158" s="106" t="s">
        <v>482</v>
      </c>
      <c r="J158" s="106" t="str">
        <f>VLOOKUP(I158,Presupuesto!$B$11:$C$565,2,0)</f>
        <v>SUELDOS Y SALARIOS PERMANENTES</v>
      </c>
      <c r="K158" s="90" t="str">
        <f t="shared" si="5"/>
        <v>Desarrollo del Sistema de Educación Superior</v>
      </c>
      <c r="L158" s="90" t="s">
        <v>384</v>
      </c>
    </row>
    <row r="159" spans="3:12" x14ac:dyDescent="0.25">
      <c r="C159" s="163" t="s">
        <v>58</v>
      </c>
      <c r="D159" s="155"/>
      <c r="E159" s="146">
        <v>0</v>
      </c>
      <c r="F159" s="92">
        <f>IF(E158=0,"",(G158/E158)/12*E158)</f>
        <v>0</v>
      </c>
      <c r="G159" s="89">
        <f>F159</f>
        <v>0</v>
      </c>
      <c r="H159" s="156"/>
      <c r="I159" s="108" t="s">
        <v>502</v>
      </c>
      <c r="J159" s="108" t="str">
        <f>VLOOKUP(I159,Presupuesto!$B$11:$C$565,2,0)</f>
        <v>AGUINALDO Y DECIMO CUARTO MES</v>
      </c>
      <c r="K159" s="90" t="str">
        <f t="shared" si="5"/>
        <v>Desarrollo del Sistema de Educación Superior</v>
      </c>
      <c r="L159" s="90" t="s">
        <v>384</v>
      </c>
    </row>
    <row r="160" spans="3:12" ht="15.75" thickBot="1" x14ac:dyDescent="0.3">
      <c r="C160" s="164" t="s">
        <v>59</v>
      </c>
      <c r="D160" s="155"/>
      <c r="E160" s="146">
        <v>0</v>
      </c>
      <c r="F160" s="109">
        <f>IF(E158&lt;6,"",((E158-6)/12)*(G158/E158))</f>
        <v>0</v>
      </c>
      <c r="G160" s="89">
        <f>F160</f>
        <v>0</v>
      </c>
      <c r="H160" s="156"/>
      <c r="I160" s="93" t="s">
        <v>505</v>
      </c>
      <c r="J160" s="93" t="str">
        <f>VLOOKUP(I160,Presupuesto!$B$11:$C$565,2,0)</f>
        <v>DECIMOCUARTO MES</v>
      </c>
      <c r="K160" s="90" t="str">
        <f t="shared" si="5"/>
        <v>Desarrollo del Sistema de Educación Superior</v>
      </c>
      <c r="L160" s="90" t="s">
        <v>384</v>
      </c>
    </row>
    <row r="161" spans="3:12" ht="15.75" thickBot="1" x14ac:dyDescent="0.3">
      <c r="C161" s="129" t="s">
        <v>476</v>
      </c>
      <c r="D161" s="191"/>
      <c r="E161" s="144">
        <v>12</v>
      </c>
      <c r="F161" s="226">
        <f>HLOOKUP($C161,$BZ$2:$CM$3,2,0)</f>
        <v>13896.4</v>
      </c>
      <c r="G161" s="105">
        <f>D161*E161*F161</f>
        <v>0</v>
      </c>
      <c r="H161" s="158"/>
      <c r="I161" s="106" t="s">
        <v>482</v>
      </c>
      <c r="J161" s="106" t="str">
        <f>VLOOKUP(I161,Presupuesto!$B$11:$C$565,2,0)</f>
        <v>SUELDOS Y SALARIOS PERMANENTES</v>
      </c>
      <c r="K161" s="90" t="str">
        <f t="shared" si="5"/>
        <v>Desarrollo del Sistema de Educación Superior</v>
      </c>
      <c r="L161" s="90" t="s">
        <v>384</v>
      </c>
    </row>
    <row r="162" spans="3:12" x14ac:dyDescent="0.25">
      <c r="C162" s="163" t="s">
        <v>58</v>
      </c>
      <c r="D162" s="155"/>
      <c r="E162" s="146">
        <v>0</v>
      </c>
      <c r="F162" s="92">
        <f>IF(E161=0,"",(G161/E161)/12*E161)</f>
        <v>0</v>
      </c>
      <c r="G162" s="89">
        <f>F162</f>
        <v>0</v>
      </c>
      <c r="H162" s="156"/>
      <c r="I162" s="108" t="s">
        <v>502</v>
      </c>
      <c r="J162" s="108" t="str">
        <f>VLOOKUP(I162,Presupuesto!$B$11:$C$565,2,0)</f>
        <v>AGUINALDO Y DECIMO CUARTO MES</v>
      </c>
      <c r="K162" s="90" t="str">
        <f t="shared" si="5"/>
        <v>Desarrollo del Sistema de Educación Superior</v>
      </c>
      <c r="L162" s="90" t="s">
        <v>384</v>
      </c>
    </row>
    <row r="163" spans="3:12" ht="15.75" thickBot="1" x14ac:dyDescent="0.3">
      <c r="C163" s="164" t="s">
        <v>59</v>
      </c>
      <c r="D163" s="155"/>
      <c r="E163" s="146">
        <v>0</v>
      </c>
      <c r="F163" s="109">
        <f>IF(E161&lt;6,"",((E161-6)/12)*(G161/E161))</f>
        <v>0</v>
      </c>
      <c r="G163" s="89">
        <f>F163</f>
        <v>0</v>
      </c>
      <c r="H163" s="156"/>
      <c r="I163" s="93" t="s">
        <v>505</v>
      </c>
      <c r="J163" s="93" t="str">
        <f>VLOOKUP(I163,Presupuesto!$B$11:$C$565,2,0)</f>
        <v>DECIMOCUARTO MES</v>
      </c>
      <c r="K163" s="90" t="str">
        <f t="shared" si="5"/>
        <v>Desarrollo del Sistema de Educación Superior</v>
      </c>
      <c r="L163" s="90" t="s">
        <v>384</v>
      </c>
    </row>
    <row r="164" spans="3:12" ht="15.75" thickBot="1" x14ac:dyDescent="0.3">
      <c r="C164" s="129" t="s">
        <v>477</v>
      </c>
      <c r="D164" s="191"/>
      <c r="E164" s="144">
        <v>12</v>
      </c>
      <c r="F164" s="226">
        <f>HLOOKUP($C164,$BZ$2:$CM$3,2,0)</f>
        <v>15004.09</v>
      </c>
      <c r="G164" s="105">
        <f>D164*E164*F164</f>
        <v>0</v>
      </c>
      <c r="H164" s="158"/>
      <c r="I164" s="106" t="s">
        <v>482</v>
      </c>
      <c r="J164" s="106" t="str">
        <f>VLOOKUP(I164,Presupuesto!$B$11:$C$565,2,0)</f>
        <v>SUELDOS Y SALARIOS PERMANENTES</v>
      </c>
      <c r="K164" s="90" t="str">
        <f t="shared" si="5"/>
        <v>Desarrollo del Sistema de Educación Superior</v>
      </c>
      <c r="L164" s="90" t="s">
        <v>384</v>
      </c>
    </row>
    <row r="165" spans="3:12" x14ac:dyDescent="0.25">
      <c r="C165" s="163" t="s">
        <v>58</v>
      </c>
      <c r="D165" s="155"/>
      <c r="E165" s="146">
        <v>0</v>
      </c>
      <c r="F165" s="92">
        <f>IF(E164=0,"",(G164/E164)/12*E164)</f>
        <v>0</v>
      </c>
      <c r="G165" s="89">
        <f>F165</f>
        <v>0</v>
      </c>
      <c r="H165" s="156"/>
      <c r="I165" s="108" t="s">
        <v>502</v>
      </c>
      <c r="J165" s="108" t="str">
        <f>VLOOKUP(I165,Presupuesto!$B$11:$C$565,2,0)</f>
        <v>AGUINALDO Y DECIMO CUARTO MES</v>
      </c>
      <c r="K165" s="90" t="str">
        <f t="shared" si="5"/>
        <v>Desarrollo del Sistema de Educación Superior</v>
      </c>
      <c r="L165" s="90" t="s">
        <v>384</v>
      </c>
    </row>
    <row r="166" spans="3:12" ht="15.75" thickBot="1" x14ac:dyDescent="0.3">
      <c r="C166" s="164" t="s">
        <v>59</v>
      </c>
      <c r="D166" s="155"/>
      <c r="E166" s="146">
        <v>0</v>
      </c>
      <c r="F166" s="109">
        <f>IF(E164&lt;6,"",((E164-6)/12)*(G164/E164))</f>
        <v>0</v>
      </c>
      <c r="G166" s="89">
        <f>F166</f>
        <v>0</v>
      </c>
      <c r="H166" s="156"/>
      <c r="I166" s="93" t="s">
        <v>505</v>
      </c>
      <c r="J166" s="93" t="str">
        <f>VLOOKUP(I166,Presupuesto!$B$11:$C$565,2,0)</f>
        <v>DECIMOCUARTO MES</v>
      </c>
      <c r="K166" s="90" t="str">
        <f t="shared" si="5"/>
        <v>Desarrollo del Sistema de Educación Superior</v>
      </c>
      <c r="L166" s="90" t="s">
        <v>384</v>
      </c>
    </row>
    <row r="167" spans="3:12" ht="15.75" thickBot="1" x14ac:dyDescent="0.3">
      <c r="C167" s="129" t="s">
        <v>478</v>
      </c>
      <c r="D167" s="191"/>
      <c r="E167" s="144">
        <v>12</v>
      </c>
      <c r="F167" s="226">
        <f>HLOOKUP($C167,$BZ$2:$CM$3,2,0)</f>
        <v>13238.9</v>
      </c>
      <c r="G167" s="105">
        <f>D167*E167*F167</f>
        <v>0</v>
      </c>
      <c r="H167" s="158"/>
      <c r="I167" s="106" t="s">
        <v>482</v>
      </c>
      <c r="J167" s="106" t="str">
        <f>VLOOKUP(I167,Presupuesto!$B$11:$C$565,2,0)</f>
        <v>SUELDOS Y SALARIOS PERMANENTES</v>
      </c>
      <c r="K167" s="90" t="str">
        <f t="shared" si="5"/>
        <v>Desarrollo del Sistema de Educación Superior</v>
      </c>
      <c r="L167" s="90" t="s">
        <v>384</v>
      </c>
    </row>
    <row r="168" spans="3:12" x14ac:dyDescent="0.25">
      <c r="C168" s="163" t="s">
        <v>58</v>
      </c>
      <c r="D168" s="155"/>
      <c r="E168" s="146">
        <v>0</v>
      </c>
      <c r="F168" s="92">
        <f>IF(E167=0,"",(G167/E167)/12*E167)</f>
        <v>0</v>
      </c>
      <c r="G168" s="89">
        <f>F168</f>
        <v>0</v>
      </c>
      <c r="H168" s="156"/>
      <c r="I168" s="108" t="s">
        <v>502</v>
      </c>
      <c r="J168" s="108" t="str">
        <f>VLOOKUP(I168,Presupuesto!$B$11:$C$565,2,0)</f>
        <v>AGUINALDO Y DECIMO CUARTO MES</v>
      </c>
      <c r="K168" s="90" t="str">
        <f t="shared" si="5"/>
        <v>Desarrollo del Sistema de Educación Superior</v>
      </c>
      <c r="L168" s="90" t="s">
        <v>384</v>
      </c>
    </row>
    <row r="169" spans="3:12" ht="15.75" thickBot="1" x14ac:dyDescent="0.3">
      <c r="C169" s="164" t="s">
        <v>59</v>
      </c>
      <c r="D169" s="155"/>
      <c r="E169" s="146">
        <v>0</v>
      </c>
      <c r="F169" s="109">
        <f>IF(E167&lt;6,"",((E167-6)/12)*(G167/E167))</f>
        <v>0</v>
      </c>
      <c r="G169" s="89">
        <f>F169</f>
        <v>0</v>
      </c>
      <c r="H169" s="156"/>
      <c r="I169" s="93" t="s">
        <v>505</v>
      </c>
      <c r="J169" s="93" t="str">
        <f>VLOOKUP(I169,Presupuesto!$B$11:$C$565,2,0)</f>
        <v>DECIMOCUARTO MES</v>
      </c>
      <c r="K169" s="90" t="str">
        <f t="shared" si="5"/>
        <v>Desarrollo del Sistema de Educación Superior</v>
      </c>
      <c r="L169" s="90" t="s">
        <v>384</v>
      </c>
    </row>
    <row r="170" spans="3:12" ht="15.75" thickBot="1" x14ac:dyDescent="0.3">
      <c r="C170" s="129" t="s">
        <v>479</v>
      </c>
      <c r="D170" s="191"/>
      <c r="E170" s="144">
        <v>12</v>
      </c>
      <c r="F170" s="226">
        <f>HLOOKUP($C170,$BZ$2:$CM$3,2,0)</f>
        <v>12356.31</v>
      </c>
      <c r="G170" s="105">
        <f>D170*E170*F170</f>
        <v>0</v>
      </c>
      <c r="H170" s="158"/>
      <c r="I170" s="106" t="s">
        <v>482</v>
      </c>
      <c r="J170" s="106" t="str">
        <f>VLOOKUP(I170,Presupuesto!$B$11:$C$565,2,0)</f>
        <v>SUELDOS Y SALARIOS PERMANENTES</v>
      </c>
      <c r="K170" s="90" t="str">
        <f t="shared" ref="K170:K187" si="6">$K$137</f>
        <v>Desarrollo del Sistema de Educación Superior</v>
      </c>
      <c r="L170" s="90" t="s">
        <v>384</v>
      </c>
    </row>
    <row r="171" spans="3:12" x14ac:dyDescent="0.25">
      <c r="C171" s="163" t="s">
        <v>58</v>
      </c>
      <c r="D171" s="155"/>
      <c r="E171" s="146">
        <v>0</v>
      </c>
      <c r="F171" s="92">
        <f>IF(E170=0,"",(G170/E170)/12*E170)</f>
        <v>0</v>
      </c>
      <c r="G171" s="89">
        <f>F171</f>
        <v>0</v>
      </c>
      <c r="H171" s="156"/>
      <c r="I171" s="108" t="s">
        <v>502</v>
      </c>
      <c r="J171" s="108" t="str">
        <f>VLOOKUP(I171,Presupuesto!$B$11:$C$565,2,0)</f>
        <v>AGUINALDO Y DECIMO CUARTO MES</v>
      </c>
      <c r="K171" s="90" t="str">
        <f t="shared" si="6"/>
        <v>Desarrollo del Sistema de Educación Superior</v>
      </c>
      <c r="L171" s="90" t="s">
        <v>384</v>
      </c>
    </row>
    <row r="172" spans="3:12" ht="15.75" thickBot="1" x14ac:dyDescent="0.3">
      <c r="C172" s="164" t="s">
        <v>59</v>
      </c>
      <c r="D172" s="155"/>
      <c r="E172" s="146">
        <v>0</v>
      </c>
      <c r="F172" s="109">
        <f>IF(E170&lt;6,"",((E170-6)/12)*(G170/E170))</f>
        <v>0</v>
      </c>
      <c r="G172" s="89">
        <f>F172</f>
        <v>0</v>
      </c>
      <c r="H172" s="156"/>
      <c r="I172" s="93" t="s">
        <v>505</v>
      </c>
      <c r="J172" s="93" t="str">
        <f>VLOOKUP(I172,Presupuesto!$B$11:$C$565,2,0)</f>
        <v>DECIMOCUARTO MES</v>
      </c>
      <c r="K172" s="90" t="str">
        <f t="shared" si="6"/>
        <v>Desarrollo del Sistema de Educación Superior</v>
      </c>
      <c r="L172" s="90" t="s">
        <v>384</v>
      </c>
    </row>
    <row r="173" spans="3:12" ht="15.75" thickBot="1" x14ac:dyDescent="0.3">
      <c r="C173" s="129" t="s">
        <v>480</v>
      </c>
      <c r="D173" s="191"/>
      <c r="E173" s="144">
        <v>12</v>
      </c>
      <c r="F173" s="226">
        <f>HLOOKUP($C173,$BZ$2:$CM$3,2,0)</f>
        <v>463.22</v>
      </c>
      <c r="G173" s="105">
        <f>D173*E173*F173</f>
        <v>0</v>
      </c>
      <c r="H173" s="158"/>
      <c r="I173" s="106" t="s">
        <v>482</v>
      </c>
      <c r="J173" s="106" t="str">
        <f>VLOOKUP(I173,Presupuesto!$B$11:$C$565,2,0)</f>
        <v>SUELDOS Y SALARIOS PERMANENTES</v>
      </c>
      <c r="K173" s="90" t="str">
        <f t="shared" si="6"/>
        <v>Desarrollo del Sistema de Educación Superior</v>
      </c>
      <c r="L173" s="90" t="s">
        <v>384</v>
      </c>
    </row>
    <row r="174" spans="3:12" x14ac:dyDescent="0.25">
      <c r="C174" s="163" t="s">
        <v>58</v>
      </c>
      <c r="D174" s="155"/>
      <c r="E174" s="146">
        <v>0</v>
      </c>
      <c r="F174" s="92">
        <f>IF(E173=0,"",(G173/E173)/12*E173)</f>
        <v>0</v>
      </c>
      <c r="G174" s="89">
        <f>F174</f>
        <v>0</v>
      </c>
      <c r="H174" s="156"/>
      <c r="I174" s="108" t="s">
        <v>502</v>
      </c>
      <c r="J174" s="108" t="str">
        <f>VLOOKUP(I174,Presupuesto!$B$11:$C$565,2,0)</f>
        <v>AGUINALDO Y DECIMO CUARTO MES</v>
      </c>
      <c r="K174" s="90" t="str">
        <f t="shared" si="6"/>
        <v>Desarrollo del Sistema de Educación Superior</v>
      </c>
      <c r="L174" s="90" t="s">
        <v>384</v>
      </c>
    </row>
    <row r="175" spans="3:12" ht="15.75" thickBot="1" x14ac:dyDescent="0.3">
      <c r="C175" s="164" t="s">
        <v>59</v>
      </c>
      <c r="D175" s="155"/>
      <c r="E175" s="146">
        <v>0</v>
      </c>
      <c r="F175" s="109">
        <f>IF(E173&lt;6,"",((E173-6)/12)*(G173/E173))</f>
        <v>0</v>
      </c>
      <c r="G175" s="89">
        <f>F175</f>
        <v>0</v>
      </c>
      <c r="H175" s="156"/>
      <c r="I175" s="93" t="s">
        <v>505</v>
      </c>
      <c r="J175" s="93" t="str">
        <f>VLOOKUP(I175,Presupuesto!$B$11:$C$565,2,0)</f>
        <v>DECIMOCUARTO MES</v>
      </c>
      <c r="K175" s="90" t="str">
        <f t="shared" si="6"/>
        <v>Desarrollo del Sistema de Educación Superior</v>
      </c>
      <c r="L175" s="90" t="s">
        <v>384</v>
      </c>
    </row>
    <row r="176" spans="3:12" ht="15.75" thickBot="1" x14ac:dyDescent="0.3">
      <c r="C176" s="129" t="s">
        <v>481</v>
      </c>
      <c r="D176" s="191"/>
      <c r="E176" s="144">
        <v>12</v>
      </c>
      <c r="F176" s="226">
        <f>HLOOKUP($C176,$BZ$2:$CM$3,2,0)</f>
        <v>2007.3</v>
      </c>
      <c r="G176" s="105">
        <f>D176*E176*F176</f>
        <v>0</v>
      </c>
      <c r="H176" s="158"/>
      <c r="I176" s="106" t="s">
        <v>482</v>
      </c>
      <c r="J176" s="106" t="str">
        <f>VLOOKUP(I176,Presupuesto!$B$11:$C$565,2,0)</f>
        <v>SUELDOS Y SALARIOS PERMANENTES</v>
      </c>
      <c r="K176" s="90" t="str">
        <f t="shared" si="6"/>
        <v>Desarrollo del Sistema de Educación Superior</v>
      </c>
      <c r="L176" s="90" t="s">
        <v>384</v>
      </c>
    </row>
    <row r="177" spans="3:12" x14ac:dyDescent="0.25">
      <c r="C177" s="163" t="s">
        <v>58</v>
      </c>
      <c r="D177" s="155"/>
      <c r="E177" s="146">
        <v>0</v>
      </c>
      <c r="F177" s="92">
        <f>IF(E176=0,"",(G176/E176)/12*E176)</f>
        <v>0</v>
      </c>
      <c r="G177" s="89">
        <f>F177</f>
        <v>0</v>
      </c>
      <c r="H177" s="156"/>
      <c r="I177" s="108" t="s">
        <v>502</v>
      </c>
      <c r="J177" s="108" t="str">
        <f>VLOOKUP(I177,Presupuesto!$B$11:$C$565,2,0)</f>
        <v>AGUINALDO Y DECIMO CUARTO MES</v>
      </c>
      <c r="K177" s="90" t="str">
        <f t="shared" si="6"/>
        <v>Desarrollo del Sistema de Educación Superior</v>
      </c>
      <c r="L177" s="90" t="s">
        <v>384</v>
      </c>
    </row>
    <row r="178" spans="3:12" ht="15.75" thickBot="1" x14ac:dyDescent="0.3">
      <c r="C178" s="164" t="s">
        <v>59</v>
      </c>
      <c r="D178" s="155"/>
      <c r="E178" s="146">
        <v>0</v>
      </c>
      <c r="F178" s="109">
        <f>IF(E176&lt;6,"",((E176-6)/12)*(G176/E176))</f>
        <v>0</v>
      </c>
      <c r="G178" s="89">
        <f>F178</f>
        <v>0</v>
      </c>
      <c r="H178" s="156"/>
      <c r="I178" s="93" t="s">
        <v>505</v>
      </c>
      <c r="J178" s="93" t="str">
        <f>VLOOKUP(I178,Presupuesto!$B$11:$C$565,2,0)</f>
        <v>DECIMOCUARTO MES</v>
      </c>
      <c r="K178" s="90" t="str">
        <f t="shared" si="6"/>
        <v>Desarrollo del Sistema de Educación Superior</v>
      </c>
      <c r="L178" s="90" t="s">
        <v>384</v>
      </c>
    </row>
    <row r="179" spans="3:12" ht="15.75" thickBot="1" x14ac:dyDescent="0.3">
      <c r="C179" s="132" t="s">
        <v>83</v>
      </c>
      <c r="D179" s="191"/>
      <c r="E179" s="144">
        <v>12</v>
      </c>
      <c r="F179" s="131">
        <v>30000</v>
      </c>
      <c r="G179" s="105">
        <f>D179*E179*F179</f>
        <v>0</v>
      </c>
      <c r="H179" s="158"/>
      <c r="I179" s="106" t="s">
        <v>550</v>
      </c>
      <c r="J179" s="106" t="str">
        <f>VLOOKUP(I179,Presupuesto!$B$11:$C$565,2,0)</f>
        <v>CONTRATOS ESPECIALES</v>
      </c>
      <c r="K179" s="90" t="str">
        <f t="shared" si="6"/>
        <v>Desarrollo del Sistema de Educación Superior</v>
      </c>
      <c r="L179" s="90" t="s">
        <v>384</v>
      </c>
    </row>
    <row r="180" spans="3:12" x14ac:dyDescent="0.25">
      <c r="C180" s="163" t="s">
        <v>58</v>
      </c>
      <c r="D180" s="155"/>
      <c r="E180" s="146">
        <v>0</v>
      </c>
      <c r="F180" s="109">
        <f>IF(E179=0,"",(G179/E179)/12*E179)</f>
        <v>0</v>
      </c>
      <c r="G180" s="89">
        <f>F180</f>
        <v>0</v>
      </c>
      <c r="H180" s="156"/>
      <c r="I180" s="93" t="s">
        <v>550</v>
      </c>
      <c r="J180" s="93" t="str">
        <f>VLOOKUP(I180,Presupuesto!$B$11:$C$565,2,0)</f>
        <v>CONTRATOS ESPECIALES</v>
      </c>
      <c r="K180" s="90" t="str">
        <f t="shared" si="6"/>
        <v>Desarrollo del Sistema de Educación Superior</v>
      </c>
      <c r="L180" s="90" t="s">
        <v>383</v>
      </c>
    </row>
    <row r="181" spans="3:12" ht="15.75" thickBot="1" x14ac:dyDescent="0.3">
      <c r="C181" s="164" t="s">
        <v>59</v>
      </c>
      <c r="D181" s="155"/>
      <c r="E181" s="146">
        <v>0</v>
      </c>
      <c r="F181" s="92">
        <f>IF(E179&lt;6,"",((E179-6)/12)*(G179/E179))</f>
        <v>0</v>
      </c>
      <c r="G181" s="89">
        <f>F181</f>
        <v>0</v>
      </c>
      <c r="H181" s="156"/>
      <c r="I181" s="93" t="s">
        <v>550</v>
      </c>
      <c r="J181" s="93" t="str">
        <f>VLOOKUP(I181,Presupuesto!$B$11:$C$565,2,0)</f>
        <v>CONTRATOS ESPECIALES</v>
      </c>
      <c r="K181" s="90" t="str">
        <f t="shared" si="6"/>
        <v>Desarrollo del Sistema de Educación Superior</v>
      </c>
      <c r="L181" s="90" t="s">
        <v>388</v>
      </c>
    </row>
    <row r="182" spans="3:12" ht="15.75" thickBot="1" x14ac:dyDescent="0.3">
      <c r="C182" s="132" t="s">
        <v>60</v>
      </c>
      <c r="D182" s="191"/>
      <c r="E182" s="144">
        <v>12</v>
      </c>
      <c r="F182" s="110">
        <v>30000</v>
      </c>
      <c r="G182" s="105">
        <f>D182*E182*F182</f>
        <v>0</v>
      </c>
      <c r="H182" s="158"/>
      <c r="I182" s="106" t="s">
        <v>691</v>
      </c>
      <c r="J182" s="106" t="str">
        <f>VLOOKUP(I182,Presupuesto!$B$11:$C$565,2,0)</f>
        <v>OTROS SERVICIOS TECNICOS Y PROFESIONALES</v>
      </c>
      <c r="K182" s="90" t="str">
        <f t="shared" si="6"/>
        <v>Desarrollo del Sistema de Educación Superior</v>
      </c>
      <c r="L182" s="90" t="s">
        <v>383</v>
      </c>
    </row>
    <row r="183" spans="3:12" x14ac:dyDescent="0.25">
      <c r="C183" s="163" t="s">
        <v>58</v>
      </c>
      <c r="D183" s="155"/>
      <c r="E183" s="146">
        <v>0</v>
      </c>
      <c r="F183" s="92">
        <v>0</v>
      </c>
      <c r="G183" s="89">
        <f>F183</f>
        <v>0</v>
      </c>
      <c r="H183" s="156"/>
      <c r="I183" s="93" t="s">
        <v>691</v>
      </c>
      <c r="J183" s="93" t="str">
        <f>VLOOKUP(I183,Presupuesto!$B$11:$C$565,2,0)</f>
        <v>OTROS SERVICIOS TECNICOS Y PROFESIONALES</v>
      </c>
      <c r="K183" s="90" t="str">
        <f t="shared" si="6"/>
        <v>Desarrollo del Sistema de Educación Superior</v>
      </c>
      <c r="L183" s="90" t="s">
        <v>383</v>
      </c>
    </row>
    <row r="184" spans="3:12" ht="15.75" thickBot="1" x14ac:dyDescent="0.3">
      <c r="C184" s="164" t="s">
        <v>59</v>
      </c>
      <c r="D184" s="155"/>
      <c r="E184" s="146">
        <v>0</v>
      </c>
      <c r="F184" s="92">
        <v>0</v>
      </c>
      <c r="G184" s="89">
        <f>F184</f>
        <v>0</v>
      </c>
      <c r="H184" s="156"/>
      <c r="I184" s="93" t="s">
        <v>691</v>
      </c>
      <c r="J184" s="93" t="str">
        <f>VLOOKUP(I184,Presupuesto!$B$11:$C$565,2,0)</f>
        <v>OTROS SERVICIOS TECNICOS Y PROFESIONALES</v>
      </c>
      <c r="K184" s="90" t="str">
        <f t="shared" si="6"/>
        <v>Desarrollo del Sistema de Educación Superior</v>
      </c>
      <c r="L184" s="90" t="s">
        <v>383</v>
      </c>
    </row>
    <row r="185" spans="3:12" ht="15.75" thickBot="1" x14ac:dyDescent="0.3">
      <c r="C185" s="132" t="s">
        <v>61</v>
      </c>
      <c r="D185" s="191">
        <v>3</v>
      </c>
      <c r="E185" s="144">
        <v>12</v>
      </c>
      <c r="F185" s="110">
        <v>15000</v>
      </c>
      <c r="G185" s="105">
        <f>D185*E185*F185</f>
        <v>540000</v>
      </c>
      <c r="H185" s="158" t="s">
        <v>118</v>
      </c>
      <c r="I185" s="106" t="s">
        <v>482</v>
      </c>
      <c r="J185" s="106" t="str">
        <f>VLOOKUP(I185,Presupuesto!$B$11:$C$565,2,0)</f>
        <v>SUELDOS Y SALARIOS PERMANENTES</v>
      </c>
      <c r="K185" s="90" t="str">
        <f t="shared" si="6"/>
        <v>Desarrollo del Sistema de Educación Superior</v>
      </c>
      <c r="L185" s="90" t="s">
        <v>383</v>
      </c>
    </row>
    <row r="186" spans="3:12" x14ac:dyDescent="0.25">
      <c r="C186" s="163" t="s">
        <v>58</v>
      </c>
      <c r="D186" s="161"/>
      <c r="E186" s="123"/>
      <c r="F186" s="111">
        <f>IF(E185=0,"",(G185/E185)/12*E185)</f>
        <v>45000</v>
      </c>
      <c r="G186" s="112"/>
      <c r="H186" s="156" t="s">
        <v>118</v>
      </c>
      <c r="I186" s="93" t="s">
        <v>502</v>
      </c>
      <c r="J186" s="93" t="str">
        <f>VLOOKUP(I186,Presupuesto!$B$11:$C$565,2,0)</f>
        <v>AGUINALDO Y DECIMO CUARTO MES</v>
      </c>
      <c r="K186" s="90" t="str">
        <f t="shared" si="6"/>
        <v>Desarrollo del Sistema de Educación Superior</v>
      </c>
      <c r="L186" s="90" t="s">
        <v>383</v>
      </c>
    </row>
    <row r="187" spans="3:12" ht="15.75" thickBot="1" x14ac:dyDescent="0.3">
      <c r="C187" s="165" t="s">
        <v>59</v>
      </c>
      <c r="D187" s="154"/>
      <c r="E187" s="124"/>
      <c r="F187" s="97">
        <f>IF(E185&lt;6,"",((E185-6)/12)*(G185/E185))</f>
        <v>22500</v>
      </c>
      <c r="G187" s="97"/>
      <c r="H187" s="154" t="s">
        <v>118</v>
      </c>
      <c r="I187" s="98" t="s">
        <v>505</v>
      </c>
      <c r="J187" s="116" t="str">
        <f>VLOOKUP(I187,Presupuesto!$B$11:$C$565,2,0)</f>
        <v>DECIMOCUARTO MES</v>
      </c>
      <c r="K187" s="98" t="str">
        <f t="shared" si="6"/>
        <v>Desarrollo del Sistema de Educación Superior</v>
      </c>
      <c r="L187" s="116" t="s">
        <v>383</v>
      </c>
    </row>
    <row r="189" spans="3:12" ht="15.75" thickBot="1" x14ac:dyDescent="0.3">
      <c r="K189" s="145"/>
    </row>
    <row r="190" spans="3:12" ht="15.75" thickBot="1" x14ac:dyDescent="0.3">
      <c r="C190" s="66" t="s">
        <v>43</v>
      </c>
      <c r="D190" s="30">
        <f>SUM(G197:G247)</f>
        <v>0</v>
      </c>
      <c r="E190" s="85"/>
      <c r="F190" s="85"/>
      <c r="G190" s="85"/>
      <c r="H190" s="69"/>
      <c r="I190" s="69"/>
      <c r="J190" s="69"/>
      <c r="K190" s="145"/>
    </row>
    <row r="191" spans="3:12" x14ac:dyDescent="0.25">
      <c r="D191" s="31"/>
      <c r="E191" s="85"/>
      <c r="F191" s="85"/>
      <c r="G191" s="85"/>
      <c r="H191" s="69"/>
      <c r="I191" s="69"/>
      <c r="J191" s="69"/>
      <c r="K191" s="145"/>
    </row>
    <row r="192" spans="3:12" x14ac:dyDescent="0.25">
      <c r="D192" s="31"/>
      <c r="E192" s="85"/>
      <c r="F192" s="85"/>
      <c r="G192" s="85"/>
      <c r="H192" s="69"/>
      <c r="I192" s="69"/>
      <c r="J192" s="69"/>
      <c r="K192" s="145"/>
    </row>
    <row r="193" spans="3:12" ht="15.75" x14ac:dyDescent="0.25">
      <c r="C193" s="194" t="s">
        <v>381</v>
      </c>
      <c r="D193" s="252"/>
      <c r="E193" s="85"/>
      <c r="F193" s="85"/>
      <c r="G193" s="85"/>
      <c r="H193" s="69"/>
      <c r="I193" s="69"/>
      <c r="J193" s="69"/>
      <c r="K193" s="145"/>
    </row>
    <row r="194" spans="3:12" ht="18.75" x14ac:dyDescent="0.25">
      <c r="C194" s="195" t="e">
        <f>IFERROR(VLOOKUP(D193,#REF!,2,FALSE),IFERROR(VLOOKUP(D193,#REF!,2,FALSE),IFERROR(VLOOKUP(D193,#REF!,2,FALSE),IFERROR(VLOOKUP(D193,#REF!,2,FALSE),IFERROR(VLOOKUP(D193,#REF!,2,FALSE),IFERROR(VLOOKUP(D193,#REF!,2,FALSE),IFERROR(VLOOKUP(D193,#REF!,2,FALSE),IFERROR(VLOOKUP(D193,#REF!,2,FALSE),IFERROR(VLOOKUP(D193,#REF!,2,FALSE),IFERROR(VLOOKUP(D193,#REF!,2,FALSE),IFERROR(VLOOKUP(D193,#REF!,2,FALSE),IFERROR(VLOOKUP(D193,#REF!,2,FALSE),IFERROR(VLOOKUP(D193,#REF!,2,FALSE),IFERROR(VLOOKUP(D193,#REF!,2,FALSE),IFERROR(VLOOKUP(D193,'16. Desa. del Sistema Educ.Sup.'!$F:$G,2,FALSE),IFERROR(VLOOKUP(D193,#REF!,2,FALSE),VLOOKUP(D193,#REF!,2,0)))))))))))))))))</f>
        <v>#REF!</v>
      </c>
      <c r="D194" s="31"/>
      <c r="E194" s="85"/>
      <c r="F194" s="85"/>
      <c r="G194" s="85"/>
      <c r="H194" s="69"/>
      <c r="I194" s="69"/>
      <c r="J194" s="69"/>
      <c r="K194" s="145"/>
    </row>
    <row r="195" spans="3:12" ht="15.75" thickBot="1" x14ac:dyDescent="0.3">
      <c r="C195" s="169"/>
      <c r="D195" s="31"/>
      <c r="E195" s="85"/>
      <c r="F195" s="85"/>
      <c r="G195" s="85"/>
      <c r="H195" s="69"/>
      <c r="I195" s="69"/>
      <c r="J195" s="69"/>
      <c r="K195" s="145"/>
    </row>
    <row r="196" spans="3:12" ht="30.75" thickBot="1" x14ac:dyDescent="0.3">
      <c r="C196" s="126" t="s">
        <v>44</v>
      </c>
      <c r="D196" s="130" t="s">
        <v>55</v>
      </c>
      <c r="E196" s="162" t="s">
        <v>56</v>
      </c>
      <c r="F196" s="130" t="s">
        <v>57</v>
      </c>
      <c r="G196" s="127" t="s">
        <v>27</v>
      </c>
      <c r="H196" s="125" t="s">
        <v>120</v>
      </c>
      <c r="I196" s="128" t="s">
        <v>46</v>
      </c>
      <c r="J196" s="128" t="s">
        <v>121</v>
      </c>
      <c r="K196" s="128" t="s">
        <v>399</v>
      </c>
      <c r="L196" s="128" t="s">
        <v>400</v>
      </c>
    </row>
    <row r="197" spans="3:12" ht="15.75" thickBot="1" x14ac:dyDescent="0.3">
      <c r="C197" s="129" t="s">
        <v>468</v>
      </c>
      <c r="D197" s="191"/>
      <c r="E197" s="144">
        <v>12</v>
      </c>
      <c r="F197" s="226">
        <f>HLOOKUP($C197,$BZ$2:$CM$3,2,0)</f>
        <v>43674.39</v>
      </c>
      <c r="G197" s="105">
        <f>D197*E197*F197</f>
        <v>0</v>
      </c>
      <c r="H197" s="158"/>
      <c r="I197" s="106" t="s">
        <v>482</v>
      </c>
      <c r="J197" s="106" t="str">
        <f>VLOOKUP(I197,Presupuesto!$B$11:$C$565,2,0)</f>
        <v>SUELDOS Y SALARIOS PERMANENTES</v>
      </c>
      <c r="K197" s="203" t="s">
        <v>1343</v>
      </c>
      <c r="L197" s="90" t="s">
        <v>383</v>
      </c>
    </row>
    <row r="198" spans="3:12" x14ac:dyDescent="0.25">
      <c r="C198" s="163" t="s">
        <v>58</v>
      </c>
      <c r="D198" s="155"/>
      <c r="E198" s="146">
        <v>0</v>
      </c>
      <c r="F198" s="92">
        <f>IF(E197=0,"",(G197/E197)/12*E197)</f>
        <v>0</v>
      </c>
      <c r="G198" s="89">
        <f>F198</f>
        <v>0</v>
      </c>
      <c r="H198" s="156"/>
      <c r="I198" s="108" t="s">
        <v>502</v>
      </c>
      <c r="J198" s="108" t="str">
        <f>VLOOKUP(I198,Presupuesto!$B$11:$C$565,2,0)</f>
        <v>AGUINALDO Y DECIMO CUARTO MES</v>
      </c>
      <c r="K198" s="90" t="str">
        <f t="shared" ref="K198:K229" si="7">$K$197</f>
        <v>Posgrado</v>
      </c>
      <c r="L198" s="90" t="s">
        <v>401</v>
      </c>
    </row>
    <row r="199" spans="3:12" ht="15.75" thickBot="1" x14ac:dyDescent="0.3">
      <c r="C199" s="164" t="s">
        <v>59</v>
      </c>
      <c r="D199" s="155"/>
      <c r="E199" s="146">
        <v>0</v>
      </c>
      <c r="F199" s="109">
        <f>IF(E197&lt;6,"",((E197-6)/12)*(G197/E197))</f>
        <v>0</v>
      </c>
      <c r="G199" s="89">
        <f>F199</f>
        <v>0</v>
      </c>
      <c r="H199" s="156"/>
      <c r="I199" s="93" t="s">
        <v>505</v>
      </c>
      <c r="J199" s="93" t="str">
        <f>VLOOKUP(I199,Presupuesto!$B$11:$C$565,2,0)</f>
        <v>DECIMOCUARTO MES</v>
      </c>
      <c r="K199" s="90" t="str">
        <f t="shared" si="7"/>
        <v>Posgrado</v>
      </c>
      <c r="L199" s="90" t="s">
        <v>384</v>
      </c>
    </row>
    <row r="200" spans="3:12" ht="15.75" thickBot="1" x14ac:dyDescent="0.3">
      <c r="C200" s="129" t="s">
        <v>469</v>
      </c>
      <c r="D200" s="191"/>
      <c r="E200" s="144">
        <v>12</v>
      </c>
      <c r="F200" s="226">
        <f>HLOOKUP($C200,$BZ$2:$CM$3,2,0)</f>
        <v>39703.99</v>
      </c>
      <c r="G200" s="105">
        <f>D200*E200*F200</f>
        <v>0</v>
      </c>
      <c r="H200" s="158"/>
      <c r="I200" s="106" t="s">
        <v>482</v>
      </c>
      <c r="J200" s="106" t="str">
        <f>VLOOKUP(I200,Presupuesto!$B$11:$C$565,2,0)</f>
        <v>SUELDOS Y SALARIOS PERMANENTES</v>
      </c>
      <c r="K200" s="90" t="str">
        <f t="shared" si="7"/>
        <v>Posgrado</v>
      </c>
      <c r="L200" s="90" t="s">
        <v>384</v>
      </c>
    </row>
    <row r="201" spans="3:12" x14ac:dyDescent="0.25">
      <c r="C201" s="163" t="s">
        <v>58</v>
      </c>
      <c r="D201" s="155"/>
      <c r="E201" s="146">
        <v>0</v>
      </c>
      <c r="F201" s="92">
        <f>IF(E200=0,"",(G200/E200)/12*E200)</f>
        <v>0</v>
      </c>
      <c r="G201" s="89">
        <f>F201</f>
        <v>0</v>
      </c>
      <c r="H201" s="156"/>
      <c r="I201" s="108" t="s">
        <v>502</v>
      </c>
      <c r="J201" s="108" t="str">
        <f>VLOOKUP(I201,Presupuesto!$B$11:$C$565,2,0)</f>
        <v>AGUINALDO Y DECIMO CUARTO MES</v>
      </c>
      <c r="K201" s="90" t="str">
        <f t="shared" si="7"/>
        <v>Posgrado</v>
      </c>
      <c r="L201" s="90" t="s">
        <v>384</v>
      </c>
    </row>
    <row r="202" spans="3:12" ht="15.75" thickBot="1" x14ac:dyDescent="0.3">
      <c r="C202" s="164" t="s">
        <v>59</v>
      </c>
      <c r="D202" s="155"/>
      <c r="E202" s="146">
        <v>0</v>
      </c>
      <c r="F202" s="109">
        <f>IF(E200&lt;6,"",((E200-6)/12)*(G200/E200))</f>
        <v>0</v>
      </c>
      <c r="G202" s="89">
        <f>F202</f>
        <v>0</v>
      </c>
      <c r="H202" s="156"/>
      <c r="I202" s="93" t="s">
        <v>505</v>
      </c>
      <c r="J202" s="93" t="str">
        <f>VLOOKUP(I202,Presupuesto!$B$11:$C$565,2,0)</f>
        <v>DECIMOCUARTO MES</v>
      </c>
      <c r="K202" s="90" t="str">
        <f t="shared" si="7"/>
        <v>Posgrado</v>
      </c>
      <c r="L202" s="90" t="s">
        <v>384</v>
      </c>
    </row>
    <row r="203" spans="3:12" ht="15.75" thickBot="1" x14ac:dyDescent="0.3">
      <c r="C203" s="129" t="s">
        <v>470</v>
      </c>
      <c r="D203" s="191"/>
      <c r="E203" s="144">
        <v>12</v>
      </c>
      <c r="F203" s="226">
        <f>HLOOKUP($C203,$BZ$2:$CM$3,2,0)</f>
        <v>35733.589999999997</v>
      </c>
      <c r="G203" s="105">
        <f>D203*E203*F203</f>
        <v>0</v>
      </c>
      <c r="H203" s="158"/>
      <c r="I203" s="106" t="s">
        <v>482</v>
      </c>
      <c r="J203" s="106" t="str">
        <f>VLOOKUP(I203,Presupuesto!$B$11:$C$565,2,0)</f>
        <v>SUELDOS Y SALARIOS PERMANENTES</v>
      </c>
      <c r="K203" s="90" t="str">
        <f t="shared" si="7"/>
        <v>Posgrado</v>
      </c>
      <c r="L203" s="90" t="s">
        <v>384</v>
      </c>
    </row>
    <row r="204" spans="3:12" x14ac:dyDescent="0.25">
      <c r="C204" s="163" t="s">
        <v>58</v>
      </c>
      <c r="D204" s="155"/>
      <c r="E204" s="146">
        <v>0</v>
      </c>
      <c r="F204" s="92">
        <f>IF(E203=0,"",(G203/E203)/12*E203)</f>
        <v>0</v>
      </c>
      <c r="G204" s="89">
        <f>F204</f>
        <v>0</v>
      </c>
      <c r="H204" s="156"/>
      <c r="I204" s="108" t="s">
        <v>502</v>
      </c>
      <c r="J204" s="108" t="str">
        <f>VLOOKUP(I204,Presupuesto!$B$11:$C$565,2,0)</f>
        <v>AGUINALDO Y DECIMO CUARTO MES</v>
      </c>
      <c r="K204" s="90" t="str">
        <f t="shared" si="7"/>
        <v>Posgrado</v>
      </c>
      <c r="L204" s="90" t="s">
        <v>384</v>
      </c>
    </row>
    <row r="205" spans="3:12" ht="15.75" thickBot="1" x14ac:dyDescent="0.3">
      <c r="C205" s="164" t="s">
        <v>59</v>
      </c>
      <c r="D205" s="155"/>
      <c r="E205" s="146">
        <v>0</v>
      </c>
      <c r="F205" s="109">
        <f>IF(E203&lt;6,"",((E203-6)/12)*(G203/E203))</f>
        <v>0</v>
      </c>
      <c r="G205" s="89">
        <f>F205</f>
        <v>0</v>
      </c>
      <c r="H205" s="156"/>
      <c r="I205" s="93" t="s">
        <v>505</v>
      </c>
      <c r="J205" s="93" t="str">
        <f>VLOOKUP(I205,Presupuesto!$B$11:$C$565,2,0)</f>
        <v>DECIMOCUARTO MES</v>
      </c>
      <c r="K205" s="90" t="str">
        <f t="shared" si="7"/>
        <v>Posgrado</v>
      </c>
      <c r="L205" s="90" t="s">
        <v>384</v>
      </c>
    </row>
    <row r="206" spans="3:12" ht="15.75" thickBot="1" x14ac:dyDescent="0.3">
      <c r="C206" s="129" t="s">
        <v>471</v>
      </c>
      <c r="D206" s="191"/>
      <c r="E206" s="144">
        <v>12</v>
      </c>
      <c r="F206" s="226">
        <f>HLOOKUP($C206,$BZ$2:$CM$3,2,0)</f>
        <v>31763.19</v>
      </c>
      <c r="G206" s="105">
        <f>D206*E206*F206</f>
        <v>0</v>
      </c>
      <c r="H206" s="158"/>
      <c r="I206" s="106" t="s">
        <v>482</v>
      </c>
      <c r="J206" s="106" t="str">
        <f>VLOOKUP(I206,Presupuesto!$B$11:$C$565,2,0)</f>
        <v>SUELDOS Y SALARIOS PERMANENTES</v>
      </c>
      <c r="K206" s="90" t="str">
        <f t="shared" si="7"/>
        <v>Posgrado</v>
      </c>
      <c r="L206" s="90" t="s">
        <v>384</v>
      </c>
    </row>
    <row r="207" spans="3:12" x14ac:dyDescent="0.25">
      <c r="C207" s="163" t="s">
        <v>58</v>
      </c>
      <c r="D207" s="155"/>
      <c r="E207" s="146">
        <v>0</v>
      </c>
      <c r="F207" s="92">
        <f>IF(E206=0,"",(G206/E206)/12*E206)</f>
        <v>0</v>
      </c>
      <c r="G207" s="89">
        <f>F207</f>
        <v>0</v>
      </c>
      <c r="H207" s="156"/>
      <c r="I207" s="108" t="s">
        <v>502</v>
      </c>
      <c r="J207" s="108" t="str">
        <f>VLOOKUP(I207,Presupuesto!$B$11:$C$565,2,0)</f>
        <v>AGUINALDO Y DECIMO CUARTO MES</v>
      </c>
      <c r="K207" s="90" t="str">
        <f t="shared" si="7"/>
        <v>Posgrado</v>
      </c>
      <c r="L207" s="90" t="s">
        <v>384</v>
      </c>
    </row>
    <row r="208" spans="3:12" ht="15.75" thickBot="1" x14ac:dyDescent="0.3">
      <c r="C208" s="164" t="s">
        <v>59</v>
      </c>
      <c r="D208" s="155"/>
      <c r="E208" s="146">
        <v>0</v>
      </c>
      <c r="F208" s="109">
        <f>IF(E206&lt;6,"",((E206-6)/12)*(G206/E206))</f>
        <v>0</v>
      </c>
      <c r="G208" s="89">
        <f>F208</f>
        <v>0</v>
      </c>
      <c r="H208" s="156"/>
      <c r="I208" s="93" t="s">
        <v>505</v>
      </c>
      <c r="J208" s="93" t="str">
        <f>VLOOKUP(I208,Presupuesto!$B$11:$C$565,2,0)</f>
        <v>DECIMOCUARTO MES</v>
      </c>
      <c r="K208" s="90" t="str">
        <f t="shared" si="7"/>
        <v>Posgrado</v>
      </c>
      <c r="L208" s="90" t="s">
        <v>384</v>
      </c>
    </row>
    <row r="209" spans="3:12" ht="15.75" thickBot="1" x14ac:dyDescent="0.3">
      <c r="C209" s="129" t="s">
        <v>472</v>
      </c>
      <c r="D209" s="191"/>
      <c r="E209" s="144">
        <v>12</v>
      </c>
      <c r="F209" s="226">
        <f>HLOOKUP($C209,$BZ$2:$CM$3,2,0)</f>
        <v>29777.99</v>
      </c>
      <c r="G209" s="105">
        <f>D209*E209*F209</f>
        <v>0</v>
      </c>
      <c r="H209" s="158"/>
      <c r="I209" s="106" t="s">
        <v>482</v>
      </c>
      <c r="J209" s="106" t="str">
        <f>VLOOKUP(I209,Presupuesto!$B$11:$C$565,2,0)</f>
        <v>SUELDOS Y SALARIOS PERMANENTES</v>
      </c>
      <c r="K209" s="90" t="str">
        <f t="shared" si="7"/>
        <v>Posgrado</v>
      </c>
      <c r="L209" s="90" t="s">
        <v>384</v>
      </c>
    </row>
    <row r="210" spans="3:12" x14ac:dyDescent="0.25">
      <c r="C210" s="163" t="s">
        <v>58</v>
      </c>
      <c r="D210" s="155"/>
      <c r="E210" s="146">
        <v>0</v>
      </c>
      <c r="F210" s="92">
        <f>IF(E209=0,"",(G209/E209)/12*E209)</f>
        <v>0</v>
      </c>
      <c r="G210" s="89">
        <f>F210</f>
        <v>0</v>
      </c>
      <c r="H210" s="156"/>
      <c r="I210" s="108" t="s">
        <v>502</v>
      </c>
      <c r="J210" s="108" t="str">
        <f>VLOOKUP(I210,Presupuesto!$B$11:$C$565,2,0)</f>
        <v>AGUINALDO Y DECIMO CUARTO MES</v>
      </c>
      <c r="K210" s="90" t="str">
        <f t="shared" si="7"/>
        <v>Posgrado</v>
      </c>
      <c r="L210" s="90" t="s">
        <v>384</v>
      </c>
    </row>
    <row r="211" spans="3:12" ht="15.75" thickBot="1" x14ac:dyDescent="0.3">
      <c r="C211" s="164" t="s">
        <v>59</v>
      </c>
      <c r="D211" s="155"/>
      <c r="E211" s="146">
        <v>0</v>
      </c>
      <c r="F211" s="109">
        <f>IF(E209&lt;6,"",((E209-6)/12)*(G209/E209))</f>
        <v>0</v>
      </c>
      <c r="G211" s="89">
        <f>F211</f>
        <v>0</v>
      </c>
      <c r="H211" s="156"/>
      <c r="I211" s="93" t="s">
        <v>505</v>
      </c>
      <c r="J211" s="93" t="str">
        <f>VLOOKUP(I211,Presupuesto!$B$11:$C$565,2,0)</f>
        <v>DECIMOCUARTO MES</v>
      </c>
      <c r="K211" s="90" t="str">
        <f t="shared" si="7"/>
        <v>Posgrado</v>
      </c>
      <c r="L211" s="90" t="s">
        <v>384</v>
      </c>
    </row>
    <row r="212" spans="3:12" ht="15.75" thickBot="1" x14ac:dyDescent="0.3">
      <c r="C212" s="129" t="s">
        <v>473</v>
      </c>
      <c r="D212" s="191"/>
      <c r="E212" s="144">
        <v>12</v>
      </c>
      <c r="F212" s="226">
        <f>HLOOKUP($C212,$BZ$2:$CM$3,2,0)</f>
        <v>27792.79</v>
      </c>
      <c r="G212" s="105">
        <f>D212*E212*F212</f>
        <v>0</v>
      </c>
      <c r="H212" s="158"/>
      <c r="I212" s="106" t="s">
        <v>482</v>
      </c>
      <c r="J212" s="106" t="str">
        <f>VLOOKUP(I212,Presupuesto!$B$11:$C$565,2,0)</f>
        <v>SUELDOS Y SALARIOS PERMANENTES</v>
      </c>
      <c r="K212" s="90" t="str">
        <f t="shared" si="7"/>
        <v>Posgrado</v>
      </c>
      <c r="L212" s="90" t="s">
        <v>384</v>
      </c>
    </row>
    <row r="213" spans="3:12" x14ac:dyDescent="0.25">
      <c r="C213" s="163" t="s">
        <v>58</v>
      </c>
      <c r="D213" s="155"/>
      <c r="E213" s="146">
        <v>0</v>
      </c>
      <c r="F213" s="92">
        <f>IF(E212=0,"",(G212/E212)/12*E212)</f>
        <v>0</v>
      </c>
      <c r="G213" s="89">
        <f>F213</f>
        <v>0</v>
      </c>
      <c r="H213" s="156"/>
      <c r="I213" s="108" t="s">
        <v>502</v>
      </c>
      <c r="J213" s="108" t="str">
        <f>VLOOKUP(I213,Presupuesto!$B$11:$C$565,2,0)</f>
        <v>AGUINALDO Y DECIMO CUARTO MES</v>
      </c>
      <c r="K213" s="90" t="str">
        <f t="shared" si="7"/>
        <v>Posgrado</v>
      </c>
      <c r="L213" s="90" t="s">
        <v>384</v>
      </c>
    </row>
    <row r="214" spans="3:12" ht="15.75" thickBot="1" x14ac:dyDescent="0.3">
      <c r="C214" s="164" t="s">
        <v>59</v>
      </c>
      <c r="D214" s="155"/>
      <c r="E214" s="146">
        <v>0</v>
      </c>
      <c r="F214" s="109">
        <f>IF(E212&lt;6,"",((E212-6)/12)*(G212/E212))</f>
        <v>0</v>
      </c>
      <c r="G214" s="89">
        <f>F214</f>
        <v>0</v>
      </c>
      <c r="H214" s="156"/>
      <c r="I214" s="93" t="s">
        <v>505</v>
      </c>
      <c r="J214" s="93" t="str">
        <f>VLOOKUP(I214,Presupuesto!$B$11:$C$565,2,0)</f>
        <v>DECIMOCUARTO MES</v>
      </c>
      <c r="K214" s="90" t="str">
        <f t="shared" si="7"/>
        <v>Posgrado</v>
      </c>
      <c r="L214" s="90" t="s">
        <v>384</v>
      </c>
    </row>
    <row r="215" spans="3:12" ht="15.75" thickBot="1" x14ac:dyDescent="0.3">
      <c r="C215" s="129" t="s">
        <v>474</v>
      </c>
      <c r="D215" s="191"/>
      <c r="E215" s="144">
        <v>12</v>
      </c>
      <c r="F215" s="226">
        <f>HLOOKUP($C215,$BZ$2:$CM$3,2,0)</f>
        <v>18859.39</v>
      </c>
      <c r="G215" s="105">
        <f>D215*E215*F215</f>
        <v>0</v>
      </c>
      <c r="H215" s="158"/>
      <c r="I215" s="106" t="s">
        <v>482</v>
      </c>
      <c r="J215" s="106" t="str">
        <f>VLOOKUP(I215,Presupuesto!$B$11:$C$565,2,0)</f>
        <v>SUELDOS Y SALARIOS PERMANENTES</v>
      </c>
      <c r="K215" s="90" t="str">
        <f t="shared" si="7"/>
        <v>Posgrado</v>
      </c>
      <c r="L215" s="90" t="s">
        <v>384</v>
      </c>
    </row>
    <row r="216" spans="3:12" x14ac:dyDescent="0.25">
      <c r="C216" s="163" t="s">
        <v>58</v>
      </c>
      <c r="D216" s="155"/>
      <c r="E216" s="146">
        <v>0</v>
      </c>
      <c r="F216" s="92">
        <f>IF(E215=0,"",(G215/E215)/12*E215)</f>
        <v>0</v>
      </c>
      <c r="G216" s="89">
        <f>F216</f>
        <v>0</v>
      </c>
      <c r="H216" s="156"/>
      <c r="I216" s="108" t="s">
        <v>502</v>
      </c>
      <c r="J216" s="108" t="str">
        <f>VLOOKUP(I216,Presupuesto!$B$11:$C$565,2,0)</f>
        <v>AGUINALDO Y DECIMO CUARTO MES</v>
      </c>
      <c r="K216" s="90" t="str">
        <f t="shared" si="7"/>
        <v>Posgrado</v>
      </c>
      <c r="L216" s="90" t="s">
        <v>384</v>
      </c>
    </row>
    <row r="217" spans="3:12" ht="15.75" thickBot="1" x14ac:dyDescent="0.3">
      <c r="C217" s="164" t="s">
        <v>59</v>
      </c>
      <c r="D217" s="155"/>
      <c r="E217" s="146">
        <v>0</v>
      </c>
      <c r="F217" s="109">
        <f>IF(E215&lt;6,"",((E215-6)/12)*(G215/E215))</f>
        <v>0</v>
      </c>
      <c r="G217" s="89">
        <f>F217</f>
        <v>0</v>
      </c>
      <c r="H217" s="156"/>
      <c r="I217" s="93" t="s">
        <v>505</v>
      </c>
      <c r="J217" s="93" t="str">
        <f>VLOOKUP(I217,Presupuesto!$B$11:$C$565,2,0)</f>
        <v>DECIMOCUARTO MES</v>
      </c>
      <c r="K217" s="90" t="str">
        <f t="shared" si="7"/>
        <v>Posgrado</v>
      </c>
      <c r="L217" s="90" t="s">
        <v>384</v>
      </c>
    </row>
    <row r="218" spans="3:12" ht="15.75" thickBot="1" x14ac:dyDescent="0.3">
      <c r="C218" s="129" t="s">
        <v>475</v>
      </c>
      <c r="D218" s="191"/>
      <c r="E218" s="144">
        <v>12</v>
      </c>
      <c r="F218" s="226">
        <f>HLOOKUP($C218,$BZ$2:$CM$3,2,0)</f>
        <v>17866.8</v>
      </c>
      <c r="G218" s="105">
        <f>D218*E218*F218</f>
        <v>0</v>
      </c>
      <c r="H218" s="158"/>
      <c r="I218" s="106" t="s">
        <v>482</v>
      </c>
      <c r="J218" s="106" t="str">
        <f>VLOOKUP(I218,Presupuesto!$B$11:$C$565,2,0)</f>
        <v>SUELDOS Y SALARIOS PERMANENTES</v>
      </c>
      <c r="K218" s="90" t="str">
        <f t="shared" si="7"/>
        <v>Posgrado</v>
      </c>
      <c r="L218" s="90" t="s">
        <v>384</v>
      </c>
    </row>
    <row r="219" spans="3:12" x14ac:dyDescent="0.25">
      <c r="C219" s="163" t="s">
        <v>58</v>
      </c>
      <c r="D219" s="155"/>
      <c r="E219" s="146">
        <v>0</v>
      </c>
      <c r="F219" s="92">
        <f>IF(E218=0,"",(G218/E218)/12*E218)</f>
        <v>0</v>
      </c>
      <c r="G219" s="89">
        <f>F219</f>
        <v>0</v>
      </c>
      <c r="H219" s="156"/>
      <c r="I219" s="108" t="s">
        <v>502</v>
      </c>
      <c r="J219" s="108" t="str">
        <f>VLOOKUP(I219,Presupuesto!$B$11:$C$565,2,0)</f>
        <v>AGUINALDO Y DECIMO CUARTO MES</v>
      </c>
      <c r="K219" s="90" t="str">
        <f t="shared" si="7"/>
        <v>Posgrado</v>
      </c>
      <c r="L219" s="90" t="s">
        <v>384</v>
      </c>
    </row>
    <row r="220" spans="3:12" ht="15.75" thickBot="1" x14ac:dyDescent="0.3">
      <c r="C220" s="164" t="s">
        <v>59</v>
      </c>
      <c r="D220" s="155"/>
      <c r="E220" s="146">
        <v>0</v>
      </c>
      <c r="F220" s="109">
        <f>IF(E218&lt;6,"",((E218-6)/12)*(G218/E218))</f>
        <v>0</v>
      </c>
      <c r="G220" s="89">
        <f>F220</f>
        <v>0</v>
      </c>
      <c r="H220" s="156"/>
      <c r="I220" s="93" t="s">
        <v>505</v>
      </c>
      <c r="J220" s="93" t="str">
        <f>VLOOKUP(I220,Presupuesto!$B$11:$C$565,2,0)</f>
        <v>DECIMOCUARTO MES</v>
      </c>
      <c r="K220" s="90" t="str">
        <f t="shared" si="7"/>
        <v>Posgrado</v>
      </c>
      <c r="L220" s="90" t="s">
        <v>384</v>
      </c>
    </row>
    <row r="221" spans="3:12" ht="15.75" thickBot="1" x14ac:dyDescent="0.3">
      <c r="C221" s="129" t="s">
        <v>476</v>
      </c>
      <c r="D221" s="191"/>
      <c r="E221" s="144">
        <v>12</v>
      </c>
      <c r="F221" s="226">
        <f>HLOOKUP($C221,$BZ$2:$CM$3,2,0)</f>
        <v>13896.4</v>
      </c>
      <c r="G221" s="105">
        <f>D221*E221*F221</f>
        <v>0</v>
      </c>
      <c r="H221" s="158"/>
      <c r="I221" s="106" t="s">
        <v>482</v>
      </c>
      <c r="J221" s="106" t="str">
        <f>VLOOKUP(I221,Presupuesto!$B$11:$C$565,2,0)</f>
        <v>SUELDOS Y SALARIOS PERMANENTES</v>
      </c>
      <c r="K221" s="90" t="str">
        <f t="shared" si="7"/>
        <v>Posgrado</v>
      </c>
      <c r="L221" s="90" t="s">
        <v>384</v>
      </c>
    </row>
    <row r="222" spans="3:12" x14ac:dyDescent="0.25">
      <c r="C222" s="163" t="s">
        <v>58</v>
      </c>
      <c r="D222" s="155"/>
      <c r="E222" s="146">
        <v>0</v>
      </c>
      <c r="F222" s="92">
        <f>IF(E221=0,"",(G221/E221)/12*E221)</f>
        <v>0</v>
      </c>
      <c r="G222" s="89">
        <f>F222</f>
        <v>0</v>
      </c>
      <c r="H222" s="156"/>
      <c r="I222" s="108" t="s">
        <v>502</v>
      </c>
      <c r="J222" s="108" t="str">
        <f>VLOOKUP(I222,Presupuesto!$B$11:$C$565,2,0)</f>
        <v>AGUINALDO Y DECIMO CUARTO MES</v>
      </c>
      <c r="K222" s="90" t="str">
        <f t="shared" si="7"/>
        <v>Posgrado</v>
      </c>
      <c r="L222" s="90" t="s">
        <v>384</v>
      </c>
    </row>
    <row r="223" spans="3:12" ht="15.75" thickBot="1" x14ac:dyDescent="0.3">
      <c r="C223" s="164" t="s">
        <v>59</v>
      </c>
      <c r="D223" s="155"/>
      <c r="E223" s="146">
        <v>0</v>
      </c>
      <c r="F223" s="109">
        <f>IF(E221&lt;6,"",((E221-6)/12)*(G221/E221))</f>
        <v>0</v>
      </c>
      <c r="G223" s="89">
        <f>F223</f>
        <v>0</v>
      </c>
      <c r="H223" s="156"/>
      <c r="I223" s="93" t="s">
        <v>505</v>
      </c>
      <c r="J223" s="93" t="str">
        <f>VLOOKUP(I223,Presupuesto!$B$11:$C$565,2,0)</f>
        <v>DECIMOCUARTO MES</v>
      </c>
      <c r="K223" s="90" t="str">
        <f t="shared" si="7"/>
        <v>Posgrado</v>
      </c>
      <c r="L223" s="90" t="s">
        <v>384</v>
      </c>
    </row>
    <row r="224" spans="3:12" ht="15.75" thickBot="1" x14ac:dyDescent="0.3">
      <c r="C224" s="129" t="s">
        <v>477</v>
      </c>
      <c r="D224" s="191"/>
      <c r="E224" s="144">
        <v>12</v>
      </c>
      <c r="F224" s="226">
        <f>HLOOKUP($C224,$BZ$2:$CM$3,2,0)</f>
        <v>15004.09</v>
      </c>
      <c r="G224" s="105">
        <f>D224*E224*F224</f>
        <v>0</v>
      </c>
      <c r="H224" s="158"/>
      <c r="I224" s="106" t="s">
        <v>482</v>
      </c>
      <c r="J224" s="106" t="str">
        <f>VLOOKUP(I224,Presupuesto!$B$11:$C$565,2,0)</f>
        <v>SUELDOS Y SALARIOS PERMANENTES</v>
      </c>
      <c r="K224" s="90" t="str">
        <f t="shared" si="7"/>
        <v>Posgrado</v>
      </c>
      <c r="L224" s="90" t="s">
        <v>384</v>
      </c>
    </row>
    <row r="225" spans="3:12" x14ac:dyDescent="0.25">
      <c r="C225" s="163" t="s">
        <v>58</v>
      </c>
      <c r="D225" s="155"/>
      <c r="E225" s="146">
        <v>0</v>
      </c>
      <c r="F225" s="92">
        <f>IF(E224=0,"",(G224/E224)/12*E224)</f>
        <v>0</v>
      </c>
      <c r="G225" s="89">
        <f>F225</f>
        <v>0</v>
      </c>
      <c r="H225" s="156"/>
      <c r="I225" s="108" t="s">
        <v>502</v>
      </c>
      <c r="J225" s="108" t="str">
        <f>VLOOKUP(I225,Presupuesto!$B$11:$C$565,2,0)</f>
        <v>AGUINALDO Y DECIMO CUARTO MES</v>
      </c>
      <c r="K225" s="90" t="str">
        <f t="shared" si="7"/>
        <v>Posgrado</v>
      </c>
      <c r="L225" s="90" t="s">
        <v>384</v>
      </c>
    </row>
    <row r="226" spans="3:12" ht="15.75" thickBot="1" x14ac:dyDescent="0.3">
      <c r="C226" s="164" t="s">
        <v>59</v>
      </c>
      <c r="D226" s="155"/>
      <c r="E226" s="146">
        <v>0</v>
      </c>
      <c r="F226" s="109">
        <f>IF(E224&lt;6,"",((E224-6)/12)*(G224/E224))</f>
        <v>0</v>
      </c>
      <c r="G226" s="89">
        <f>F226</f>
        <v>0</v>
      </c>
      <c r="H226" s="156"/>
      <c r="I226" s="93" t="s">
        <v>505</v>
      </c>
      <c r="J226" s="93" t="str">
        <f>VLOOKUP(I226,Presupuesto!$B$11:$C$565,2,0)</f>
        <v>DECIMOCUARTO MES</v>
      </c>
      <c r="K226" s="90" t="str">
        <f t="shared" si="7"/>
        <v>Posgrado</v>
      </c>
      <c r="L226" s="90" t="s">
        <v>384</v>
      </c>
    </row>
    <row r="227" spans="3:12" ht="15.75" thickBot="1" x14ac:dyDescent="0.3">
      <c r="C227" s="129" t="s">
        <v>478</v>
      </c>
      <c r="D227" s="191"/>
      <c r="E227" s="144">
        <v>12</v>
      </c>
      <c r="F227" s="226">
        <f>HLOOKUP($C227,$BZ$2:$CM$3,2,0)</f>
        <v>13238.9</v>
      </c>
      <c r="G227" s="105">
        <f>D227*E227*F227</f>
        <v>0</v>
      </c>
      <c r="H227" s="158"/>
      <c r="I227" s="106" t="s">
        <v>482</v>
      </c>
      <c r="J227" s="106" t="str">
        <f>VLOOKUP(I227,Presupuesto!$B$11:$C$565,2,0)</f>
        <v>SUELDOS Y SALARIOS PERMANENTES</v>
      </c>
      <c r="K227" s="90" t="str">
        <f t="shared" si="7"/>
        <v>Posgrado</v>
      </c>
      <c r="L227" s="90" t="s">
        <v>384</v>
      </c>
    </row>
    <row r="228" spans="3:12" x14ac:dyDescent="0.25">
      <c r="C228" s="163" t="s">
        <v>58</v>
      </c>
      <c r="D228" s="155"/>
      <c r="E228" s="146">
        <v>0</v>
      </c>
      <c r="F228" s="92">
        <f>IF(E227=0,"",(G227/E227)/12*E227)</f>
        <v>0</v>
      </c>
      <c r="G228" s="89">
        <f>F228</f>
        <v>0</v>
      </c>
      <c r="H228" s="156"/>
      <c r="I228" s="108" t="s">
        <v>502</v>
      </c>
      <c r="J228" s="108" t="str">
        <f>VLOOKUP(I228,Presupuesto!$B$11:$C$565,2,0)</f>
        <v>AGUINALDO Y DECIMO CUARTO MES</v>
      </c>
      <c r="K228" s="90" t="str">
        <f t="shared" si="7"/>
        <v>Posgrado</v>
      </c>
      <c r="L228" s="90" t="s">
        <v>384</v>
      </c>
    </row>
    <row r="229" spans="3:12" ht="15.75" thickBot="1" x14ac:dyDescent="0.3">
      <c r="C229" s="164" t="s">
        <v>59</v>
      </c>
      <c r="D229" s="155"/>
      <c r="E229" s="146">
        <v>0</v>
      </c>
      <c r="F229" s="109">
        <f>IF(E227&lt;6,"",((E227-6)/12)*(G227/E227))</f>
        <v>0</v>
      </c>
      <c r="G229" s="89">
        <f>F229</f>
        <v>0</v>
      </c>
      <c r="H229" s="156"/>
      <c r="I229" s="93" t="s">
        <v>505</v>
      </c>
      <c r="J229" s="93" t="str">
        <f>VLOOKUP(I229,Presupuesto!$B$11:$C$565,2,0)</f>
        <v>DECIMOCUARTO MES</v>
      </c>
      <c r="K229" s="90" t="str">
        <f t="shared" si="7"/>
        <v>Posgrado</v>
      </c>
      <c r="L229" s="90" t="s">
        <v>384</v>
      </c>
    </row>
    <row r="230" spans="3:12" ht="15.75" thickBot="1" x14ac:dyDescent="0.3">
      <c r="C230" s="129" t="s">
        <v>479</v>
      </c>
      <c r="D230" s="191"/>
      <c r="E230" s="144">
        <v>12</v>
      </c>
      <c r="F230" s="226">
        <f>HLOOKUP($C230,$BZ$2:$CM$3,2,0)</f>
        <v>12356.31</v>
      </c>
      <c r="G230" s="105">
        <f>D230*E230*F230</f>
        <v>0</v>
      </c>
      <c r="H230" s="158"/>
      <c r="I230" s="106" t="s">
        <v>482</v>
      </c>
      <c r="J230" s="106" t="str">
        <f>VLOOKUP(I230,Presupuesto!$B$11:$C$565,2,0)</f>
        <v>SUELDOS Y SALARIOS PERMANENTES</v>
      </c>
      <c r="K230" s="90" t="str">
        <f t="shared" ref="K230:K247" si="8">$K$197</f>
        <v>Posgrado</v>
      </c>
      <c r="L230" s="90" t="s">
        <v>384</v>
      </c>
    </row>
    <row r="231" spans="3:12" x14ac:dyDescent="0.25">
      <c r="C231" s="163" t="s">
        <v>58</v>
      </c>
      <c r="D231" s="155"/>
      <c r="E231" s="146">
        <v>0</v>
      </c>
      <c r="F231" s="92">
        <f>IF(E230=0,"",(G230/E230)/12*E230)</f>
        <v>0</v>
      </c>
      <c r="G231" s="89">
        <f>F231</f>
        <v>0</v>
      </c>
      <c r="H231" s="156"/>
      <c r="I231" s="108" t="s">
        <v>502</v>
      </c>
      <c r="J231" s="108" t="str">
        <f>VLOOKUP(I231,Presupuesto!$B$11:$C$565,2,0)</f>
        <v>AGUINALDO Y DECIMO CUARTO MES</v>
      </c>
      <c r="K231" s="90" t="str">
        <f t="shared" si="8"/>
        <v>Posgrado</v>
      </c>
      <c r="L231" s="90" t="s">
        <v>384</v>
      </c>
    </row>
    <row r="232" spans="3:12" ht="15.75" thickBot="1" x14ac:dyDescent="0.3">
      <c r="C232" s="164" t="s">
        <v>59</v>
      </c>
      <c r="D232" s="155"/>
      <c r="E232" s="146">
        <v>0</v>
      </c>
      <c r="F232" s="109">
        <f>IF(E230&lt;6,"",((E230-6)/12)*(G230/E230))</f>
        <v>0</v>
      </c>
      <c r="G232" s="89">
        <f>F232</f>
        <v>0</v>
      </c>
      <c r="H232" s="156"/>
      <c r="I232" s="93" t="s">
        <v>505</v>
      </c>
      <c r="J232" s="93" t="str">
        <f>VLOOKUP(I232,Presupuesto!$B$11:$C$565,2,0)</f>
        <v>DECIMOCUARTO MES</v>
      </c>
      <c r="K232" s="90" t="str">
        <f t="shared" si="8"/>
        <v>Posgrado</v>
      </c>
      <c r="L232" s="90" t="s">
        <v>384</v>
      </c>
    </row>
    <row r="233" spans="3:12" ht="15.75" thickBot="1" x14ac:dyDescent="0.3">
      <c r="C233" s="129" t="s">
        <v>480</v>
      </c>
      <c r="D233" s="191"/>
      <c r="E233" s="144">
        <v>12</v>
      </c>
      <c r="F233" s="226">
        <f>HLOOKUP($C233,$BZ$2:$CM$3,2,0)</f>
        <v>463.22</v>
      </c>
      <c r="G233" s="105">
        <f>D233*E233*F233</f>
        <v>0</v>
      </c>
      <c r="H233" s="158"/>
      <c r="I233" s="106" t="s">
        <v>482</v>
      </c>
      <c r="J233" s="106" t="str">
        <f>VLOOKUP(I233,Presupuesto!$B$11:$C$565,2,0)</f>
        <v>SUELDOS Y SALARIOS PERMANENTES</v>
      </c>
      <c r="K233" s="90" t="str">
        <f t="shared" si="8"/>
        <v>Posgrado</v>
      </c>
      <c r="L233" s="90" t="s">
        <v>384</v>
      </c>
    </row>
    <row r="234" spans="3:12" x14ac:dyDescent="0.25">
      <c r="C234" s="163" t="s">
        <v>58</v>
      </c>
      <c r="D234" s="155"/>
      <c r="E234" s="146">
        <v>0</v>
      </c>
      <c r="F234" s="92">
        <f>IF(E233=0,"",(G233/E233)/12*E233)</f>
        <v>0</v>
      </c>
      <c r="G234" s="89">
        <f>F234</f>
        <v>0</v>
      </c>
      <c r="H234" s="156"/>
      <c r="I234" s="108" t="s">
        <v>502</v>
      </c>
      <c r="J234" s="108" t="str">
        <f>VLOOKUP(I234,Presupuesto!$B$11:$C$565,2,0)</f>
        <v>AGUINALDO Y DECIMO CUARTO MES</v>
      </c>
      <c r="K234" s="90" t="str">
        <f t="shared" si="8"/>
        <v>Posgrado</v>
      </c>
      <c r="L234" s="90" t="s">
        <v>384</v>
      </c>
    </row>
    <row r="235" spans="3:12" ht="15.75" thickBot="1" x14ac:dyDescent="0.3">
      <c r="C235" s="164" t="s">
        <v>59</v>
      </c>
      <c r="D235" s="155"/>
      <c r="E235" s="146">
        <v>0</v>
      </c>
      <c r="F235" s="109">
        <f>IF(E233&lt;6,"",((E233-6)/12)*(G233/E233))</f>
        <v>0</v>
      </c>
      <c r="G235" s="89">
        <f>F235</f>
        <v>0</v>
      </c>
      <c r="H235" s="156"/>
      <c r="I235" s="93" t="s">
        <v>505</v>
      </c>
      <c r="J235" s="93" t="str">
        <f>VLOOKUP(I235,Presupuesto!$B$11:$C$565,2,0)</f>
        <v>DECIMOCUARTO MES</v>
      </c>
      <c r="K235" s="90" t="str">
        <f t="shared" si="8"/>
        <v>Posgrado</v>
      </c>
      <c r="L235" s="90" t="s">
        <v>384</v>
      </c>
    </row>
    <row r="236" spans="3:12" ht="15.75" thickBot="1" x14ac:dyDescent="0.3">
      <c r="C236" s="129" t="s">
        <v>481</v>
      </c>
      <c r="D236" s="191"/>
      <c r="E236" s="144">
        <v>12</v>
      </c>
      <c r="F236" s="226">
        <f>HLOOKUP($C236,$BZ$2:$CM$3,2,0)</f>
        <v>2007.3</v>
      </c>
      <c r="G236" s="105">
        <f>D236*E236*F236</f>
        <v>0</v>
      </c>
      <c r="H236" s="158"/>
      <c r="I236" s="106" t="s">
        <v>482</v>
      </c>
      <c r="J236" s="106" t="str">
        <f>VLOOKUP(I236,Presupuesto!$B$11:$C$565,2,0)</f>
        <v>SUELDOS Y SALARIOS PERMANENTES</v>
      </c>
      <c r="K236" s="90" t="str">
        <f t="shared" si="8"/>
        <v>Posgrado</v>
      </c>
      <c r="L236" s="90" t="s">
        <v>384</v>
      </c>
    </row>
    <row r="237" spans="3:12" x14ac:dyDescent="0.25">
      <c r="C237" s="163" t="s">
        <v>58</v>
      </c>
      <c r="D237" s="155"/>
      <c r="E237" s="146">
        <v>0</v>
      </c>
      <c r="F237" s="92">
        <f>IF(E236=0,"",(G236/E236)/12*E236)</f>
        <v>0</v>
      </c>
      <c r="G237" s="89">
        <f>F237</f>
        <v>0</v>
      </c>
      <c r="H237" s="156"/>
      <c r="I237" s="108" t="s">
        <v>502</v>
      </c>
      <c r="J237" s="108" t="str">
        <f>VLOOKUP(I237,Presupuesto!$B$11:$C$565,2,0)</f>
        <v>AGUINALDO Y DECIMO CUARTO MES</v>
      </c>
      <c r="K237" s="90" t="str">
        <f t="shared" si="8"/>
        <v>Posgrado</v>
      </c>
      <c r="L237" s="90" t="s">
        <v>384</v>
      </c>
    </row>
    <row r="238" spans="3:12" ht="15.75" thickBot="1" x14ac:dyDescent="0.3">
      <c r="C238" s="164" t="s">
        <v>59</v>
      </c>
      <c r="D238" s="155"/>
      <c r="E238" s="146">
        <v>0</v>
      </c>
      <c r="F238" s="109">
        <f>IF(E236&lt;6,"",((E236-6)/12)*(G236/E236))</f>
        <v>0</v>
      </c>
      <c r="G238" s="89">
        <f>F238</f>
        <v>0</v>
      </c>
      <c r="H238" s="156"/>
      <c r="I238" s="93" t="s">
        <v>505</v>
      </c>
      <c r="J238" s="93" t="str">
        <f>VLOOKUP(I238,Presupuesto!$B$11:$C$565,2,0)</f>
        <v>DECIMOCUARTO MES</v>
      </c>
      <c r="K238" s="90" t="str">
        <f t="shared" si="8"/>
        <v>Posgrado</v>
      </c>
      <c r="L238" s="90" t="s">
        <v>384</v>
      </c>
    </row>
    <row r="239" spans="3:12" ht="15.75" thickBot="1" x14ac:dyDescent="0.3">
      <c r="C239" s="132" t="s">
        <v>83</v>
      </c>
      <c r="D239" s="191"/>
      <c r="E239" s="144">
        <v>12</v>
      </c>
      <c r="F239" s="131">
        <v>30000</v>
      </c>
      <c r="G239" s="105">
        <f>D239*E239*F239</f>
        <v>0</v>
      </c>
      <c r="H239" s="158"/>
      <c r="I239" s="106" t="s">
        <v>550</v>
      </c>
      <c r="J239" s="106" t="str">
        <f>VLOOKUP(I239,Presupuesto!$B$11:$C$565,2,0)</f>
        <v>CONTRATOS ESPECIALES</v>
      </c>
      <c r="K239" s="90" t="str">
        <f t="shared" si="8"/>
        <v>Posgrado</v>
      </c>
      <c r="L239" s="90" t="s">
        <v>384</v>
      </c>
    </row>
    <row r="240" spans="3:12" x14ac:dyDescent="0.25">
      <c r="C240" s="163" t="s">
        <v>58</v>
      </c>
      <c r="D240" s="155"/>
      <c r="E240" s="146">
        <v>0</v>
      </c>
      <c r="F240" s="109">
        <f>IF(E239=0,"",(G239/E239)/12*E239)</f>
        <v>0</v>
      </c>
      <c r="G240" s="89">
        <f>F240</f>
        <v>0</v>
      </c>
      <c r="H240" s="156"/>
      <c r="I240" s="93" t="s">
        <v>550</v>
      </c>
      <c r="J240" s="93" t="str">
        <f>VLOOKUP(I240,Presupuesto!$B$11:$C$565,2,0)</f>
        <v>CONTRATOS ESPECIALES</v>
      </c>
      <c r="K240" s="90" t="str">
        <f t="shared" si="8"/>
        <v>Posgrado</v>
      </c>
      <c r="L240" s="90" t="s">
        <v>383</v>
      </c>
    </row>
    <row r="241" spans="3:12" ht="15.75" thickBot="1" x14ac:dyDescent="0.3">
      <c r="C241" s="164" t="s">
        <v>59</v>
      </c>
      <c r="D241" s="155"/>
      <c r="E241" s="146">
        <v>0</v>
      </c>
      <c r="F241" s="92">
        <f>IF(E239&lt;6,"",((E239-6)/12)*(G239/E239))</f>
        <v>0</v>
      </c>
      <c r="G241" s="89">
        <f>F241</f>
        <v>0</v>
      </c>
      <c r="H241" s="156"/>
      <c r="I241" s="93" t="s">
        <v>550</v>
      </c>
      <c r="J241" s="93" t="str">
        <f>VLOOKUP(I241,Presupuesto!$B$11:$C$565,2,0)</f>
        <v>CONTRATOS ESPECIALES</v>
      </c>
      <c r="K241" s="90" t="str">
        <f t="shared" si="8"/>
        <v>Posgrado</v>
      </c>
      <c r="L241" s="90" t="s">
        <v>388</v>
      </c>
    </row>
    <row r="242" spans="3:12" ht="15.75" thickBot="1" x14ac:dyDescent="0.3">
      <c r="C242" s="132" t="s">
        <v>60</v>
      </c>
      <c r="D242" s="191"/>
      <c r="E242" s="144">
        <v>12</v>
      </c>
      <c r="F242" s="110">
        <v>30000</v>
      </c>
      <c r="G242" s="105">
        <f>D242*E242*F242</f>
        <v>0</v>
      </c>
      <c r="H242" s="158"/>
      <c r="I242" s="106" t="s">
        <v>691</v>
      </c>
      <c r="J242" s="106" t="str">
        <f>VLOOKUP(I242,Presupuesto!$B$11:$C$565,2,0)</f>
        <v>OTROS SERVICIOS TECNICOS Y PROFESIONALES</v>
      </c>
      <c r="K242" s="90" t="str">
        <f t="shared" si="8"/>
        <v>Posgrado</v>
      </c>
      <c r="L242" s="90" t="s">
        <v>383</v>
      </c>
    </row>
    <row r="243" spans="3:12" x14ac:dyDescent="0.25">
      <c r="C243" s="163" t="s">
        <v>58</v>
      </c>
      <c r="D243" s="155"/>
      <c r="E243" s="146">
        <v>0</v>
      </c>
      <c r="F243" s="92">
        <v>0</v>
      </c>
      <c r="G243" s="89">
        <f>F243</f>
        <v>0</v>
      </c>
      <c r="H243" s="156"/>
      <c r="I243" s="93" t="s">
        <v>691</v>
      </c>
      <c r="J243" s="93" t="str">
        <f>VLOOKUP(I243,Presupuesto!$B$11:$C$565,2,0)</f>
        <v>OTROS SERVICIOS TECNICOS Y PROFESIONALES</v>
      </c>
      <c r="K243" s="90" t="str">
        <f t="shared" si="8"/>
        <v>Posgrado</v>
      </c>
      <c r="L243" s="90" t="s">
        <v>383</v>
      </c>
    </row>
    <row r="244" spans="3:12" ht="15.75" thickBot="1" x14ac:dyDescent="0.3">
      <c r="C244" s="164" t="s">
        <v>59</v>
      </c>
      <c r="D244" s="155"/>
      <c r="E244" s="146">
        <v>0</v>
      </c>
      <c r="F244" s="92">
        <v>0</v>
      </c>
      <c r="G244" s="89">
        <f>F244</f>
        <v>0</v>
      </c>
      <c r="H244" s="156"/>
      <c r="I244" s="93" t="s">
        <v>691</v>
      </c>
      <c r="J244" s="93" t="str">
        <f>VLOOKUP(I244,Presupuesto!$B$11:$C$565,2,0)</f>
        <v>OTROS SERVICIOS TECNICOS Y PROFESIONALES</v>
      </c>
      <c r="K244" s="90" t="str">
        <f t="shared" si="8"/>
        <v>Posgrado</v>
      </c>
      <c r="L244" s="90" t="s">
        <v>383</v>
      </c>
    </row>
    <row r="245" spans="3:12" ht="15.75" thickBot="1" x14ac:dyDescent="0.3">
      <c r="C245" s="132" t="s">
        <v>61</v>
      </c>
      <c r="D245" s="191"/>
      <c r="E245" s="144">
        <v>12</v>
      </c>
      <c r="F245" s="110">
        <v>15000</v>
      </c>
      <c r="G245" s="105">
        <f>D245*E245*F245</f>
        <v>0</v>
      </c>
      <c r="H245" s="158"/>
      <c r="I245" s="106" t="s">
        <v>482</v>
      </c>
      <c r="J245" s="106" t="str">
        <f>VLOOKUP(I245,Presupuesto!$B$11:$C$565,2,0)</f>
        <v>SUELDOS Y SALARIOS PERMANENTES</v>
      </c>
      <c r="K245" s="90" t="str">
        <f t="shared" si="8"/>
        <v>Posgrado</v>
      </c>
      <c r="L245" s="90" t="s">
        <v>383</v>
      </c>
    </row>
    <row r="246" spans="3:12" x14ac:dyDescent="0.25">
      <c r="C246" s="163" t="s">
        <v>58</v>
      </c>
      <c r="D246" s="161"/>
      <c r="E246" s="123">
        <v>0</v>
      </c>
      <c r="F246" s="111">
        <f>IF(E245=0,"",(G245/E245)/12*E245)</f>
        <v>0</v>
      </c>
      <c r="G246" s="112">
        <f>F246</f>
        <v>0</v>
      </c>
      <c r="H246" s="156"/>
      <c r="I246" s="93" t="s">
        <v>502</v>
      </c>
      <c r="J246" s="93" t="str">
        <f>VLOOKUP(I246,Presupuesto!$B$11:$C$565,2,0)</f>
        <v>AGUINALDO Y DECIMO CUARTO MES</v>
      </c>
      <c r="K246" s="90" t="str">
        <f t="shared" si="8"/>
        <v>Posgrado</v>
      </c>
      <c r="L246" s="90" t="s">
        <v>383</v>
      </c>
    </row>
    <row r="247" spans="3:12" ht="15.75" thickBot="1" x14ac:dyDescent="0.3">
      <c r="C247" s="165" t="s">
        <v>59</v>
      </c>
      <c r="D247" s="154"/>
      <c r="E247" s="124">
        <v>0</v>
      </c>
      <c r="F247" s="97">
        <f>IF(E245&lt;6,"",((E245-6)/12)*(G245/E245))</f>
        <v>0</v>
      </c>
      <c r="G247" s="97">
        <f>F247</f>
        <v>0</v>
      </c>
      <c r="H247" s="154"/>
      <c r="I247" s="98" t="s">
        <v>505</v>
      </c>
      <c r="J247" s="116" t="str">
        <f>VLOOKUP(I247,Presupuesto!$B$11:$C$565,2,0)</f>
        <v>DECIMOCUARTO MES</v>
      </c>
      <c r="K247" s="98" t="str">
        <f t="shared" si="8"/>
        <v>Posgrado</v>
      </c>
      <c r="L247" s="116" t="s">
        <v>383</v>
      </c>
    </row>
    <row r="249" spans="3:12" ht="15.75" thickBot="1" x14ac:dyDescent="0.3">
      <c r="K249" s="145"/>
    </row>
    <row r="250" spans="3:12" ht="15.75" thickBot="1" x14ac:dyDescent="0.3">
      <c r="C250" s="66" t="s">
        <v>43</v>
      </c>
      <c r="D250" s="30"/>
      <c r="E250" s="85"/>
      <c r="F250" s="85"/>
      <c r="G250" s="85"/>
      <c r="H250" s="69"/>
      <c r="I250" s="69"/>
      <c r="J250" s="69"/>
      <c r="K250" s="145"/>
    </row>
    <row r="251" spans="3:12" x14ac:dyDescent="0.25">
      <c r="D251" s="31"/>
      <c r="E251" s="85"/>
      <c r="F251" s="85"/>
      <c r="G251" s="85"/>
      <c r="H251" s="69"/>
      <c r="I251" s="69"/>
      <c r="J251" s="69"/>
      <c r="K251" s="145"/>
    </row>
    <row r="252" spans="3:12" x14ac:dyDescent="0.25">
      <c r="D252" s="31"/>
      <c r="E252" s="85"/>
      <c r="F252" s="85"/>
      <c r="G252" s="85"/>
      <c r="H252" s="69"/>
      <c r="I252" s="69"/>
      <c r="J252" s="69"/>
      <c r="K252" s="145"/>
    </row>
    <row r="253" spans="3:12" ht="15.75" x14ac:dyDescent="0.25">
      <c r="C253" s="194" t="s">
        <v>381</v>
      </c>
      <c r="D253" s="252"/>
      <c r="E253" s="85"/>
      <c r="F253" s="85"/>
      <c r="G253" s="85"/>
      <c r="H253" s="69"/>
      <c r="I253" s="69"/>
      <c r="J253" s="69"/>
      <c r="K253" s="145"/>
    </row>
    <row r="254" spans="3:12" ht="18.75" x14ac:dyDescent="0.25">
      <c r="C254" s="195" t="e">
        <f>IFERROR(VLOOKUP(D253,#REF!,2,FALSE),IFERROR(VLOOKUP(D253,#REF!,2,FALSE),IFERROR(VLOOKUP(D253,#REF!,2,FALSE),IFERROR(VLOOKUP(D253,#REF!,2,FALSE),IFERROR(VLOOKUP(D253,#REF!,2,FALSE),IFERROR(VLOOKUP(D253,#REF!,2,FALSE),IFERROR(VLOOKUP(D253,#REF!,2,FALSE),IFERROR(VLOOKUP(D253,#REF!,2,FALSE),IFERROR(VLOOKUP(D253,#REF!,2,FALSE),IFERROR(VLOOKUP(D253,#REF!,2,FALSE),IFERROR(VLOOKUP(D253,#REF!,2,FALSE),IFERROR(VLOOKUP(D253,#REF!,2,FALSE),IFERROR(VLOOKUP(D253,#REF!,2,FALSE),IFERROR(VLOOKUP(D253,#REF!,2,FALSE),IFERROR(VLOOKUP(D253,'16. Desa. del Sistema Educ.Sup.'!$F:$G,2,FALSE),IFERROR(VLOOKUP(D253,#REF!,2,FALSE),VLOOKUP(D253,#REF!,2,0)))))))))))))))))</f>
        <v>#REF!</v>
      </c>
      <c r="D254" s="31"/>
      <c r="E254" s="85"/>
      <c r="F254" s="85"/>
      <c r="G254" s="85"/>
      <c r="H254" s="69"/>
      <c r="I254" s="69"/>
      <c r="J254" s="69"/>
      <c r="K254" s="145"/>
    </row>
    <row r="255" spans="3:12" ht="15.75" thickBot="1" x14ac:dyDescent="0.3">
      <c r="C255" s="169"/>
      <c r="D255" s="31"/>
      <c r="E255" s="85"/>
      <c r="F255" s="85"/>
      <c r="G255" s="85"/>
      <c r="H255" s="69"/>
      <c r="I255" s="69"/>
      <c r="J255" s="69"/>
      <c r="K255" s="145"/>
    </row>
    <row r="256" spans="3:12" ht="30.75" thickBot="1" x14ac:dyDescent="0.3">
      <c r="C256" s="126" t="s">
        <v>44</v>
      </c>
      <c r="D256" s="130" t="s">
        <v>55</v>
      </c>
      <c r="E256" s="162" t="s">
        <v>56</v>
      </c>
      <c r="F256" s="130" t="s">
        <v>57</v>
      </c>
      <c r="G256" s="127" t="s">
        <v>27</v>
      </c>
      <c r="H256" s="125" t="s">
        <v>120</v>
      </c>
      <c r="I256" s="128" t="s">
        <v>46</v>
      </c>
      <c r="J256" s="128" t="s">
        <v>121</v>
      </c>
      <c r="K256" s="128" t="s">
        <v>399</v>
      </c>
      <c r="L256" s="128" t="s">
        <v>400</v>
      </c>
    </row>
    <row r="257" spans="3:12" ht="15.75" thickBot="1" x14ac:dyDescent="0.3">
      <c r="C257" s="129" t="s">
        <v>468</v>
      </c>
      <c r="D257" s="191"/>
      <c r="E257" s="144">
        <v>12</v>
      </c>
      <c r="F257" s="226">
        <f>HLOOKUP($C257,$BZ$2:$CM$3,2,0)</f>
        <v>43674.39</v>
      </c>
      <c r="G257" s="105">
        <f>D257*E257*F257</f>
        <v>0</v>
      </c>
      <c r="H257" s="158"/>
      <c r="I257" s="106" t="s">
        <v>482</v>
      </c>
      <c r="J257" s="106" t="str">
        <f>VLOOKUP(I257,Presupuesto!$B$11:$C$565,2,0)</f>
        <v>SUELDOS Y SALARIOS PERMANENTES</v>
      </c>
      <c r="K257" s="203" t="s">
        <v>1343</v>
      </c>
      <c r="L257" s="90" t="s">
        <v>383</v>
      </c>
    </row>
    <row r="258" spans="3:12" x14ac:dyDescent="0.25">
      <c r="C258" s="163" t="s">
        <v>58</v>
      </c>
      <c r="D258" s="155"/>
      <c r="E258" s="146">
        <v>0</v>
      </c>
      <c r="F258" s="92">
        <f>IF(E257=0,"",(G257/E257)/12*E257)</f>
        <v>0</v>
      </c>
      <c r="G258" s="89">
        <f>F258</f>
        <v>0</v>
      </c>
      <c r="H258" s="156"/>
      <c r="I258" s="108" t="s">
        <v>502</v>
      </c>
      <c r="J258" s="108" t="str">
        <f>VLOOKUP(I258,Presupuesto!$B$11:$C$565,2,0)</f>
        <v>AGUINALDO Y DECIMO CUARTO MES</v>
      </c>
      <c r="K258" s="90" t="str">
        <f t="shared" ref="K258:K289" si="9">$K$257</f>
        <v>Posgrado</v>
      </c>
      <c r="L258" s="90" t="s">
        <v>401</v>
      </c>
    </row>
    <row r="259" spans="3:12" ht="15.75" thickBot="1" x14ac:dyDescent="0.3">
      <c r="C259" s="164" t="s">
        <v>59</v>
      </c>
      <c r="D259" s="155"/>
      <c r="E259" s="146">
        <v>0</v>
      </c>
      <c r="F259" s="109">
        <f>IF(E257&lt;6,"",((E257-6)/12)*(G257/E257))</f>
        <v>0</v>
      </c>
      <c r="G259" s="89">
        <f>F259</f>
        <v>0</v>
      </c>
      <c r="H259" s="156"/>
      <c r="I259" s="93" t="s">
        <v>505</v>
      </c>
      <c r="J259" s="93" t="str">
        <f>VLOOKUP(I259,Presupuesto!$B$11:$C$565,2,0)</f>
        <v>DECIMOCUARTO MES</v>
      </c>
      <c r="K259" s="90" t="str">
        <f t="shared" si="9"/>
        <v>Posgrado</v>
      </c>
      <c r="L259" s="90" t="s">
        <v>384</v>
      </c>
    </row>
    <row r="260" spans="3:12" ht="15.75" thickBot="1" x14ac:dyDescent="0.3">
      <c r="C260" s="129" t="s">
        <v>469</v>
      </c>
      <c r="D260" s="191"/>
      <c r="E260" s="144">
        <v>12</v>
      </c>
      <c r="F260" s="226">
        <f>HLOOKUP($C260,$BZ$2:$CM$3,2,0)</f>
        <v>39703.99</v>
      </c>
      <c r="G260" s="105">
        <f>D260*E260*F260</f>
        <v>0</v>
      </c>
      <c r="H260" s="158"/>
      <c r="I260" s="106" t="s">
        <v>482</v>
      </c>
      <c r="J260" s="106" t="str">
        <f>VLOOKUP(I260,Presupuesto!$B$11:$C$565,2,0)</f>
        <v>SUELDOS Y SALARIOS PERMANENTES</v>
      </c>
      <c r="K260" s="90" t="str">
        <f t="shared" si="9"/>
        <v>Posgrado</v>
      </c>
      <c r="L260" s="90" t="s">
        <v>384</v>
      </c>
    </row>
    <row r="261" spans="3:12" x14ac:dyDescent="0.25">
      <c r="C261" s="163" t="s">
        <v>58</v>
      </c>
      <c r="D261" s="155"/>
      <c r="E261" s="146">
        <v>0</v>
      </c>
      <c r="F261" s="92">
        <f>IF(E260=0,"",(G260/E260)/12*E260)</f>
        <v>0</v>
      </c>
      <c r="G261" s="89">
        <f>F261</f>
        <v>0</v>
      </c>
      <c r="H261" s="156"/>
      <c r="I261" s="108" t="s">
        <v>502</v>
      </c>
      <c r="J261" s="108" t="str">
        <f>VLOOKUP(I261,Presupuesto!$B$11:$C$565,2,0)</f>
        <v>AGUINALDO Y DECIMO CUARTO MES</v>
      </c>
      <c r="K261" s="90" t="str">
        <f t="shared" si="9"/>
        <v>Posgrado</v>
      </c>
      <c r="L261" s="90" t="s">
        <v>384</v>
      </c>
    </row>
    <row r="262" spans="3:12" ht="15.75" thickBot="1" x14ac:dyDescent="0.3">
      <c r="C262" s="164" t="s">
        <v>59</v>
      </c>
      <c r="D262" s="155"/>
      <c r="E262" s="146">
        <v>0</v>
      </c>
      <c r="F262" s="109">
        <f>IF(E260&lt;6,"",((E260-6)/12)*(G260/E260))</f>
        <v>0</v>
      </c>
      <c r="G262" s="89">
        <f>F262</f>
        <v>0</v>
      </c>
      <c r="H262" s="156"/>
      <c r="I262" s="93" t="s">
        <v>505</v>
      </c>
      <c r="J262" s="93" t="str">
        <f>VLOOKUP(I262,Presupuesto!$B$11:$C$565,2,0)</f>
        <v>DECIMOCUARTO MES</v>
      </c>
      <c r="K262" s="90" t="str">
        <f t="shared" si="9"/>
        <v>Posgrado</v>
      </c>
      <c r="L262" s="90" t="s">
        <v>384</v>
      </c>
    </row>
    <row r="263" spans="3:12" ht="15.75" thickBot="1" x14ac:dyDescent="0.3">
      <c r="C263" s="129" t="s">
        <v>470</v>
      </c>
      <c r="D263" s="191"/>
      <c r="E263" s="144">
        <v>12</v>
      </c>
      <c r="F263" s="226">
        <f>HLOOKUP($C263,$BZ$2:$CM$3,2,0)</f>
        <v>35733.589999999997</v>
      </c>
      <c r="G263" s="105">
        <f>D263*E263*F263</f>
        <v>0</v>
      </c>
      <c r="H263" s="158"/>
      <c r="I263" s="106" t="s">
        <v>482</v>
      </c>
      <c r="J263" s="106" t="str">
        <f>VLOOKUP(I263,Presupuesto!$B$11:$C$565,2,0)</f>
        <v>SUELDOS Y SALARIOS PERMANENTES</v>
      </c>
      <c r="K263" s="90" t="str">
        <f t="shared" si="9"/>
        <v>Posgrado</v>
      </c>
      <c r="L263" s="90" t="s">
        <v>384</v>
      </c>
    </row>
    <row r="264" spans="3:12" x14ac:dyDescent="0.25">
      <c r="C264" s="163" t="s">
        <v>58</v>
      </c>
      <c r="D264" s="155"/>
      <c r="E264" s="146">
        <v>0</v>
      </c>
      <c r="F264" s="92">
        <f>IF(E263=0,"",(G263/E263)/12*E263)</f>
        <v>0</v>
      </c>
      <c r="G264" s="89">
        <f>F264</f>
        <v>0</v>
      </c>
      <c r="H264" s="156"/>
      <c r="I264" s="108" t="s">
        <v>502</v>
      </c>
      <c r="J264" s="108" t="str">
        <f>VLOOKUP(I264,Presupuesto!$B$11:$C$565,2,0)</f>
        <v>AGUINALDO Y DECIMO CUARTO MES</v>
      </c>
      <c r="K264" s="90" t="str">
        <f t="shared" si="9"/>
        <v>Posgrado</v>
      </c>
      <c r="L264" s="90" t="s">
        <v>384</v>
      </c>
    </row>
    <row r="265" spans="3:12" ht="15.75" thickBot="1" x14ac:dyDescent="0.3">
      <c r="C265" s="164" t="s">
        <v>59</v>
      </c>
      <c r="D265" s="155"/>
      <c r="E265" s="146">
        <v>0</v>
      </c>
      <c r="F265" s="109">
        <f>IF(E263&lt;6,"",((E263-6)/12)*(G263/E263))</f>
        <v>0</v>
      </c>
      <c r="G265" s="89">
        <f>F265</f>
        <v>0</v>
      </c>
      <c r="H265" s="156"/>
      <c r="I265" s="93" t="s">
        <v>505</v>
      </c>
      <c r="J265" s="93" t="str">
        <f>VLOOKUP(I265,Presupuesto!$B$11:$C$565,2,0)</f>
        <v>DECIMOCUARTO MES</v>
      </c>
      <c r="K265" s="90" t="str">
        <f t="shared" si="9"/>
        <v>Posgrado</v>
      </c>
      <c r="L265" s="90" t="s">
        <v>384</v>
      </c>
    </row>
    <row r="266" spans="3:12" ht="15.75" thickBot="1" x14ac:dyDescent="0.3">
      <c r="C266" s="129" t="s">
        <v>471</v>
      </c>
      <c r="D266" s="191"/>
      <c r="E266" s="144">
        <v>12</v>
      </c>
      <c r="F266" s="226">
        <f>HLOOKUP($C266,$BZ$2:$CM$3,2,0)</f>
        <v>31763.19</v>
      </c>
      <c r="G266" s="105">
        <f>D266*E266*F266</f>
        <v>0</v>
      </c>
      <c r="H266" s="158"/>
      <c r="I266" s="106" t="s">
        <v>482</v>
      </c>
      <c r="J266" s="106" t="str">
        <f>VLOOKUP(I266,Presupuesto!$B$11:$C$565,2,0)</f>
        <v>SUELDOS Y SALARIOS PERMANENTES</v>
      </c>
      <c r="K266" s="90" t="str">
        <f t="shared" si="9"/>
        <v>Posgrado</v>
      </c>
      <c r="L266" s="90" t="s">
        <v>384</v>
      </c>
    </row>
    <row r="267" spans="3:12" x14ac:dyDescent="0.25">
      <c r="C267" s="163" t="s">
        <v>58</v>
      </c>
      <c r="D267" s="155"/>
      <c r="E267" s="146">
        <v>0</v>
      </c>
      <c r="F267" s="92">
        <f>IF(E266=0,"",(G266/E266)/12*E266)</f>
        <v>0</v>
      </c>
      <c r="G267" s="89">
        <f>F267</f>
        <v>0</v>
      </c>
      <c r="H267" s="156"/>
      <c r="I267" s="108" t="s">
        <v>502</v>
      </c>
      <c r="J267" s="108" t="str">
        <f>VLOOKUP(I267,Presupuesto!$B$11:$C$565,2,0)</f>
        <v>AGUINALDO Y DECIMO CUARTO MES</v>
      </c>
      <c r="K267" s="90" t="str">
        <f t="shared" si="9"/>
        <v>Posgrado</v>
      </c>
      <c r="L267" s="90" t="s">
        <v>384</v>
      </c>
    </row>
    <row r="268" spans="3:12" ht="15.75" thickBot="1" x14ac:dyDescent="0.3">
      <c r="C268" s="164" t="s">
        <v>59</v>
      </c>
      <c r="D268" s="155"/>
      <c r="E268" s="146">
        <v>0</v>
      </c>
      <c r="F268" s="109">
        <f>IF(E266&lt;6,"",((E266-6)/12)*(G266/E266))</f>
        <v>0</v>
      </c>
      <c r="G268" s="89">
        <f>F268</f>
        <v>0</v>
      </c>
      <c r="H268" s="156"/>
      <c r="I268" s="93" t="s">
        <v>505</v>
      </c>
      <c r="J268" s="93" t="str">
        <f>VLOOKUP(I268,Presupuesto!$B$11:$C$565,2,0)</f>
        <v>DECIMOCUARTO MES</v>
      </c>
      <c r="K268" s="90" t="str">
        <f t="shared" si="9"/>
        <v>Posgrado</v>
      </c>
      <c r="L268" s="90" t="s">
        <v>384</v>
      </c>
    </row>
    <row r="269" spans="3:12" ht="15.75" thickBot="1" x14ac:dyDescent="0.3">
      <c r="C269" s="129" t="s">
        <v>472</v>
      </c>
      <c r="D269" s="191"/>
      <c r="E269" s="144">
        <v>12</v>
      </c>
      <c r="F269" s="226">
        <f>HLOOKUP($C269,$BZ$2:$CM$3,2,0)</f>
        <v>29777.99</v>
      </c>
      <c r="G269" s="105">
        <f>D269*E269*F269</f>
        <v>0</v>
      </c>
      <c r="H269" s="158"/>
      <c r="I269" s="106" t="s">
        <v>482</v>
      </c>
      <c r="J269" s="106" t="str">
        <f>VLOOKUP(I269,Presupuesto!$B$11:$C$565,2,0)</f>
        <v>SUELDOS Y SALARIOS PERMANENTES</v>
      </c>
      <c r="K269" s="90" t="str">
        <f t="shared" si="9"/>
        <v>Posgrado</v>
      </c>
      <c r="L269" s="90" t="s">
        <v>384</v>
      </c>
    </row>
    <row r="270" spans="3:12" x14ac:dyDescent="0.25">
      <c r="C270" s="163" t="s">
        <v>58</v>
      </c>
      <c r="D270" s="155"/>
      <c r="E270" s="146">
        <v>0</v>
      </c>
      <c r="F270" s="92">
        <f>IF(E269=0,"",(G269/E269)/12*E269)</f>
        <v>0</v>
      </c>
      <c r="G270" s="89">
        <f>F270</f>
        <v>0</v>
      </c>
      <c r="H270" s="156"/>
      <c r="I270" s="108" t="s">
        <v>502</v>
      </c>
      <c r="J270" s="108" t="str">
        <f>VLOOKUP(I270,Presupuesto!$B$11:$C$565,2,0)</f>
        <v>AGUINALDO Y DECIMO CUARTO MES</v>
      </c>
      <c r="K270" s="90" t="str">
        <f t="shared" si="9"/>
        <v>Posgrado</v>
      </c>
      <c r="L270" s="90" t="s">
        <v>384</v>
      </c>
    </row>
    <row r="271" spans="3:12" ht="15.75" thickBot="1" x14ac:dyDescent="0.3">
      <c r="C271" s="164" t="s">
        <v>59</v>
      </c>
      <c r="D271" s="155"/>
      <c r="E271" s="146">
        <v>0</v>
      </c>
      <c r="F271" s="109">
        <f>IF(E269&lt;6,"",((E269-6)/12)*(G269/E269))</f>
        <v>0</v>
      </c>
      <c r="G271" s="89">
        <f>F271</f>
        <v>0</v>
      </c>
      <c r="H271" s="156"/>
      <c r="I271" s="93" t="s">
        <v>505</v>
      </c>
      <c r="J271" s="93" t="str">
        <f>VLOOKUP(I271,Presupuesto!$B$11:$C$565,2,0)</f>
        <v>DECIMOCUARTO MES</v>
      </c>
      <c r="K271" s="90" t="str">
        <f t="shared" si="9"/>
        <v>Posgrado</v>
      </c>
      <c r="L271" s="90" t="s">
        <v>384</v>
      </c>
    </row>
    <row r="272" spans="3:12" ht="15.75" thickBot="1" x14ac:dyDescent="0.3">
      <c r="C272" s="129" t="s">
        <v>473</v>
      </c>
      <c r="D272" s="191"/>
      <c r="E272" s="144">
        <v>12</v>
      </c>
      <c r="F272" s="226">
        <f>HLOOKUP($C272,$BZ$2:$CM$3,2,0)</f>
        <v>27792.79</v>
      </c>
      <c r="G272" s="105">
        <f>D272*E272*F272</f>
        <v>0</v>
      </c>
      <c r="H272" s="158"/>
      <c r="I272" s="106" t="s">
        <v>482</v>
      </c>
      <c r="J272" s="106" t="str">
        <f>VLOOKUP(I272,Presupuesto!$B$11:$C$565,2,0)</f>
        <v>SUELDOS Y SALARIOS PERMANENTES</v>
      </c>
      <c r="K272" s="90" t="str">
        <f t="shared" si="9"/>
        <v>Posgrado</v>
      </c>
      <c r="L272" s="90" t="s">
        <v>384</v>
      </c>
    </row>
    <row r="273" spans="3:12" x14ac:dyDescent="0.25">
      <c r="C273" s="163" t="s">
        <v>58</v>
      </c>
      <c r="D273" s="155"/>
      <c r="E273" s="146">
        <v>0</v>
      </c>
      <c r="F273" s="92">
        <f>IF(E272=0,"",(G272/E272)/12*E272)</f>
        <v>0</v>
      </c>
      <c r="G273" s="89">
        <f>F273</f>
        <v>0</v>
      </c>
      <c r="H273" s="156"/>
      <c r="I273" s="108" t="s">
        <v>502</v>
      </c>
      <c r="J273" s="108" t="str">
        <f>VLOOKUP(I273,Presupuesto!$B$11:$C$565,2,0)</f>
        <v>AGUINALDO Y DECIMO CUARTO MES</v>
      </c>
      <c r="K273" s="90" t="str">
        <f t="shared" si="9"/>
        <v>Posgrado</v>
      </c>
      <c r="L273" s="90" t="s">
        <v>384</v>
      </c>
    </row>
    <row r="274" spans="3:12" ht="15.75" thickBot="1" x14ac:dyDescent="0.3">
      <c r="C274" s="164" t="s">
        <v>59</v>
      </c>
      <c r="D274" s="155"/>
      <c r="E274" s="146">
        <v>0</v>
      </c>
      <c r="F274" s="109">
        <f>IF(E272&lt;6,"",((E272-6)/12)*(G272/E272))</f>
        <v>0</v>
      </c>
      <c r="G274" s="89">
        <f>F274</f>
        <v>0</v>
      </c>
      <c r="H274" s="156"/>
      <c r="I274" s="93" t="s">
        <v>505</v>
      </c>
      <c r="J274" s="93" t="str">
        <f>VLOOKUP(I274,Presupuesto!$B$11:$C$565,2,0)</f>
        <v>DECIMOCUARTO MES</v>
      </c>
      <c r="K274" s="90" t="str">
        <f t="shared" si="9"/>
        <v>Posgrado</v>
      </c>
      <c r="L274" s="90" t="s">
        <v>384</v>
      </c>
    </row>
    <row r="275" spans="3:12" ht="15.75" thickBot="1" x14ac:dyDescent="0.3">
      <c r="C275" s="129" t="s">
        <v>474</v>
      </c>
      <c r="D275" s="191"/>
      <c r="E275" s="144">
        <v>12</v>
      </c>
      <c r="F275" s="226">
        <f>HLOOKUP($C275,$BZ$2:$CM$3,2,0)</f>
        <v>18859.39</v>
      </c>
      <c r="G275" s="105">
        <f>D275*E275*F275</f>
        <v>0</v>
      </c>
      <c r="H275" s="158"/>
      <c r="I275" s="106" t="s">
        <v>482</v>
      </c>
      <c r="J275" s="106" t="str">
        <f>VLOOKUP(I275,Presupuesto!$B$11:$C$565,2,0)</f>
        <v>SUELDOS Y SALARIOS PERMANENTES</v>
      </c>
      <c r="K275" s="90" t="str">
        <f t="shared" si="9"/>
        <v>Posgrado</v>
      </c>
      <c r="L275" s="90" t="s">
        <v>384</v>
      </c>
    </row>
    <row r="276" spans="3:12" x14ac:dyDescent="0.25">
      <c r="C276" s="163" t="s">
        <v>58</v>
      </c>
      <c r="D276" s="155"/>
      <c r="E276" s="146">
        <v>0</v>
      </c>
      <c r="F276" s="92">
        <f>IF(E275=0,"",(G275/E275)/12*E275)</f>
        <v>0</v>
      </c>
      <c r="G276" s="89">
        <f>F276</f>
        <v>0</v>
      </c>
      <c r="H276" s="156"/>
      <c r="I276" s="108" t="s">
        <v>502</v>
      </c>
      <c r="J276" s="108" t="str">
        <f>VLOOKUP(I276,Presupuesto!$B$11:$C$565,2,0)</f>
        <v>AGUINALDO Y DECIMO CUARTO MES</v>
      </c>
      <c r="K276" s="90" t="str">
        <f t="shared" si="9"/>
        <v>Posgrado</v>
      </c>
      <c r="L276" s="90" t="s">
        <v>384</v>
      </c>
    </row>
    <row r="277" spans="3:12" ht="15.75" thickBot="1" x14ac:dyDescent="0.3">
      <c r="C277" s="164" t="s">
        <v>59</v>
      </c>
      <c r="D277" s="155"/>
      <c r="E277" s="146">
        <v>0</v>
      </c>
      <c r="F277" s="109">
        <f>IF(E275&lt;6,"",((E275-6)/12)*(G275/E275))</f>
        <v>0</v>
      </c>
      <c r="G277" s="89">
        <f>F277</f>
        <v>0</v>
      </c>
      <c r="H277" s="156"/>
      <c r="I277" s="93" t="s">
        <v>505</v>
      </c>
      <c r="J277" s="93" t="str">
        <f>VLOOKUP(I277,Presupuesto!$B$11:$C$565,2,0)</f>
        <v>DECIMOCUARTO MES</v>
      </c>
      <c r="K277" s="90" t="str">
        <f t="shared" si="9"/>
        <v>Posgrado</v>
      </c>
      <c r="L277" s="90" t="s">
        <v>384</v>
      </c>
    </row>
    <row r="278" spans="3:12" ht="15.75" thickBot="1" x14ac:dyDescent="0.3">
      <c r="C278" s="129" t="s">
        <v>475</v>
      </c>
      <c r="D278" s="191"/>
      <c r="E278" s="144">
        <v>12</v>
      </c>
      <c r="F278" s="226">
        <f>HLOOKUP($C278,$BZ$2:$CM$3,2,0)</f>
        <v>17866.8</v>
      </c>
      <c r="G278" s="105">
        <f>D278*E278*F278</f>
        <v>0</v>
      </c>
      <c r="H278" s="158"/>
      <c r="I278" s="106" t="s">
        <v>482</v>
      </c>
      <c r="J278" s="106" t="str">
        <f>VLOOKUP(I278,Presupuesto!$B$11:$C$565,2,0)</f>
        <v>SUELDOS Y SALARIOS PERMANENTES</v>
      </c>
      <c r="K278" s="90" t="str">
        <f t="shared" si="9"/>
        <v>Posgrado</v>
      </c>
      <c r="L278" s="90" t="s">
        <v>384</v>
      </c>
    </row>
    <row r="279" spans="3:12" x14ac:dyDescent="0.25">
      <c r="C279" s="163" t="s">
        <v>58</v>
      </c>
      <c r="D279" s="155"/>
      <c r="E279" s="146">
        <v>0</v>
      </c>
      <c r="F279" s="92">
        <f>IF(E278=0,"",(G278/E278)/12*E278)</f>
        <v>0</v>
      </c>
      <c r="G279" s="89">
        <f>F279</f>
        <v>0</v>
      </c>
      <c r="H279" s="156"/>
      <c r="I279" s="108" t="s">
        <v>502</v>
      </c>
      <c r="J279" s="108" t="str">
        <f>VLOOKUP(I279,Presupuesto!$B$11:$C$565,2,0)</f>
        <v>AGUINALDO Y DECIMO CUARTO MES</v>
      </c>
      <c r="K279" s="90" t="str">
        <f t="shared" si="9"/>
        <v>Posgrado</v>
      </c>
      <c r="L279" s="90" t="s">
        <v>384</v>
      </c>
    </row>
    <row r="280" spans="3:12" ht="15.75" thickBot="1" x14ac:dyDescent="0.3">
      <c r="C280" s="164" t="s">
        <v>59</v>
      </c>
      <c r="D280" s="155"/>
      <c r="E280" s="146">
        <v>0</v>
      </c>
      <c r="F280" s="109">
        <f>IF(E278&lt;6,"",((E278-6)/12)*(G278/E278))</f>
        <v>0</v>
      </c>
      <c r="G280" s="89">
        <f>F280</f>
        <v>0</v>
      </c>
      <c r="H280" s="156"/>
      <c r="I280" s="93" t="s">
        <v>505</v>
      </c>
      <c r="J280" s="93" t="str">
        <f>VLOOKUP(I280,Presupuesto!$B$11:$C$565,2,0)</f>
        <v>DECIMOCUARTO MES</v>
      </c>
      <c r="K280" s="90" t="str">
        <f t="shared" si="9"/>
        <v>Posgrado</v>
      </c>
      <c r="L280" s="90" t="s">
        <v>384</v>
      </c>
    </row>
    <row r="281" spans="3:12" ht="15.75" thickBot="1" x14ac:dyDescent="0.3">
      <c r="C281" s="129" t="s">
        <v>476</v>
      </c>
      <c r="D281" s="191"/>
      <c r="E281" s="144">
        <v>12</v>
      </c>
      <c r="F281" s="226">
        <f>HLOOKUP($C281,$BZ$2:$CM$3,2,0)</f>
        <v>13896.4</v>
      </c>
      <c r="G281" s="105">
        <f>D281*E281*F281</f>
        <v>0</v>
      </c>
      <c r="H281" s="158"/>
      <c r="I281" s="106" t="s">
        <v>482</v>
      </c>
      <c r="J281" s="106" t="str">
        <f>VLOOKUP(I281,Presupuesto!$B$11:$C$565,2,0)</f>
        <v>SUELDOS Y SALARIOS PERMANENTES</v>
      </c>
      <c r="K281" s="90" t="str">
        <f t="shared" si="9"/>
        <v>Posgrado</v>
      </c>
      <c r="L281" s="90" t="s">
        <v>384</v>
      </c>
    </row>
    <row r="282" spans="3:12" x14ac:dyDescent="0.25">
      <c r="C282" s="163" t="s">
        <v>58</v>
      </c>
      <c r="D282" s="155"/>
      <c r="E282" s="146">
        <v>0</v>
      </c>
      <c r="F282" s="92">
        <f>IF(E281=0,"",(G281/E281)/12*E281)</f>
        <v>0</v>
      </c>
      <c r="G282" s="89">
        <f>F282</f>
        <v>0</v>
      </c>
      <c r="H282" s="156"/>
      <c r="I282" s="108" t="s">
        <v>502</v>
      </c>
      <c r="J282" s="108" t="str">
        <f>VLOOKUP(I282,Presupuesto!$B$11:$C$565,2,0)</f>
        <v>AGUINALDO Y DECIMO CUARTO MES</v>
      </c>
      <c r="K282" s="90" t="str">
        <f t="shared" si="9"/>
        <v>Posgrado</v>
      </c>
      <c r="L282" s="90" t="s">
        <v>384</v>
      </c>
    </row>
    <row r="283" spans="3:12" ht="15.75" thickBot="1" x14ac:dyDescent="0.3">
      <c r="C283" s="164" t="s">
        <v>59</v>
      </c>
      <c r="D283" s="155"/>
      <c r="E283" s="146">
        <v>0</v>
      </c>
      <c r="F283" s="109">
        <f>IF(E281&lt;6,"",((E281-6)/12)*(G281/E281))</f>
        <v>0</v>
      </c>
      <c r="G283" s="89">
        <f>F283</f>
        <v>0</v>
      </c>
      <c r="H283" s="156"/>
      <c r="I283" s="93" t="s">
        <v>505</v>
      </c>
      <c r="J283" s="93" t="str">
        <f>VLOOKUP(I283,Presupuesto!$B$11:$C$565,2,0)</f>
        <v>DECIMOCUARTO MES</v>
      </c>
      <c r="K283" s="90" t="str">
        <f t="shared" si="9"/>
        <v>Posgrado</v>
      </c>
      <c r="L283" s="90" t="s">
        <v>384</v>
      </c>
    </row>
    <row r="284" spans="3:12" ht="15.75" thickBot="1" x14ac:dyDescent="0.3">
      <c r="C284" s="129" t="s">
        <v>477</v>
      </c>
      <c r="D284" s="191"/>
      <c r="E284" s="144">
        <v>12</v>
      </c>
      <c r="F284" s="226">
        <f>HLOOKUP($C284,$BZ$2:$CM$3,2,0)</f>
        <v>15004.09</v>
      </c>
      <c r="G284" s="105">
        <f>D284*E284*F284</f>
        <v>0</v>
      </c>
      <c r="H284" s="158"/>
      <c r="I284" s="106" t="s">
        <v>482</v>
      </c>
      <c r="J284" s="106" t="str">
        <f>VLOOKUP(I284,Presupuesto!$B$11:$C$565,2,0)</f>
        <v>SUELDOS Y SALARIOS PERMANENTES</v>
      </c>
      <c r="K284" s="90" t="str">
        <f t="shared" si="9"/>
        <v>Posgrado</v>
      </c>
      <c r="L284" s="90" t="s">
        <v>384</v>
      </c>
    </row>
    <row r="285" spans="3:12" x14ac:dyDescent="0.25">
      <c r="C285" s="163" t="s">
        <v>58</v>
      </c>
      <c r="D285" s="155"/>
      <c r="E285" s="146">
        <v>0</v>
      </c>
      <c r="F285" s="92">
        <f>IF(E284=0,"",(G284/E284)/12*E284)</f>
        <v>0</v>
      </c>
      <c r="G285" s="89">
        <f>F285</f>
        <v>0</v>
      </c>
      <c r="H285" s="156"/>
      <c r="I285" s="108" t="s">
        <v>502</v>
      </c>
      <c r="J285" s="108" t="str">
        <f>VLOOKUP(I285,Presupuesto!$B$11:$C$565,2,0)</f>
        <v>AGUINALDO Y DECIMO CUARTO MES</v>
      </c>
      <c r="K285" s="90" t="str">
        <f t="shared" si="9"/>
        <v>Posgrado</v>
      </c>
      <c r="L285" s="90" t="s">
        <v>384</v>
      </c>
    </row>
    <row r="286" spans="3:12" ht="15.75" thickBot="1" x14ac:dyDescent="0.3">
      <c r="C286" s="164" t="s">
        <v>59</v>
      </c>
      <c r="D286" s="155"/>
      <c r="E286" s="146">
        <v>0</v>
      </c>
      <c r="F286" s="109">
        <f>IF(E284&lt;6,"",((E284-6)/12)*(G284/E284))</f>
        <v>0</v>
      </c>
      <c r="G286" s="89">
        <f>F286</f>
        <v>0</v>
      </c>
      <c r="H286" s="156"/>
      <c r="I286" s="93" t="s">
        <v>505</v>
      </c>
      <c r="J286" s="93" t="str">
        <f>VLOOKUP(I286,Presupuesto!$B$11:$C$565,2,0)</f>
        <v>DECIMOCUARTO MES</v>
      </c>
      <c r="K286" s="90" t="str">
        <f t="shared" si="9"/>
        <v>Posgrado</v>
      </c>
      <c r="L286" s="90" t="s">
        <v>384</v>
      </c>
    </row>
    <row r="287" spans="3:12" ht="15.75" thickBot="1" x14ac:dyDescent="0.3">
      <c r="C287" s="129" t="s">
        <v>478</v>
      </c>
      <c r="D287" s="191"/>
      <c r="E287" s="144">
        <v>12</v>
      </c>
      <c r="F287" s="226">
        <f>HLOOKUP($C287,$BZ$2:$CM$3,2,0)</f>
        <v>13238.9</v>
      </c>
      <c r="G287" s="105">
        <f>D287*E287*F287</f>
        <v>0</v>
      </c>
      <c r="H287" s="158"/>
      <c r="I287" s="106" t="s">
        <v>482</v>
      </c>
      <c r="J287" s="106" t="str">
        <f>VLOOKUP(I287,Presupuesto!$B$11:$C$565,2,0)</f>
        <v>SUELDOS Y SALARIOS PERMANENTES</v>
      </c>
      <c r="K287" s="90" t="str">
        <f t="shared" si="9"/>
        <v>Posgrado</v>
      </c>
      <c r="L287" s="90" t="s">
        <v>384</v>
      </c>
    </row>
    <row r="288" spans="3:12" x14ac:dyDescent="0.25">
      <c r="C288" s="163" t="s">
        <v>58</v>
      </c>
      <c r="D288" s="155"/>
      <c r="E288" s="146">
        <v>0</v>
      </c>
      <c r="F288" s="92">
        <f>IF(E287=0,"",(G287/E287)/12*E287)</f>
        <v>0</v>
      </c>
      <c r="G288" s="89">
        <f>F288</f>
        <v>0</v>
      </c>
      <c r="H288" s="156"/>
      <c r="I288" s="108" t="s">
        <v>502</v>
      </c>
      <c r="J288" s="108" t="str">
        <f>VLOOKUP(I288,Presupuesto!$B$11:$C$565,2,0)</f>
        <v>AGUINALDO Y DECIMO CUARTO MES</v>
      </c>
      <c r="K288" s="90" t="str">
        <f t="shared" si="9"/>
        <v>Posgrado</v>
      </c>
      <c r="L288" s="90" t="s">
        <v>384</v>
      </c>
    </row>
    <row r="289" spans="3:12" ht="15.75" thickBot="1" x14ac:dyDescent="0.3">
      <c r="C289" s="164" t="s">
        <v>59</v>
      </c>
      <c r="D289" s="155"/>
      <c r="E289" s="146">
        <v>0</v>
      </c>
      <c r="F289" s="109">
        <f>IF(E287&lt;6,"",((E287-6)/12)*(G287/E287))</f>
        <v>0</v>
      </c>
      <c r="G289" s="89">
        <f>F289</f>
        <v>0</v>
      </c>
      <c r="H289" s="156"/>
      <c r="I289" s="93" t="s">
        <v>505</v>
      </c>
      <c r="J289" s="93" t="str">
        <f>VLOOKUP(I289,Presupuesto!$B$11:$C$565,2,0)</f>
        <v>DECIMOCUARTO MES</v>
      </c>
      <c r="K289" s="90" t="str">
        <f t="shared" si="9"/>
        <v>Posgrado</v>
      </c>
      <c r="L289" s="90" t="s">
        <v>384</v>
      </c>
    </row>
    <row r="290" spans="3:12" ht="15.75" thickBot="1" x14ac:dyDescent="0.3">
      <c r="C290" s="129" t="s">
        <v>479</v>
      </c>
      <c r="D290" s="191"/>
      <c r="E290" s="144">
        <v>12</v>
      </c>
      <c r="F290" s="226">
        <f>HLOOKUP($C290,$BZ$2:$CM$3,2,0)</f>
        <v>12356.31</v>
      </c>
      <c r="G290" s="105">
        <f>D290*E290*F290</f>
        <v>0</v>
      </c>
      <c r="H290" s="158"/>
      <c r="I290" s="106" t="s">
        <v>482</v>
      </c>
      <c r="J290" s="106" t="str">
        <f>VLOOKUP(I290,Presupuesto!$B$11:$C$565,2,0)</f>
        <v>SUELDOS Y SALARIOS PERMANENTES</v>
      </c>
      <c r="K290" s="90" t="str">
        <f t="shared" ref="K290:K307" si="10">$K$257</f>
        <v>Posgrado</v>
      </c>
      <c r="L290" s="90" t="s">
        <v>384</v>
      </c>
    </row>
    <row r="291" spans="3:12" x14ac:dyDescent="0.25">
      <c r="C291" s="163" t="s">
        <v>58</v>
      </c>
      <c r="D291" s="155"/>
      <c r="E291" s="146">
        <v>0</v>
      </c>
      <c r="F291" s="92">
        <f>IF(E290=0,"",(G290/E290)/12*E290)</f>
        <v>0</v>
      </c>
      <c r="G291" s="89">
        <f>F291</f>
        <v>0</v>
      </c>
      <c r="H291" s="156"/>
      <c r="I291" s="108" t="s">
        <v>502</v>
      </c>
      <c r="J291" s="108" t="str">
        <f>VLOOKUP(I291,Presupuesto!$B$11:$C$565,2,0)</f>
        <v>AGUINALDO Y DECIMO CUARTO MES</v>
      </c>
      <c r="K291" s="90" t="str">
        <f t="shared" si="10"/>
        <v>Posgrado</v>
      </c>
      <c r="L291" s="90" t="s">
        <v>384</v>
      </c>
    </row>
    <row r="292" spans="3:12" ht="15.75" thickBot="1" x14ac:dyDescent="0.3">
      <c r="C292" s="164" t="s">
        <v>59</v>
      </c>
      <c r="D292" s="155"/>
      <c r="E292" s="146">
        <v>0</v>
      </c>
      <c r="F292" s="109">
        <f>IF(E290&lt;6,"",((E290-6)/12)*(G290/E290))</f>
        <v>0</v>
      </c>
      <c r="G292" s="89">
        <f>F292</f>
        <v>0</v>
      </c>
      <c r="H292" s="156"/>
      <c r="I292" s="93" t="s">
        <v>505</v>
      </c>
      <c r="J292" s="93" t="str">
        <f>VLOOKUP(I292,Presupuesto!$B$11:$C$565,2,0)</f>
        <v>DECIMOCUARTO MES</v>
      </c>
      <c r="K292" s="90" t="str">
        <f t="shared" si="10"/>
        <v>Posgrado</v>
      </c>
      <c r="L292" s="90" t="s">
        <v>384</v>
      </c>
    </row>
    <row r="293" spans="3:12" ht="15.75" thickBot="1" x14ac:dyDescent="0.3">
      <c r="C293" s="129" t="s">
        <v>480</v>
      </c>
      <c r="D293" s="191"/>
      <c r="E293" s="144">
        <v>12</v>
      </c>
      <c r="F293" s="226">
        <f>HLOOKUP($C293,$BZ$2:$CM$3,2,0)</f>
        <v>463.22</v>
      </c>
      <c r="G293" s="105">
        <f>D293*E293*F293</f>
        <v>0</v>
      </c>
      <c r="H293" s="158"/>
      <c r="I293" s="106" t="s">
        <v>482</v>
      </c>
      <c r="J293" s="106" t="str">
        <f>VLOOKUP(I293,Presupuesto!$B$11:$C$565,2,0)</f>
        <v>SUELDOS Y SALARIOS PERMANENTES</v>
      </c>
      <c r="K293" s="90" t="str">
        <f t="shared" si="10"/>
        <v>Posgrado</v>
      </c>
      <c r="L293" s="90" t="s">
        <v>384</v>
      </c>
    </row>
    <row r="294" spans="3:12" x14ac:dyDescent="0.25">
      <c r="C294" s="163" t="s">
        <v>58</v>
      </c>
      <c r="D294" s="155"/>
      <c r="E294" s="146">
        <v>0</v>
      </c>
      <c r="F294" s="92">
        <f>IF(E293=0,"",(G293/E293)/12*E293)</f>
        <v>0</v>
      </c>
      <c r="G294" s="89">
        <f>F294</f>
        <v>0</v>
      </c>
      <c r="H294" s="156"/>
      <c r="I294" s="108" t="s">
        <v>502</v>
      </c>
      <c r="J294" s="108" t="str">
        <f>VLOOKUP(I294,Presupuesto!$B$11:$C$565,2,0)</f>
        <v>AGUINALDO Y DECIMO CUARTO MES</v>
      </c>
      <c r="K294" s="90" t="str">
        <f t="shared" si="10"/>
        <v>Posgrado</v>
      </c>
      <c r="L294" s="90" t="s">
        <v>384</v>
      </c>
    </row>
    <row r="295" spans="3:12" ht="15.75" thickBot="1" x14ac:dyDescent="0.3">
      <c r="C295" s="164" t="s">
        <v>59</v>
      </c>
      <c r="D295" s="155"/>
      <c r="E295" s="146">
        <v>0</v>
      </c>
      <c r="F295" s="109">
        <f>IF(E293&lt;6,"",((E293-6)/12)*(G293/E293))</f>
        <v>0</v>
      </c>
      <c r="G295" s="89">
        <f>F295</f>
        <v>0</v>
      </c>
      <c r="H295" s="156"/>
      <c r="I295" s="93" t="s">
        <v>505</v>
      </c>
      <c r="J295" s="93" t="str">
        <f>VLOOKUP(I295,Presupuesto!$B$11:$C$565,2,0)</f>
        <v>DECIMOCUARTO MES</v>
      </c>
      <c r="K295" s="90" t="str">
        <f t="shared" si="10"/>
        <v>Posgrado</v>
      </c>
      <c r="L295" s="90" t="s">
        <v>384</v>
      </c>
    </row>
    <row r="296" spans="3:12" ht="15.75" thickBot="1" x14ac:dyDescent="0.3">
      <c r="C296" s="129" t="s">
        <v>481</v>
      </c>
      <c r="D296" s="191"/>
      <c r="E296" s="144">
        <v>12</v>
      </c>
      <c r="F296" s="226">
        <f>HLOOKUP($C296,$BZ$2:$CM$3,2,0)</f>
        <v>2007.3</v>
      </c>
      <c r="G296" s="105">
        <f>D296*E296*F296</f>
        <v>0</v>
      </c>
      <c r="H296" s="158"/>
      <c r="I296" s="106" t="s">
        <v>482</v>
      </c>
      <c r="J296" s="106" t="str">
        <f>VLOOKUP(I296,Presupuesto!$B$11:$C$565,2,0)</f>
        <v>SUELDOS Y SALARIOS PERMANENTES</v>
      </c>
      <c r="K296" s="90" t="str">
        <f t="shared" si="10"/>
        <v>Posgrado</v>
      </c>
      <c r="L296" s="90" t="s">
        <v>384</v>
      </c>
    </row>
    <row r="297" spans="3:12" x14ac:dyDescent="0.25">
      <c r="C297" s="163" t="s">
        <v>58</v>
      </c>
      <c r="D297" s="155"/>
      <c r="E297" s="146">
        <v>0</v>
      </c>
      <c r="F297" s="92">
        <f>IF(E296=0,"",(G296/E296)/12*E296)</f>
        <v>0</v>
      </c>
      <c r="G297" s="89">
        <f>F297</f>
        <v>0</v>
      </c>
      <c r="H297" s="156"/>
      <c r="I297" s="108" t="s">
        <v>502</v>
      </c>
      <c r="J297" s="108" t="str">
        <f>VLOOKUP(I297,Presupuesto!$B$11:$C$565,2,0)</f>
        <v>AGUINALDO Y DECIMO CUARTO MES</v>
      </c>
      <c r="K297" s="90" t="str">
        <f t="shared" si="10"/>
        <v>Posgrado</v>
      </c>
      <c r="L297" s="90" t="s">
        <v>384</v>
      </c>
    </row>
    <row r="298" spans="3:12" ht="15.75" thickBot="1" x14ac:dyDescent="0.3">
      <c r="C298" s="164" t="s">
        <v>59</v>
      </c>
      <c r="D298" s="155"/>
      <c r="E298" s="146">
        <v>0</v>
      </c>
      <c r="F298" s="109">
        <f>IF(E296&lt;6,"",((E296-6)/12)*(G296/E296))</f>
        <v>0</v>
      </c>
      <c r="G298" s="89">
        <f>F298</f>
        <v>0</v>
      </c>
      <c r="H298" s="156"/>
      <c r="I298" s="93" t="s">
        <v>505</v>
      </c>
      <c r="J298" s="93" t="str">
        <f>VLOOKUP(I298,Presupuesto!$B$11:$C$565,2,0)</f>
        <v>DECIMOCUARTO MES</v>
      </c>
      <c r="K298" s="90" t="str">
        <f t="shared" si="10"/>
        <v>Posgrado</v>
      </c>
      <c r="L298" s="90" t="s">
        <v>384</v>
      </c>
    </row>
    <row r="299" spans="3:12" ht="15.75" thickBot="1" x14ac:dyDescent="0.3">
      <c r="C299" s="132" t="s">
        <v>83</v>
      </c>
      <c r="D299" s="191"/>
      <c r="E299" s="144">
        <v>12</v>
      </c>
      <c r="F299" s="131">
        <v>30000</v>
      </c>
      <c r="G299" s="105">
        <f>D299*E299*F299</f>
        <v>0</v>
      </c>
      <c r="H299" s="158"/>
      <c r="I299" s="106" t="s">
        <v>550</v>
      </c>
      <c r="J299" s="106" t="str">
        <f>VLOOKUP(I299,Presupuesto!$B$11:$C$565,2,0)</f>
        <v>CONTRATOS ESPECIALES</v>
      </c>
      <c r="K299" s="90" t="str">
        <f t="shared" si="10"/>
        <v>Posgrado</v>
      </c>
      <c r="L299" s="90" t="s">
        <v>384</v>
      </c>
    </row>
    <row r="300" spans="3:12" x14ac:dyDescent="0.25">
      <c r="C300" s="163" t="s">
        <v>58</v>
      </c>
      <c r="D300" s="155"/>
      <c r="E300" s="146">
        <v>0</v>
      </c>
      <c r="F300" s="109">
        <f>IF(E299=0,"",(G299/E299)/12*E299)</f>
        <v>0</v>
      </c>
      <c r="G300" s="89">
        <f>F300</f>
        <v>0</v>
      </c>
      <c r="H300" s="156"/>
      <c r="I300" s="93" t="s">
        <v>550</v>
      </c>
      <c r="J300" s="93" t="str">
        <f>VLOOKUP(I300,Presupuesto!$B$11:$C$565,2,0)</f>
        <v>CONTRATOS ESPECIALES</v>
      </c>
      <c r="K300" s="90" t="str">
        <f t="shared" si="10"/>
        <v>Posgrado</v>
      </c>
      <c r="L300" s="90" t="s">
        <v>383</v>
      </c>
    </row>
    <row r="301" spans="3:12" ht="15.75" thickBot="1" x14ac:dyDescent="0.3">
      <c r="C301" s="164" t="s">
        <v>59</v>
      </c>
      <c r="D301" s="155"/>
      <c r="E301" s="146">
        <v>0</v>
      </c>
      <c r="F301" s="92">
        <f>IF(E299&lt;6,"",((E299-6)/12)*(G299/E299))</f>
        <v>0</v>
      </c>
      <c r="G301" s="89">
        <f>F301</f>
        <v>0</v>
      </c>
      <c r="H301" s="156"/>
      <c r="I301" s="93" t="s">
        <v>550</v>
      </c>
      <c r="J301" s="93" t="str">
        <f>VLOOKUP(I301,Presupuesto!$B$11:$C$565,2,0)</f>
        <v>CONTRATOS ESPECIALES</v>
      </c>
      <c r="K301" s="90" t="str">
        <f t="shared" si="10"/>
        <v>Posgrado</v>
      </c>
      <c r="L301" s="90" t="s">
        <v>388</v>
      </c>
    </row>
    <row r="302" spans="3:12" ht="15.75" thickBot="1" x14ac:dyDescent="0.3">
      <c r="C302" s="132" t="s">
        <v>60</v>
      </c>
      <c r="D302" s="191"/>
      <c r="E302" s="144">
        <v>12</v>
      </c>
      <c r="F302" s="110">
        <v>30000</v>
      </c>
      <c r="G302" s="105">
        <f>D302*E302*F302</f>
        <v>0</v>
      </c>
      <c r="H302" s="158"/>
      <c r="I302" s="106" t="s">
        <v>691</v>
      </c>
      <c r="J302" s="106" t="str">
        <f>VLOOKUP(I302,Presupuesto!$B$11:$C$565,2,0)</f>
        <v>OTROS SERVICIOS TECNICOS Y PROFESIONALES</v>
      </c>
      <c r="K302" s="90" t="str">
        <f t="shared" si="10"/>
        <v>Posgrado</v>
      </c>
      <c r="L302" s="90" t="s">
        <v>383</v>
      </c>
    </row>
    <row r="303" spans="3:12" x14ac:dyDescent="0.25">
      <c r="C303" s="163" t="s">
        <v>58</v>
      </c>
      <c r="D303" s="155"/>
      <c r="E303" s="146">
        <v>0</v>
      </c>
      <c r="F303" s="92">
        <v>0</v>
      </c>
      <c r="G303" s="89">
        <f>F303</f>
        <v>0</v>
      </c>
      <c r="H303" s="156"/>
      <c r="I303" s="93" t="s">
        <v>691</v>
      </c>
      <c r="J303" s="93" t="str">
        <f>VLOOKUP(I303,Presupuesto!$B$11:$C$565,2,0)</f>
        <v>OTROS SERVICIOS TECNICOS Y PROFESIONALES</v>
      </c>
      <c r="K303" s="90" t="str">
        <f t="shared" si="10"/>
        <v>Posgrado</v>
      </c>
      <c r="L303" s="90" t="s">
        <v>383</v>
      </c>
    </row>
    <row r="304" spans="3:12" ht="15.75" thickBot="1" x14ac:dyDescent="0.3">
      <c r="C304" s="164" t="s">
        <v>59</v>
      </c>
      <c r="D304" s="155"/>
      <c r="E304" s="146">
        <v>0</v>
      </c>
      <c r="F304" s="92">
        <v>0</v>
      </c>
      <c r="G304" s="89">
        <f>F304</f>
        <v>0</v>
      </c>
      <c r="H304" s="156"/>
      <c r="I304" s="93" t="s">
        <v>691</v>
      </c>
      <c r="J304" s="93" t="str">
        <f>VLOOKUP(I304,Presupuesto!$B$11:$C$565,2,0)</f>
        <v>OTROS SERVICIOS TECNICOS Y PROFESIONALES</v>
      </c>
      <c r="K304" s="90" t="str">
        <f t="shared" si="10"/>
        <v>Posgrado</v>
      </c>
      <c r="L304" s="90" t="s">
        <v>383</v>
      </c>
    </row>
    <row r="305" spans="3:12" ht="15.75" thickBot="1" x14ac:dyDescent="0.3">
      <c r="C305" s="132" t="s">
        <v>61</v>
      </c>
      <c r="D305" s="191"/>
      <c r="E305" s="144">
        <v>12</v>
      </c>
      <c r="F305" s="110">
        <v>30000</v>
      </c>
      <c r="G305" s="105">
        <f>D305*E305*F305</f>
        <v>0</v>
      </c>
      <c r="H305" s="158"/>
      <c r="I305" s="106" t="s">
        <v>482</v>
      </c>
      <c r="J305" s="106" t="str">
        <f>VLOOKUP(I305,Presupuesto!$B$11:$C$565,2,0)</f>
        <v>SUELDOS Y SALARIOS PERMANENTES</v>
      </c>
      <c r="K305" s="90" t="str">
        <f t="shared" si="10"/>
        <v>Posgrado</v>
      </c>
      <c r="L305" s="90" t="s">
        <v>383</v>
      </c>
    </row>
    <row r="306" spans="3:12" x14ac:dyDescent="0.25">
      <c r="C306" s="163" t="s">
        <v>58</v>
      </c>
      <c r="D306" s="161"/>
      <c r="E306" s="123">
        <v>0</v>
      </c>
      <c r="F306" s="111">
        <f>IF(E305=0,"",(G305/E305)/12*E305)</f>
        <v>0</v>
      </c>
      <c r="G306" s="112">
        <f>F306</f>
        <v>0</v>
      </c>
      <c r="H306" s="156"/>
      <c r="I306" s="93" t="s">
        <v>502</v>
      </c>
      <c r="J306" s="93" t="str">
        <f>VLOOKUP(I306,Presupuesto!$B$11:$C$565,2,0)</f>
        <v>AGUINALDO Y DECIMO CUARTO MES</v>
      </c>
      <c r="K306" s="90" t="str">
        <f t="shared" si="10"/>
        <v>Posgrado</v>
      </c>
      <c r="L306" s="90" t="s">
        <v>383</v>
      </c>
    </row>
    <row r="307" spans="3:12" ht="15.75" thickBot="1" x14ac:dyDescent="0.3">
      <c r="C307" s="165" t="s">
        <v>59</v>
      </c>
      <c r="D307" s="154"/>
      <c r="E307" s="124">
        <v>0</v>
      </c>
      <c r="F307" s="97">
        <f>IF(E305&lt;6,"",((E305-6)/12)*(G305/E305))</f>
        <v>0</v>
      </c>
      <c r="G307" s="97">
        <f>F307</f>
        <v>0</v>
      </c>
      <c r="H307" s="154"/>
      <c r="I307" s="98" t="s">
        <v>505</v>
      </c>
      <c r="J307" s="116" t="str">
        <f>VLOOKUP(I307,Presupuesto!$B$11:$C$565,2,0)</f>
        <v>DECIMOCUARTO MES</v>
      </c>
      <c r="K307" s="98" t="str">
        <f t="shared" si="10"/>
        <v>Posgrado</v>
      </c>
      <c r="L307" s="116" t="s">
        <v>383</v>
      </c>
    </row>
    <row r="309" spans="3:12" ht="15.75" thickBot="1" x14ac:dyDescent="0.3">
      <c r="K309" s="145"/>
    </row>
    <row r="310" spans="3:12" ht="15.75" thickBot="1" x14ac:dyDescent="0.3">
      <c r="C310" s="66" t="s">
        <v>43</v>
      </c>
      <c r="D310" s="30">
        <f>SUM(G317:G367)</f>
        <v>0</v>
      </c>
      <c r="E310" s="85"/>
      <c r="F310" s="85"/>
      <c r="G310" s="85"/>
      <c r="H310" s="69"/>
      <c r="I310" s="69"/>
      <c r="J310" s="69"/>
      <c r="K310" s="145"/>
    </row>
    <row r="311" spans="3:12" x14ac:dyDescent="0.25">
      <c r="D311" s="31"/>
      <c r="E311" s="85"/>
      <c r="F311" s="85"/>
      <c r="G311" s="85"/>
      <c r="H311" s="69"/>
      <c r="I311" s="69"/>
      <c r="J311" s="69"/>
      <c r="K311" s="145"/>
    </row>
    <row r="312" spans="3:12" x14ac:dyDescent="0.25">
      <c r="D312" s="31"/>
      <c r="E312" s="85"/>
      <c r="F312" s="85"/>
      <c r="G312" s="85"/>
      <c r="H312" s="69"/>
      <c r="I312" s="69"/>
      <c r="J312" s="69"/>
      <c r="K312" s="145"/>
    </row>
    <row r="313" spans="3:12" ht="15.75" x14ac:dyDescent="0.25">
      <c r="C313" s="194" t="s">
        <v>381</v>
      </c>
      <c r="D313" s="252"/>
      <c r="E313" s="85"/>
      <c r="F313" s="85"/>
      <c r="G313" s="85"/>
      <c r="H313" s="69"/>
      <c r="I313" s="69"/>
      <c r="J313" s="69"/>
      <c r="K313" s="145"/>
    </row>
    <row r="314" spans="3:12" ht="18.75" x14ac:dyDescent="0.25">
      <c r="C314" s="195" t="e">
        <f>IFERROR(VLOOKUP(D313,#REF!,2,FALSE),IFERROR(VLOOKUP(D313,#REF!,2,FALSE),IFERROR(VLOOKUP(D313,#REF!,2,FALSE),IFERROR(VLOOKUP(D313,#REF!,2,FALSE),IFERROR(VLOOKUP(D313,#REF!,2,FALSE),IFERROR(VLOOKUP(D313,#REF!,2,FALSE),IFERROR(VLOOKUP(D313,#REF!,2,FALSE),IFERROR(VLOOKUP(D313,#REF!,2,FALSE),IFERROR(VLOOKUP(D313,#REF!,2,FALSE),IFERROR(VLOOKUP(D313,#REF!,2,FALSE),IFERROR(VLOOKUP(D313,#REF!,2,FALSE),IFERROR(VLOOKUP(D313,#REF!,2,FALSE),IFERROR(VLOOKUP(D313,#REF!,2,FALSE),IFERROR(VLOOKUP(D313,#REF!,2,FALSE),IFERROR(VLOOKUP(D313,'16. Desa. del Sistema Educ.Sup.'!$F:$G,2,FALSE),IFERROR(VLOOKUP(D313,#REF!,2,FALSE),VLOOKUP(D313,#REF!,2,0)))))))))))))))))</f>
        <v>#REF!</v>
      </c>
      <c r="D314" s="31"/>
      <c r="E314" s="85"/>
      <c r="F314" s="85"/>
      <c r="G314" s="85"/>
      <c r="H314" s="69"/>
      <c r="I314" s="69"/>
      <c r="J314" s="69"/>
      <c r="K314" s="145"/>
    </row>
    <row r="315" spans="3:12" ht="15.75" thickBot="1" x14ac:dyDescent="0.3">
      <c r="C315" s="169"/>
      <c r="D315" s="31"/>
      <c r="E315" s="85"/>
      <c r="F315" s="85"/>
      <c r="G315" s="85"/>
      <c r="H315" s="69"/>
      <c r="I315" s="69"/>
      <c r="J315" s="69"/>
      <c r="K315" s="145"/>
    </row>
    <row r="316" spans="3:12" ht="30.75" thickBot="1" x14ac:dyDescent="0.3">
      <c r="C316" s="126" t="s">
        <v>44</v>
      </c>
      <c r="D316" s="130" t="s">
        <v>55</v>
      </c>
      <c r="E316" s="162" t="s">
        <v>56</v>
      </c>
      <c r="F316" s="130" t="s">
        <v>57</v>
      </c>
      <c r="G316" s="127" t="s">
        <v>27</v>
      </c>
      <c r="H316" s="125" t="s">
        <v>120</v>
      </c>
      <c r="I316" s="128" t="s">
        <v>46</v>
      </c>
      <c r="J316" s="128" t="s">
        <v>121</v>
      </c>
      <c r="K316" s="128" t="s">
        <v>399</v>
      </c>
      <c r="L316" s="128" t="s">
        <v>400</v>
      </c>
    </row>
    <row r="317" spans="3:12" ht="15.75" thickBot="1" x14ac:dyDescent="0.3">
      <c r="C317" s="129" t="s">
        <v>468</v>
      </c>
      <c r="D317" s="191"/>
      <c r="E317" s="144">
        <v>12</v>
      </c>
      <c r="F317" s="226">
        <f>HLOOKUP($C317,$BZ$2:$CM$3,2,0)</f>
        <v>43674.39</v>
      </c>
      <c r="G317" s="105">
        <f>D317*E317*F317</f>
        <v>0</v>
      </c>
      <c r="H317" s="158"/>
      <c r="I317" s="106" t="s">
        <v>482</v>
      </c>
      <c r="J317" s="106" t="str">
        <f>VLOOKUP(I317,Presupuesto!$B$11:$C$565,2,0)</f>
        <v>SUELDOS Y SALARIOS PERMANENTES</v>
      </c>
      <c r="K317" s="203" t="s">
        <v>1343</v>
      </c>
      <c r="L317" s="90" t="s">
        <v>383</v>
      </c>
    </row>
    <row r="318" spans="3:12" x14ac:dyDescent="0.25">
      <c r="C318" s="163" t="s">
        <v>58</v>
      </c>
      <c r="D318" s="155"/>
      <c r="E318" s="146">
        <v>0</v>
      </c>
      <c r="F318" s="92">
        <f>IF(E317=0,"",(G317/E317)/12*E317)</f>
        <v>0</v>
      </c>
      <c r="G318" s="89">
        <f>F318</f>
        <v>0</v>
      </c>
      <c r="H318" s="156"/>
      <c r="I318" s="108" t="s">
        <v>502</v>
      </c>
      <c r="J318" s="108" t="str">
        <f>VLOOKUP(I318,Presupuesto!$B$11:$C$565,2,0)</f>
        <v>AGUINALDO Y DECIMO CUARTO MES</v>
      </c>
      <c r="K318" s="90" t="str">
        <f t="shared" ref="K318:K349" si="11">$K$317</f>
        <v>Posgrado</v>
      </c>
      <c r="L318" s="90" t="s">
        <v>401</v>
      </c>
    </row>
    <row r="319" spans="3:12" ht="15.75" thickBot="1" x14ac:dyDescent="0.3">
      <c r="C319" s="164" t="s">
        <v>59</v>
      </c>
      <c r="D319" s="155"/>
      <c r="E319" s="146">
        <v>0</v>
      </c>
      <c r="F319" s="109">
        <f>IF(E317&lt;6,"",((E317-6)/12)*(G317/E317))</f>
        <v>0</v>
      </c>
      <c r="G319" s="89">
        <f>F319</f>
        <v>0</v>
      </c>
      <c r="H319" s="156"/>
      <c r="I319" s="93" t="s">
        <v>505</v>
      </c>
      <c r="J319" s="93" t="str">
        <f>VLOOKUP(I319,Presupuesto!$B$11:$C$565,2,0)</f>
        <v>DECIMOCUARTO MES</v>
      </c>
      <c r="K319" s="90" t="str">
        <f t="shared" si="11"/>
        <v>Posgrado</v>
      </c>
      <c r="L319" s="90" t="s">
        <v>384</v>
      </c>
    </row>
    <row r="320" spans="3:12" ht="15.75" thickBot="1" x14ac:dyDescent="0.3">
      <c r="C320" s="129" t="s">
        <v>469</v>
      </c>
      <c r="D320" s="191"/>
      <c r="E320" s="144">
        <v>12</v>
      </c>
      <c r="F320" s="226">
        <f>HLOOKUP($C320,$BZ$2:$CM$3,2,0)</f>
        <v>39703.99</v>
      </c>
      <c r="G320" s="105">
        <f>D320*E320*F320</f>
        <v>0</v>
      </c>
      <c r="H320" s="158"/>
      <c r="I320" s="106" t="s">
        <v>482</v>
      </c>
      <c r="J320" s="106" t="str">
        <f>VLOOKUP(I320,Presupuesto!$B$11:$C$565,2,0)</f>
        <v>SUELDOS Y SALARIOS PERMANENTES</v>
      </c>
      <c r="K320" s="90" t="str">
        <f t="shared" si="11"/>
        <v>Posgrado</v>
      </c>
      <c r="L320" s="90" t="s">
        <v>384</v>
      </c>
    </row>
    <row r="321" spans="3:12" x14ac:dyDescent="0.25">
      <c r="C321" s="163" t="s">
        <v>58</v>
      </c>
      <c r="D321" s="155"/>
      <c r="E321" s="146">
        <v>0</v>
      </c>
      <c r="F321" s="92">
        <f>IF(E320=0,"",(G320/E320)/12*E320)</f>
        <v>0</v>
      </c>
      <c r="G321" s="89">
        <f>F321</f>
        <v>0</v>
      </c>
      <c r="H321" s="156"/>
      <c r="I321" s="108" t="s">
        <v>502</v>
      </c>
      <c r="J321" s="108" t="str">
        <f>VLOOKUP(I321,Presupuesto!$B$11:$C$565,2,0)</f>
        <v>AGUINALDO Y DECIMO CUARTO MES</v>
      </c>
      <c r="K321" s="90" t="str">
        <f t="shared" si="11"/>
        <v>Posgrado</v>
      </c>
      <c r="L321" s="90" t="s">
        <v>384</v>
      </c>
    </row>
    <row r="322" spans="3:12" ht="15.75" thickBot="1" x14ac:dyDescent="0.3">
      <c r="C322" s="164" t="s">
        <v>59</v>
      </c>
      <c r="D322" s="155"/>
      <c r="E322" s="146">
        <v>0</v>
      </c>
      <c r="F322" s="109">
        <f>IF(E320&lt;6,"",((E320-6)/12)*(G320/E320))</f>
        <v>0</v>
      </c>
      <c r="G322" s="89">
        <f>F322</f>
        <v>0</v>
      </c>
      <c r="H322" s="156"/>
      <c r="I322" s="93" t="s">
        <v>505</v>
      </c>
      <c r="J322" s="93" t="str">
        <f>VLOOKUP(I322,Presupuesto!$B$11:$C$565,2,0)</f>
        <v>DECIMOCUARTO MES</v>
      </c>
      <c r="K322" s="90" t="str">
        <f t="shared" si="11"/>
        <v>Posgrado</v>
      </c>
      <c r="L322" s="90" t="s">
        <v>384</v>
      </c>
    </row>
    <row r="323" spans="3:12" ht="15.75" thickBot="1" x14ac:dyDescent="0.3">
      <c r="C323" s="129" t="s">
        <v>470</v>
      </c>
      <c r="D323" s="191"/>
      <c r="E323" s="144">
        <v>12</v>
      </c>
      <c r="F323" s="226">
        <f>HLOOKUP($C323,$BZ$2:$CM$3,2,0)</f>
        <v>35733.589999999997</v>
      </c>
      <c r="G323" s="105">
        <f>D323*E323*F323</f>
        <v>0</v>
      </c>
      <c r="H323" s="158"/>
      <c r="I323" s="106" t="s">
        <v>482</v>
      </c>
      <c r="J323" s="106" t="str">
        <f>VLOOKUP(I323,Presupuesto!$B$11:$C$565,2,0)</f>
        <v>SUELDOS Y SALARIOS PERMANENTES</v>
      </c>
      <c r="K323" s="90" t="str">
        <f t="shared" si="11"/>
        <v>Posgrado</v>
      </c>
      <c r="L323" s="90" t="s">
        <v>384</v>
      </c>
    </row>
    <row r="324" spans="3:12" x14ac:dyDescent="0.25">
      <c r="C324" s="163" t="s">
        <v>58</v>
      </c>
      <c r="D324" s="155"/>
      <c r="E324" s="146">
        <v>0</v>
      </c>
      <c r="F324" s="92">
        <f>IF(E323=0,"",(G323/E323)/12*E323)</f>
        <v>0</v>
      </c>
      <c r="G324" s="89">
        <f>F324</f>
        <v>0</v>
      </c>
      <c r="H324" s="156"/>
      <c r="I324" s="108" t="s">
        <v>502</v>
      </c>
      <c r="J324" s="108" t="str">
        <f>VLOOKUP(I324,Presupuesto!$B$11:$C$565,2,0)</f>
        <v>AGUINALDO Y DECIMO CUARTO MES</v>
      </c>
      <c r="K324" s="90" t="str">
        <f t="shared" si="11"/>
        <v>Posgrado</v>
      </c>
      <c r="L324" s="90" t="s">
        <v>384</v>
      </c>
    </row>
    <row r="325" spans="3:12" ht="15.75" thickBot="1" x14ac:dyDescent="0.3">
      <c r="C325" s="164" t="s">
        <v>59</v>
      </c>
      <c r="D325" s="155"/>
      <c r="E325" s="146">
        <v>0</v>
      </c>
      <c r="F325" s="109">
        <f>IF(E323&lt;6,"",((E323-6)/12)*(G323/E323))</f>
        <v>0</v>
      </c>
      <c r="G325" s="89">
        <f>F325</f>
        <v>0</v>
      </c>
      <c r="H325" s="156"/>
      <c r="I325" s="93" t="s">
        <v>505</v>
      </c>
      <c r="J325" s="93" t="str">
        <f>VLOOKUP(I325,Presupuesto!$B$11:$C$565,2,0)</f>
        <v>DECIMOCUARTO MES</v>
      </c>
      <c r="K325" s="90" t="str">
        <f t="shared" si="11"/>
        <v>Posgrado</v>
      </c>
      <c r="L325" s="90" t="s">
        <v>384</v>
      </c>
    </row>
    <row r="326" spans="3:12" ht="15.75" thickBot="1" x14ac:dyDescent="0.3">
      <c r="C326" s="129" t="s">
        <v>471</v>
      </c>
      <c r="D326" s="191"/>
      <c r="E326" s="144">
        <v>12</v>
      </c>
      <c r="F326" s="226">
        <f>HLOOKUP($C326,$BZ$2:$CM$3,2,0)</f>
        <v>31763.19</v>
      </c>
      <c r="G326" s="105">
        <f>D326*E326*F326</f>
        <v>0</v>
      </c>
      <c r="H326" s="158"/>
      <c r="I326" s="106" t="s">
        <v>482</v>
      </c>
      <c r="J326" s="106" t="str">
        <f>VLOOKUP(I326,Presupuesto!$B$11:$C$565,2,0)</f>
        <v>SUELDOS Y SALARIOS PERMANENTES</v>
      </c>
      <c r="K326" s="90" t="str">
        <f t="shared" si="11"/>
        <v>Posgrado</v>
      </c>
      <c r="L326" s="90" t="s">
        <v>384</v>
      </c>
    </row>
    <row r="327" spans="3:12" x14ac:dyDescent="0.25">
      <c r="C327" s="163" t="s">
        <v>58</v>
      </c>
      <c r="D327" s="155"/>
      <c r="E327" s="146">
        <v>0</v>
      </c>
      <c r="F327" s="92">
        <f>IF(E326=0,"",(G326/E326)/12*E326)</f>
        <v>0</v>
      </c>
      <c r="G327" s="89">
        <f>F327</f>
        <v>0</v>
      </c>
      <c r="H327" s="156"/>
      <c r="I327" s="108" t="s">
        <v>502</v>
      </c>
      <c r="J327" s="108" t="str">
        <f>VLOOKUP(I327,Presupuesto!$B$11:$C$565,2,0)</f>
        <v>AGUINALDO Y DECIMO CUARTO MES</v>
      </c>
      <c r="K327" s="90" t="str">
        <f t="shared" si="11"/>
        <v>Posgrado</v>
      </c>
      <c r="L327" s="90" t="s">
        <v>384</v>
      </c>
    </row>
    <row r="328" spans="3:12" ht="15.75" thickBot="1" x14ac:dyDescent="0.3">
      <c r="C328" s="164" t="s">
        <v>59</v>
      </c>
      <c r="D328" s="155"/>
      <c r="E328" s="146">
        <v>0</v>
      </c>
      <c r="F328" s="109">
        <f>IF(E326&lt;6,"",((E326-6)/12)*(G326/E326))</f>
        <v>0</v>
      </c>
      <c r="G328" s="89">
        <f>F328</f>
        <v>0</v>
      </c>
      <c r="H328" s="156"/>
      <c r="I328" s="93" t="s">
        <v>505</v>
      </c>
      <c r="J328" s="93" t="str">
        <f>VLOOKUP(I328,Presupuesto!$B$11:$C$565,2,0)</f>
        <v>DECIMOCUARTO MES</v>
      </c>
      <c r="K328" s="90" t="str">
        <f t="shared" si="11"/>
        <v>Posgrado</v>
      </c>
      <c r="L328" s="90" t="s">
        <v>384</v>
      </c>
    </row>
    <row r="329" spans="3:12" ht="15.75" thickBot="1" x14ac:dyDescent="0.3">
      <c r="C329" s="129" t="s">
        <v>472</v>
      </c>
      <c r="D329" s="191"/>
      <c r="E329" s="144">
        <v>12</v>
      </c>
      <c r="F329" s="226">
        <f>HLOOKUP($C329,$BZ$2:$CM$3,2,0)</f>
        <v>29777.99</v>
      </c>
      <c r="G329" s="105">
        <f>D329*E329*F329</f>
        <v>0</v>
      </c>
      <c r="H329" s="158"/>
      <c r="I329" s="106" t="s">
        <v>482</v>
      </c>
      <c r="J329" s="106" t="str">
        <f>VLOOKUP(I329,Presupuesto!$B$11:$C$565,2,0)</f>
        <v>SUELDOS Y SALARIOS PERMANENTES</v>
      </c>
      <c r="K329" s="90" t="str">
        <f t="shared" si="11"/>
        <v>Posgrado</v>
      </c>
      <c r="L329" s="90" t="s">
        <v>384</v>
      </c>
    </row>
    <row r="330" spans="3:12" x14ac:dyDescent="0.25">
      <c r="C330" s="163" t="s">
        <v>58</v>
      </c>
      <c r="D330" s="155"/>
      <c r="E330" s="146">
        <v>0</v>
      </c>
      <c r="F330" s="92">
        <f>IF(E329=0,"",(G329/E329)/12*E329)</f>
        <v>0</v>
      </c>
      <c r="G330" s="89">
        <f>F330</f>
        <v>0</v>
      </c>
      <c r="H330" s="156"/>
      <c r="I330" s="108" t="s">
        <v>502</v>
      </c>
      <c r="J330" s="108" t="str">
        <f>VLOOKUP(I330,Presupuesto!$B$11:$C$565,2,0)</f>
        <v>AGUINALDO Y DECIMO CUARTO MES</v>
      </c>
      <c r="K330" s="90" t="str">
        <f t="shared" si="11"/>
        <v>Posgrado</v>
      </c>
      <c r="L330" s="90" t="s">
        <v>384</v>
      </c>
    </row>
    <row r="331" spans="3:12" ht="15.75" thickBot="1" x14ac:dyDescent="0.3">
      <c r="C331" s="164" t="s">
        <v>59</v>
      </c>
      <c r="D331" s="155"/>
      <c r="E331" s="146">
        <v>0</v>
      </c>
      <c r="F331" s="109">
        <f>IF(E329&lt;6,"",((E329-6)/12)*(G329/E329))</f>
        <v>0</v>
      </c>
      <c r="G331" s="89">
        <f>F331</f>
        <v>0</v>
      </c>
      <c r="H331" s="156"/>
      <c r="I331" s="93" t="s">
        <v>505</v>
      </c>
      <c r="J331" s="93" t="str">
        <f>VLOOKUP(I331,Presupuesto!$B$11:$C$565,2,0)</f>
        <v>DECIMOCUARTO MES</v>
      </c>
      <c r="K331" s="90" t="str">
        <f t="shared" si="11"/>
        <v>Posgrado</v>
      </c>
      <c r="L331" s="90" t="s">
        <v>384</v>
      </c>
    </row>
    <row r="332" spans="3:12" ht="15.75" thickBot="1" x14ac:dyDescent="0.3">
      <c r="C332" s="129" t="s">
        <v>473</v>
      </c>
      <c r="D332" s="191"/>
      <c r="E332" s="144">
        <v>12</v>
      </c>
      <c r="F332" s="226">
        <f>HLOOKUP($C332,$BZ$2:$CM$3,2,0)</f>
        <v>27792.79</v>
      </c>
      <c r="G332" s="105">
        <f>D332*E332*F332</f>
        <v>0</v>
      </c>
      <c r="H332" s="158"/>
      <c r="I332" s="106" t="s">
        <v>482</v>
      </c>
      <c r="J332" s="106" t="str">
        <f>VLOOKUP(I332,Presupuesto!$B$11:$C$565,2,0)</f>
        <v>SUELDOS Y SALARIOS PERMANENTES</v>
      </c>
      <c r="K332" s="90" t="str">
        <f t="shared" si="11"/>
        <v>Posgrado</v>
      </c>
      <c r="L332" s="90" t="s">
        <v>384</v>
      </c>
    </row>
    <row r="333" spans="3:12" x14ac:dyDescent="0.25">
      <c r="C333" s="163" t="s">
        <v>58</v>
      </c>
      <c r="D333" s="155"/>
      <c r="E333" s="146">
        <v>0</v>
      </c>
      <c r="F333" s="92">
        <f>IF(E332=0,"",(G332/E332)/12*E332)</f>
        <v>0</v>
      </c>
      <c r="G333" s="89">
        <f>F333</f>
        <v>0</v>
      </c>
      <c r="H333" s="156"/>
      <c r="I333" s="108" t="s">
        <v>502</v>
      </c>
      <c r="J333" s="108" t="str">
        <f>VLOOKUP(I333,Presupuesto!$B$11:$C$565,2,0)</f>
        <v>AGUINALDO Y DECIMO CUARTO MES</v>
      </c>
      <c r="K333" s="90" t="str">
        <f t="shared" si="11"/>
        <v>Posgrado</v>
      </c>
      <c r="L333" s="90" t="s">
        <v>384</v>
      </c>
    </row>
    <row r="334" spans="3:12" ht="15.75" thickBot="1" x14ac:dyDescent="0.3">
      <c r="C334" s="164" t="s">
        <v>59</v>
      </c>
      <c r="D334" s="155"/>
      <c r="E334" s="146">
        <v>0</v>
      </c>
      <c r="F334" s="109">
        <f>IF(E332&lt;6,"",((E332-6)/12)*(G332/E332))</f>
        <v>0</v>
      </c>
      <c r="G334" s="89">
        <f>F334</f>
        <v>0</v>
      </c>
      <c r="H334" s="156"/>
      <c r="I334" s="93" t="s">
        <v>505</v>
      </c>
      <c r="J334" s="93" t="str">
        <f>VLOOKUP(I334,Presupuesto!$B$11:$C$565,2,0)</f>
        <v>DECIMOCUARTO MES</v>
      </c>
      <c r="K334" s="90" t="str">
        <f t="shared" si="11"/>
        <v>Posgrado</v>
      </c>
      <c r="L334" s="90" t="s">
        <v>384</v>
      </c>
    </row>
    <row r="335" spans="3:12" ht="15.75" thickBot="1" x14ac:dyDescent="0.3">
      <c r="C335" s="129" t="s">
        <v>474</v>
      </c>
      <c r="D335" s="191"/>
      <c r="E335" s="144">
        <v>12</v>
      </c>
      <c r="F335" s="226">
        <f>HLOOKUP($C335,$BZ$2:$CM$3,2,0)</f>
        <v>18859.39</v>
      </c>
      <c r="G335" s="105">
        <f>D335*E335*F335</f>
        <v>0</v>
      </c>
      <c r="H335" s="158"/>
      <c r="I335" s="106" t="s">
        <v>482</v>
      </c>
      <c r="J335" s="106" t="str">
        <f>VLOOKUP(I335,Presupuesto!$B$11:$C$565,2,0)</f>
        <v>SUELDOS Y SALARIOS PERMANENTES</v>
      </c>
      <c r="K335" s="90" t="str">
        <f t="shared" si="11"/>
        <v>Posgrado</v>
      </c>
      <c r="L335" s="90" t="s">
        <v>384</v>
      </c>
    </row>
    <row r="336" spans="3:12" x14ac:dyDescent="0.25">
      <c r="C336" s="163" t="s">
        <v>58</v>
      </c>
      <c r="D336" s="155"/>
      <c r="E336" s="146">
        <v>0</v>
      </c>
      <c r="F336" s="92">
        <f>IF(E335=0,"",(G335/E335)/12*E335)</f>
        <v>0</v>
      </c>
      <c r="G336" s="89">
        <f>F336</f>
        <v>0</v>
      </c>
      <c r="H336" s="156"/>
      <c r="I336" s="108" t="s">
        <v>502</v>
      </c>
      <c r="J336" s="108" t="str">
        <f>VLOOKUP(I336,Presupuesto!$B$11:$C$565,2,0)</f>
        <v>AGUINALDO Y DECIMO CUARTO MES</v>
      </c>
      <c r="K336" s="90" t="str">
        <f t="shared" si="11"/>
        <v>Posgrado</v>
      </c>
      <c r="L336" s="90" t="s">
        <v>384</v>
      </c>
    </row>
    <row r="337" spans="3:12" ht="15.75" thickBot="1" x14ac:dyDescent="0.3">
      <c r="C337" s="164" t="s">
        <v>59</v>
      </c>
      <c r="D337" s="155"/>
      <c r="E337" s="146">
        <v>0</v>
      </c>
      <c r="F337" s="109">
        <f>IF(E335&lt;6,"",((E335-6)/12)*(G335/E335))</f>
        <v>0</v>
      </c>
      <c r="G337" s="89">
        <f>F337</f>
        <v>0</v>
      </c>
      <c r="H337" s="156"/>
      <c r="I337" s="93" t="s">
        <v>505</v>
      </c>
      <c r="J337" s="93" t="str">
        <f>VLOOKUP(I337,Presupuesto!$B$11:$C$565,2,0)</f>
        <v>DECIMOCUARTO MES</v>
      </c>
      <c r="K337" s="90" t="str">
        <f t="shared" si="11"/>
        <v>Posgrado</v>
      </c>
      <c r="L337" s="90" t="s">
        <v>384</v>
      </c>
    </row>
    <row r="338" spans="3:12" ht="15.75" thickBot="1" x14ac:dyDescent="0.3">
      <c r="C338" s="129" t="s">
        <v>475</v>
      </c>
      <c r="D338" s="191"/>
      <c r="E338" s="144">
        <v>12</v>
      </c>
      <c r="F338" s="226">
        <f>HLOOKUP($C338,$BZ$2:$CM$3,2,0)</f>
        <v>17866.8</v>
      </c>
      <c r="G338" s="105">
        <f>D338*E338*F338</f>
        <v>0</v>
      </c>
      <c r="H338" s="158"/>
      <c r="I338" s="106" t="s">
        <v>482</v>
      </c>
      <c r="J338" s="106" t="str">
        <f>VLOOKUP(I338,Presupuesto!$B$11:$C$565,2,0)</f>
        <v>SUELDOS Y SALARIOS PERMANENTES</v>
      </c>
      <c r="K338" s="90" t="str">
        <f t="shared" si="11"/>
        <v>Posgrado</v>
      </c>
      <c r="L338" s="90" t="s">
        <v>384</v>
      </c>
    </row>
    <row r="339" spans="3:12" x14ac:dyDescent="0.25">
      <c r="C339" s="163" t="s">
        <v>58</v>
      </c>
      <c r="D339" s="155"/>
      <c r="E339" s="146">
        <v>0</v>
      </c>
      <c r="F339" s="92">
        <f>IF(E338=0,"",(G338/E338)/12*E338)</f>
        <v>0</v>
      </c>
      <c r="G339" s="89">
        <f>F339</f>
        <v>0</v>
      </c>
      <c r="H339" s="156"/>
      <c r="I339" s="108" t="s">
        <v>502</v>
      </c>
      <c r="J339" s="108" t="str">
        <f>VLOOKUP(I339,Presupuesto!$B$11:$C$565,2,0)</f>
        <v>AGUINALDO Y DECIMO CUARTO MES</v>
      </c>
      <c r="K339" s="90" t="str">
        <f t="shared" si="11"/>
        <v>Posgrado</v>
      </c>
      <c r="L339" s="90" t="s">
        <v>384</v>
      </c>
    </row>
    <row r="340" spans="3:12" ht="15.75" thickBot="1" x14ac:dyDescent="0.3">
      <c r="C340" s="164" t="s">
        <v>59</v>
      </c>
      <c r="D340" s="155"/>
      <c r="E340" s="146">
        <v>0</v>
      </c>
      <c r="F340" s="109">
        <f>IF(E338&lt;6,"",((E338-6)/12)*(G338/E338))</f>
        <v>0</v>
      </c>
      <c r="G340" s="89">
        <f>F340</f>
        <v>0</v>
      </c>
      <c r="H340" s="156"/>
      <c r="I340" s="93" t="s">
        <v>505</v>
      </c>
      <c r="J340" s="93" t="str">
        <f>VLOOKUP(I340,Presupuesto!$B$11:$C$565,2,0)</f>
        <v>DECIMOCUARTO MES</v>
      </c>
      <c r="K340" s="90" t="str">
        <f t="shared" si="11"/>
        <v>Posgrado</v>
      </c>
      <c r="L340" s="90" t="s">
        <v>384</v>
      </c>
    </row>
    <row r="341" spans="3:12" ht="15.75" thickBot="1" x14ac:dyDescent="0.3">
      <c r="C341" s="129" t="s">
        <v>476</v>
      </c>
      <c r="D341" s="191"/>
      <c r="E341" s="144">
        <v>12</v>
      </c>
      <c r="F341" s="226">
        <f>HLOOKUP($C341,$BZ$2:$CM$3,2,0)</f>
        <v>13896.4</v>
      </c>
      <c r="G341" s="105">
        <f>D341*E341*F341</f>
        <v>0</v>
      </c>
      <c r="H341" s="158"/>
      <c r="I341" s="106" t="s">
        <v>482</v>
      </c>
      <c r="J341" s="106" t="str">
        <f>VLOOKUP(I341,Presupuesto!$B$11:$C$565,2,0)</f>
        <v>SUELDOS Y SALARIOS PERMANENTES</v>
      </c>
      <c r="K341" s="90" t="str">
        <f t="shared" si="11"/>
        <v>Posgrado</v>
      </c>
      <c r="L341" s="90" t="s">
        <v>384</v>
      </c>
    </row>
    <row r="342" spans="3:12" x14ac:dyDescent="0.25">
      <c r="C342" s="163" t="s">
        <v>58</v>
      </c>
      <c r="D342" s="155"/>
      <c r="E342" s="146">
        <v>0</v>
      </c>
      <c r="F342" s="92">
        <f>IF(E341=0,"",(G341/E341)/12*E341)</f>
        <v>0</v>
      </c>
      <c r="G342" s="89">
        <f>F342</f>
        <v>0</v>
      </c>
      <c r="H342" s="156"/>
      <c r="I342" s="108" t="s">
        <v>502</v>
      </c>
      <c r="J342" s="108" t="str">
        <f>VLOOKUP(I342,Presupuesto!$B$11:$C$565,2,0)</f>
        <v>AGUINALDO Y DECIMO CUARTO MES</v>
      </c>
      <c r="K342" s="90" t="str">
        <f t="shared" si="11"/>
        <v>Posgrado</v>
      </c>
      <c r="L342" s="90" t="s">
        <v>384</v>
      </c>
    </row>
    <row r="343" spans="3:12" ht="15.75" thickBot="1" x14ac:dyDescent="0.3">
      <c r="C343" s="164" t="s">
        <v>59</v>
      </c>
      <c r="D343" s="155"/>
      <c r="E343" s="146">
        <v>0</v>
      </c>
      <c r="F343" s="109">
        <f>IF(E341&lt;6,"",((E341-6)/12)*(G341/E341))</f>
        <v>0</v>
      </c>
      <c r="G343" s="89">
        <f>F343</f>
        <v>0</v>
      </c>
      <c r="H343" s="156"/>
      <c r="I343" s="93" t="s">
        <v>505</v>
      </c>
      <c r="J343" s="93" t="str">
        <f>VLOOKUP(I343,Presupuesto!$B$11:$C$565,2,0)</f>
        <v>DECIMOCUARTO MES</v>
      </c>
      <c r="K343" s="90" t="str">
        <f t="shared" si="11"/>
        <v>Posgrado</v>
      </c>
      <c r="L343" s="90" t="s">
        <v>384</v>
      </c>
    </row>
    <row r="344" spans="3:12" ht="15.75" thickBot="1" x14ac:dyDescent="0.3">
      <c r="C344" s="129" t="s">
        <v>477</v>
      </c>
      <c r="D344" s="191"/>
      <c r="E344" s="144">
        <v>12</v>
      </c>
      <c r="F344" s="226">
        <f>HLOOKUP($C344,$BZ$2:$CM$3,2,0)</f>
        <v>15004.09</v>
      </c>
      <c r="G344" s="105">
        <f>D344*E344*F344</f>
        <v>0</v>
      </c>
      <c r="H344" s="158"/>
      <c r="I344" s="106" t="s">
        <v>482</v>
      </c>
      <c r="J344" s="106" t="str">
        <f>VLOOKUP(I344,Presupuesto!$B$11:$C$565,2,0)</f>
        <v>SUELDOS Y SALARIOS PERMANENTES</v>
      </c>
      <c r="K344" s="90" t="str">
        <f t="shared" si="11"/>
        <v>Posgrado</v>
      </c>
      <c r="L344" s="90" t="s">
        <v>384</v>
      </c>
    </row>
    <row r="345" spans="3:12" x14ac:dyDescent="0.25">
      <c r="C345" s="163" t="s">
        <v>58</v>
      </c>
      <c r="D345" s="155"/>
      <c r="E345" s="146">
        <v>0</v>
      </c>
      <c r="F345" s="92">
        <f>IF(E344=0,"",(G344/E344)/12*E344)</f>
        <v>0</v>
      </c>
      <c r="G345" s="89">
        <f>F345</f>
        <v>0</v>
      </c>
      <c r="H345" s="156"/>
      <c r="I345" s="108" t="s">
        <v>502</v>
      </c>
      <c r="J345" s="108" t="str">
        <f>VLOOKUP(I345,Presupuesto!$B$11:$C$565,2,0)</f>
        <v>AGUINALDO Y DECIMO CUARTO MES</v>
      </c>
      <c r="K345" s="90" t="str">
        <f t="shared" si="11"/>
        <v>Posgrado</v>
      </c>
      <c r="L345" s="90" t="s">
        <v>384</v>
      </c>
    </row>
    <row r="346" spans="3:12" ht="15.75" thickBot="1" x14ac:dyDescent="0.3">
      <c r="C346" s="164" t="s">
        <v>59</v>
      </c>
      <c r="D346" s="155"/>
      <c r="E346" s="146">
        <v>0</v>
      </c>
      <c r="F346" s="109">
        <f>IF(E344&lt;6,"",((E344-6)/12)*(G344/E344))</f>
        <v>0</v>
      </c>
      <c r="G346" s="89">
        <f>F346</f>
        <v>0</v>
      </c>
      <c r="H346" s="156"/>
      <c r="I346" s="93" t="s">
        <v>505</v>
      </c>
      <c r="J346" s="93" t="str">
        <f>VLOOKUP(I346,Presupuesto!$B$11:$C$565,2,0)</f>
        <v>DECIMOCUARTO MES</v>
      </c>
      <c r="K346" s="90" t="str">
        <f t="shared" si="11"/>
        <v>Posgrado</v>
      </c>
      <c r="L346" s="90" t="s">
        <v>384</v>
      </c>
    </row>
    <row r="347" spans="3:12" ht="15.75" thickBot="1" x14ac:dyDescent="0.3">
      <c r="C347" s="129" t="s">
        <v>478</v>
      </c>
      <c r="D347" s="191"/>
      <c r="E347" s="144">
        <v>12</v>
      </c>
      <c r="F347" s="226">
        <f>HLOOKUP($C347,$BZ$2:$CM$3,2,0)</f>
        <v>13238.9</v>
      </c>
      <c r="G347" s="105">
        <f>D347*E347*F347</f>
        <v>0</v>
      </c>
      <c r="H347" s="158"/>
      <c r="I347" s="106" t="s">
        <v>482</v>
      </c>
      <c r="J347" s="106" t="str">
        <f>VLOOKUP(I347,Presupuesto!$B$11:$C$565,2,0)</f>
        <v>SUELDOS Y SALARIOS PERMANENTES</v>
      </c>
      <c r="K347" s="90" t="str">
        <f t="shared" si="11"/>
        <v>Posgrado</v>
      </c>
      <c r="L347" s="90" t="s">
        <v>384</v>
      </c>
    </row>
    <row r="348" spans="3:12" x14ac:dyDescent="0.25">
      <c r="C348" s="163" t="s">
        <v>58</v>
      </c>
      <c r="D348" s="155"/>
      <c r="E348" s="146">
        <v>0</v>
      </c>
      <c r="F348" s="92">
        <f>IF(E347=0,"",(G347/E347)/12*E347)</f>
        <v>0</v>
      </c>
      <c r="G348" s="89">
        <f>F348</f>
        <v>0</v>
      </c>
      <c r="H348" s="156"/>
      <c r="I348" s="108" t="s">
        <v>502</v>
      </c>
      <c r="J348" s="108" t="str">
        <f>VLOOKUP(I348,Presupuesto!$B$11:$C$565,2,0)</f>
        <v>AGUINALDO Y DECIMO CUARTO MES</v>
      </c>
      <c r="K348" s="90" t="str">
        <f t="shared" si="11"/>
        <v>Posgrado</v>
      </c>
      <c r="L348" s="90" t="s">
        <v>384</v>
      </c>
    </row>
    <row r="349" spans="3:12" ht="15.75" thickBot="1" x14ac:dyDescent="0.3">
      <c r="C349" s="164" t="s">
        <v>59</v>
      </c>
      <c r="D349" s="155"/>
      <c r="E349" s="146">
        <v>0</v>
      </c>
      <c r="F349" s="109">
        <f>IF(E347&lt;6,"",((E347-6)/12)*(G347/E347))</f>
        <v>0</v>
      </c>
      <c r="G349" s="89">
        <f>F349</f>
        <v>0</v>
      </c>
      <c r="H349" s="156"/>
      <c r="I349" s="93" t="s">
        <v>505</v>
      </c>
      <c r="J349" s="93" t="str">
        <f>VLOOKUP(I349,Presupuesto!$B$11:$C$565,2,0)</f>
        <v>DECIMOCUARTO MES</v>
      </c>
      <c r="K349" s="90" t="str">
        <f t="shared" si="11"/>
        <v>Posgrado</v>
      </c>
      <c r="L349" s="90" t="s">
        <v>384</v>
      </c>
    </row>
    <row r="350" spans="3:12" ht="15.75" thickBot="1" x14ac:dyDescent="0.3">
      <c r="C350" s="129" t="s">
        <v>479</v>
      </c>
      <c r="D350" s="191"/>
      <c r="E350" s="144">
        <v>12</v>
      </c>
      <c r="F350" s="226">
        <f>HLOOKUP($C350,$BZ$2:$CM$3,2,0)</f>
        <v>12356.31</v>
      </c>
      <c r="G350" s="105">
        <f>D350*E350*F350</f>
        <v>0</v>
      </c>
      <c r="H350" s="158"/>
      <c r="I350" s="106" t="s">
        <v>482</v>
      </c>
      <c r="J350" s="106" t="str">
        <f>VLOOKUP(I350,Presupuesto!$B$11:$C$565,2,0)</f>
        <v>SUELDOS Y SALARIOS PERMANENTES</v>
      </c>
      <c r="K350" s="90" t="str">
        <f t="shared" ref="K350:K367" si="12">$K$317</f>
        <v>Posgrado</v>
      </c>
      <c r="L350" s="90" t="s">
        <v>384</v>
      </c>
    </row>
    <row r="351" spans="3:12" x14ac:dyDescent="0.25">
      <c r="C351" s="163" t="s">
        <v>58</v>
      </c>
      <c r="D351" s="155"/>
      <c r="E351" s="146">
        <v>0</v>
      </c>
      <c r="F351" s="92">
        <f>IF(E350=0,"",(G350/E350)/12*E350)</f>
        <v>0</v>
      </c>
      <c r="G351" s="89">
        <f>F351</f>
        <v>0</v>
      </c>
      <c r="H351" s="156"/>
      <c r="I351" s="108" t="s">
        <v>502</v>
      </c>
      <c r="J351" s="108" t="str">
        <f>VLOOKUP(I351,Presupuesto!$B$11:$C$565,2,0)</f>
        <v>AGUINALDO Y DECIMO CUARTO MES</v>
      </c>
      <c r="K351" s="90" t="str">
        <f t="shared" si="12"/>
        <v>Posgrado</v>
      </c>
      <c r="L351" s="90" t="s">
        <v>384</v>
      </c>
    </row>
    <row r="352" spans="3:12" ht="15.75" thickBot="1" x14ac:dyDescent="0.3">
      <c r="C352" s="164" t="s">
        <v>59</v>
      </c>
      <c r="D352" s="155"/>
      <c r="E352" s="146">
        <v>0</v>
      </c>
      <c r="F352" s="109">
        <f>IF(E350&lt;6,"",((E350-6)/12)*(G350/E350))</f>
        <v>0</v>
      </c>
      <c r="G352" s="89">
        <f>F352</f>
        <v>0</v>
      </c>
      <c r="H352" s="156"/>
      <c r="I352" s="93" t="s">
        <v>505</v>
      </c>
      <c r="J352" s="93" t="str">
        <f>VLOOKUP(I352,Presupuesto!$B$11:$C$565,2,0)</f>
        <v>DECIMOCUARTO MES</v>
      </c>
      <c r="K352" s="90" t="str">
        <f t="shared" si="12"/>
        <v>Posgrado</v>
      </c>
      <c r="L352" s="90" t="s">
        <v>384</v>
      </c>
    </row>
    <row r="353" spans="3:12" ht="15.75" thickBot="1" x14ac:dyDescent="0.3">
      <c r="C353" s="129" t="s">
        <v>480</v>
      </c>
      <c r="D353" s="191"/>
      <c r="E353" s="144">
        <v>12</v>
      </c>
      <c r="F353" s="226">
        <f>HLOOKUP($C353,$BZ$2:$CM$3,2,0)</f>
        <v>463.22</v>
      </c>
      <c r="G353" s="105">
        <f>D353*E353*F353</f>
        <v>0</v>
      </c>
      <c r="H353" s="158"/>
      <c r="I353" s="106" t="s">
        <v>482</v>
      </c>
      <c r="J353" s="106" t="str">
        <f>VLOOKUP(I353,Presupuesto!$B$11:$C$565,2,0)</f>
        <v>SUELDOS Y SALARIOS PERMANENTES</v>
      </c>
      <c r="K353" s="90" t="str">
        <f t="shared" si="12"/>
        <v>Posgrado</v>
      </c>
      <c r="L353" s="90" t="s">
        <v>384</v>
      </c>
    </row>
    <row r="354" spans="3:12" x14ac:dyDescent="0.25">
      <c r="C354" s="163" t="s">
        <v>58</v>
      </c>
      <c r="D354" s="155"/>
      <c r="E354" s="146">
        <v>0</v>
      </c>
      <c r="F354" s="92">
        <f>IF(E353=0,"",(G353/E353)/12*E353)</f>
        <v>0</v>
      </c>
      <c r="G354" s="89">
        <f>F354</f>
        <v>0</v>
      </c>
      <c r="H354" s="156"/>
      <c r="I354" s="108" t="s">
        <v>502</v>
      </c>
      <c r="J354" s="108" t="str">
        <f>VLOOKUP(I354,Presupuesto!$B$11:$C$565,2,0)</f>
        <v>AGUINALDO Y DECIMO CUARTO MES</v>
      </c>
      <c r="K354" s="90" t="str">
        <f t="shared" si="12"/>
        <v>Posgrado</v>
      </c>
      <c r="L354" s="90" t="s">
        <v>384</v>
      </c>
    </row>
    <row r="355" spans="3:12" ht="15.75" thickBot="1" x14ac:dyDescent="0.3">
      <c r="C355" s="164" t="s">
        <v>59</v>
      </c>
      <c r="D355" s="155"/>
      <c r="E355" s="146">
        <v>0</v>
      </c>
      <c r="F355" s="109">
        <f>IF(E353&lt;6,"",((E353-6)/12)*(G353/E353))</f>
        <v>0</v>
      </c>
      <c r="G355" s="89">
        <f>F355</f>
        <v>0</v>
      </c>
      <c r="H355" s="156"/>
      <c r="I355" s="93" t="s">
        <v>505</v>
      </c>
      <c r="J355" s="93" t="str">
        <f>VLOOKUP(I355,Presupuesto!$B$11:$C$565,2,0)</f>
        <v>DECIMOCUARTO MES</v>
      </c>
      <c r="K355" s="90" t="str">
        <f t="shared" si="12"/>
        <v>Posgrado</v>
      </c>
      <c r="L355" s="90" t="s">
        <v>384</v>
      </c>
    </row>
    <row r="356" spans="3:12" ht="15.75" thickBot="1" x14ac:dyDescent="0.3">
      <c r="C356" s="129" t="s">
        <v>481</v>
      </c>
      <c r="D356" s="191"/>
      <c r="E356" s="144">
        <v>12</v>
      </c>
      <c r="F356" s="226">
        <f>HLOOKUP($C356,$BZ$2:$CM$3,2,0)</f>
        <v>2007.3</v>
      </c>
      <c r="G356" s="105">
        <f>D356*E356*F356</f>
        <v>0</v>
      </c>
      <c r="H356" s="158"/>
      <c r="I356" s="106" t="s">
        <v>482</v>
      </c>
      <c r="J356" s="106" t="str">
        <f>VLOOKUP(I356,Presupuesto!$B$11:$C$565,2,0)</f>
        <v>SUELDOS Y SALARIOS PERMANENTES</v>
      </c>
      <c r="K356" s="90" t="str">
        <f t="shared" si="12"/>
        <v>Posgrado</v>
      </c>
      <c r="L356" s="90" t="s">
        <v>384</v>
      </c>
    </row>
    <row r="357" spans="3:12" x14ac:dyDescent="0.25">
      <c r="C357" s="163" t="s">
        <v>58</v>
      </c>
      <c r="D357" s="155"/>
      <c r="E357" s="146">
        <v>0</v>
      </c>
      <c r="F357" s="92">
        <f>IF(E356=0,"",(G356/E356)/12*E356)</f>
        <v>0</v>
      </c>
      <c r="G357" s="89">
        <f>F357</f>
        <v>0</v>
      </c>
      <c r="H357" s="156"/>
      <c r="I357" s="108" t="s">
        <v>502</v>
      </c>
      <c r="J357" s="108" t="str">
        <f>VLOOKUP(I357,Presupuesto!$B$11:$C$565,2,0)</f>
        <v>AGUINALDO Y DECIMO CUARTO MES</v>
      </c>
      <c r="K357" s="90" t="str">
        <f t="shared" si="12"/>
        <v>Posgrado</v>
      </c>
      <c r="L357" s="90" t="s">
        <v>384</v>
      </c>
    </row>
    <row r="358" spans="3:12" ht="15.75" thickBot="1" x14ac:dyDescent="0.3">
      <c r="C358" s="164" t="s">
        <v>59</v>
      </c>
      <c r="D358" s="155"/>
      <c r="E358" s="146">
        <v>0</v>
      </c>
      <c r="F358" s="109">
        <f>IF(E356&lt;6,"",((E356-6)/12)*(G356/E356))</f>
        <v>0</v>
      </c>
      <c r="G358" s="89">
        <f>F358</f>
        <v>0</v>
      </c>
      <c r="H358" s="156"/>
      <c r="I358" s="93" t="s">
        <v>505</v>
      </c>
      <c r="J358" s="93" t="str">
        <f>VLOOKUP(I358,Presupuesto!$B$11:$C$565,2,0)</f>
        <v>DECIMOCUARTO MES</v>
      </c>
      <c r="K358" s="90" t="str">
        <f t="shared" si="12"/>
        <v>Posgrado</v>
      </c>
      <c r="L358" s="90" t="s">
        <v>384</v>
      </c>
    </row>
    <row r="359" spans="3:12" ht="15.75" thickBot="1" x14ac:dyDescent="0.3">
      <c r="C359" s="132" t="s">
        <v>83</v>
      </c>
      <c r="D359" s="191"/>
      <c r="E359" s="144">
        <v>12</v>
      </c>
      <c r="F359" s="131">
        <v>30000</v>
      </c>
      <c r="G359" s="105">
        <f>D359*E359*F359</f>
        <v>0</v>
      </c>
      <c r="H359" s="158"/>
      <c r="I359" s="106" t="s">
        <v>550</v>
      </c>
      <c r="J359" s="106" t="str">
        <f>VLOOKUP(I359,Presupuesto!$B$11:$C$565,2,0)</f>
        <v>CONTRATOS ESPECIALES</v>
      </c>
      <c r="K359" s="90" t="str">
        <f t="shared" si="12"/>
        <v>Posgrado</v>
      </c>
      <c r="L359" s="90" t="s">
        <v>384</v>
      </c>
    </row>
    <row r="360" spans="3:12" x14ac:dyDescent="0.25">
      <c r="C360" s="163" t="s">
        <v>58</v>
      </c>
      <c r="D360" s="155"/>
      <c r="E360" s="146">
        <v>0</v>
      </c>
      <c r="F360" s="109">
        <f>IF(E359=0,"",(G359/E359)/12*E359)</f>
        <v>0</v>
      </c>
      <c r="G360" s="89">
        <f>F360</f>
        <v>0</v>
      </c>
      <c r="H360" s="156"/>
      <c r="I360" s="93" t="s">
        <v>550</v>
      </c>
      <c r="J360" s="93" t="str">
        <f>VLOOKUP(I360,Presupuesto!$B$11:$C$565,2,0)</f>
        <v>CONTRATOS ESPECIALES</v>
      </c>
      <c r="K360" s="90" t="str">
        <f t="shared" si="12"/>
        <v>Posgrado</v>
      </c>
      <c r="L360" s="90" t="s">
        <v>383</v>
      </c>
    </row>
    <row r="361" spans="3:12" ht="15.75" thickBot="1" x14ac:dyDescent="0.3">
      <c r="C361" s="164" t="s">
        <v>59</v>
      </c>
      <c r="D361" s="155"/>
      <c r="E361" s="146">
        <v>0</v>
      </c>
      <c r="F361" s="92">
        <f>IF(E359&lt;6,"",((E359-6)/12)*(G359/E359))</f>
        <v>0</v>
      </c>
      <c r="G361" s="89">
        <f>F361</f>
        <v>0</v>
      </c>
      <c r="H361" s="156"/>
      <c r="I361" s="93" t="s">
        <v>550</v>
      </c>
      <c r="J361" s="93" t="str">
        <f>VLOOKUP(I361,Presupuesto!$B$11:$C$565,2,0)</f>
        <v>CONTRATOS ESPECIALES</v>
      </c>
      <c r="K361" s="90" t="str">
        <f t="shared" si="12"/>
        <v>Posgrado</v>
      </c>
      <c r="L361" s="90" t="s">
        <v>388</v>
      </c>
    </row>
    <row r="362" spans="3:12" ht="15.75" thickBot="1" x14ac:dyDescent="0.3">
      <c r="C362" s="132" t="s">
        <v>60</v>
      </c>
      <c r="D362" s="191"/>
      <c r="E362" s="144">
        <v>12</v>
      </c>
      <c r="F362" s="110">
        <v>30000</v>
      </c>
      <c r="G362" s="105">
        <f>D362*E362*F362</f>
        <v>0</v>
      </c>
      <c r="H362" s="158"/>
      <c r="I362" s="106" t="s">
        <v>691</v>
      </c>
      <c r="J362" s="106" t="str">
        <f>VLOOKUP(I362,Presupuesto!$B$11:$C$565,2,0)</f>
        <v>OTROS SERVICIOS TECNICOS Y PROFESIONALES</v>
      </c>
      <c r="K362" s="90" t="str">
        <f t="shared" si="12"/>
        <v>Posgrado</v>
      </c>
      <c r="L362" s="90" t="s">
        <v>383</v>
      </c>
    </row>
    <row r="363" spans="3:12" x14ac:dyDescent="0.25">
      <c r="C363" s="163" t="s">
        <v>58</v>
      </c>
      <c r="D363" s="155"/>
      <c r="E363" s="146">
        <v>0</v>
      </c>
      <c r="F363" s="92">
        <v>0</v>
      </c>
      <c r="G363" s="89">
        <f>F363</f>
        <v>0</v>
      </c>
      <c r="H363" s="156"/>
      <c r="I363" s="93" t="s">
        <v>691</v>
      </c>
      <c r="J363" s="93" t="str">
        <f>VLOOKUP(I363,Presupuesto!$B$11:$C$565,2,0)</f>
        <v>OTROS SERVICIOS TECNICOS Y PROFESIONALES</v>
      </c>
      <c r="K363" s="90" t="str">
        <f t="shared" si="12"/>
        <v>Posgrado</v>
      </c>
      <c r="L363" s="90" t="s">
        <v>383</v>
      </c>
    </row>
    <row r="364" spans="3:12" ht="15.75" thickBot="1" x14ac:dyDescent="0.3">
      <c r="C364" s="164" t="s">
        <v>59</v>
      </c>
      <c r="D364" s="155"/>
      <c r="E364" s="146">
        <v>0</v>
      </c>
      <c r="F364" s="92">
        <v>0</v>
      </c>
      <c r="G364" s="89">
        <f>F364</f>
        <v>0</v>
      </c>
      <c r="H364" s="156"/>
      <c r="I364" s="93" t="s">
        <v>691</v>
      </c>
      <c r="J364" s="93" t="str">
        <f>VLOOKUP(I364,Presupuesto!$B$11:$C$565,2,0)</f>
        <v>OTROS SERVICIOS TECNICOS Y PROFESIONALES</v>
      </c>
      <c r="K364" s="90" t="str">
        <f t="shared" si="12"/>
        <v>Posgrado</v>
      </c>
      <c r="L364" s="90" t="s">
        <v>383</v>
      </c>
    </row>
    <row r="365" spans="3:12" ht="15.75" thickBot="1" x14ac:dyDescent="0.3">
      <c r="C365" s="132" t="s">
        <v>61</v>
      </c>
      <c r="D365" s="191"/>
      <c r="E365" s="144">
        <v>12</v>
      </c>
      <c r="F365" s="110">
        <v>15000</v>
      </c>
      <c r="G365" s="105">
        <f>D365*E365*F365</f>
        <v>0</v>
      </c>
      <c r="H365" s="158"/>
      <c r="I365" s="106" t="s">
        <v>482</v>
      </c>
      <c r="J365" s="106" t="str">
        <f>VLOOKUP(I365,Presupuesto!$B$11:$C$565,2,0)</f>
        <v>SUELDOS Y SALARIOS PERMANENTES</v>
      </c>
      <c r="K365" s="90" t="str">
        <f t="shared" si="12"/>
        <v>Posgrado</v>
      </c>
      <c r="L365" s="90" t="s">
        <v>383</v>
      </c>
    </row>
    <row r="366" spans="3:12" x14ac:dyDescent="0.25">
      <c r="C366" s="163" t="s">
        <v>58</v>
      </c>
      <c r="D366" s="161"/>
      <c r="E366" s="123">
        <v>0</v>
      </c>
      <c r="F366" s="111"/>
      <c r="G366" s="112">
        <f>F366</f>
        <v>0</v>
      </c>
      <c r="H366" s="156"/>
      <c r="I366" s="93" t="s">
        <v>502</v>
      </c>
      <c r="J366" s="93" t="str">
        <f>VLOOKUP(I366,Presupuesto!$B$11:$C$565,2,0)</f>
        <v>AGUINALDO Y DECIMO CUARTO MES</v>
      </c>
      <c r="K366" s="90" t="str">
        <f t="shared" si="12"/>
        <v>Posgrado</v>
      </c>
      <c r="L366" s="90" t="s">
        <v>383</v>
      </c>
    </row>
    <row r="367" spans="3:12" ht="15.75" thickBot="1" x14ac:dyDescent="0.3">
      <c r="C367" s="165" t="s">
        <v>59</v>
      </c>
      <c r="D367" s="154"/>
      <c r="E367" s="124">
        <v>0</v>
      </c>
      <c r="F367" s="97"/>
      <c r="G367" s="97">
        <f>F367</f>
        <v>0</v>
      </c>
      <c r="H367" s="154"/>
      <c r="I367" s="98" t="s">
        <v>505</v>
      </c>
      <c r="J367" s="116" t="str">
        <f>VLOOKUP(I367,Presupuesto!$B$11:$C$565,2,0)</f>
        <v>DECIMOCUARTO MES</v>
      </c>
      <c r="K367" s="98" t="str">
        <f t="shared" si="12"/>
        <v>Posgrado</v>
      </c>
      <c r="L367" s="116" t="s">
        <v>383</v>
      </c>
    </row>
    <row r="369" spans="3:12" ht="15.75" thickBot="1" x14ac:dyDescent="0.3">
      <c r="K369" s="145"/>
    </row>
    <row r="370" spans="3:12" ht="15.75" thickBot="1" x14ac:dyDescent="0.3">
      <c r="C370" s="66" t="s">
        <v>43</v>
      </c>
      <c r="D370" s="30">
        <f>SUM(G377:G427)</f>
        <v>0</v>
      </c>
      <c r="E370" s="85"/>
      <c r="F370" s="85"/>
      <c r="G370" s="85"/>
      <c r="H370" s="69"/>
      <c r="I370" s="69"/>
      <c r="J370" s="69"/>
      <c r="K370" s="145"/>
    </row>
    <row r="371" spans="3:12" x14ac:dyDescent="0.25">
      <c r="D371" s="31"/>
      <c r="E371" s="85"/>
      <c r="F371" s="85"/>
      <c r="G371" s="85"/>
      <c r="H371" s="69"/>
      <c r="I371" s="69"/>
      <c r="J371" s="69"/>
      <c r="K371" s="145"/>
    </row>
    <row r="372" spans="3:12" x14ac:dyDescent="0.25">
      <c r="D372" s="31"/>
      <c r="E372" s="85"/>
      <c r="F372" s="85"/>
      <c r="G372" s="85"/>
      <c r="H372" s="69"/>
      <c r="I372" s="69"/>
      <c r="J372" s="69"/>
      <c r="K372" s="145"/>
    </row>
    <row r="373" spans="3:12" ht="15.75" x14ac:dyDescent="0.25">
      <c r="C373" s="194" t="s">
        <v>381</v>
      </c>
      <c r="D373" s="252"/>
      <c r="E373" s="85"/>
      <c r="F373" s="85"/>
      <c r="G373" s="85"/>
      <c r="H373" s="69"/>
      <c r="I373" s="69"/>
      <c r="J373" s="69"/>
      <c r="K373" s="145"/>
    </row>
    <row r="374" spans="3:12" ht="18.75" x14ac:dyDescent="0.25">
      <c r="C374" s="195" t="e">
        <f>IFERROR(VLOOKUP(D373,#REF!,2,FALSE),IFERROR(VLOOKUP(D373,#REF!,2,FALSE),IFERROR(VLOOKUP(D373,#REF!,2,FALSE),IFERROR(VLOOKUP(D373,#REF!,2,FALSE),IFERROR(VLOOKUP(D373,#REF!,2,FALSE),IFERROR(VLOOKUP(D373,#REF!,2,FALSE),IFERROR(VLOOKUP(D373,#REF!,2,FALSE),IFERROR(VLOOKUP(D373,#REF!,2,FALSE),IFERROR(VLOOKUP(D373,#REF!,2,FALSE),IFERROR(VLOOKUP(D373,#REF!,2,FALSE),IFERROR(VLOOKUP(D373,#REF!,2,FALSE),IFERROR(VLOOKUP(D373,#REF!,2,FALSE),IFERROR(VLOOKUP(D373,#REF!,2,FALSE),IFERROR(VLOOKUP(D373,#REF!,2,FALSE),IFERROR(VLOOKUP(D373,'16. Desa. del Sistema Educ.Sup.'!$F:$G,2,FALSE),IFERROR(VLOOKUP(D373,#REF!,2,FALSE),VLOOKUP(D373,#REF!,2,0)))))))))))))))))</f>
        <v>#REF!</v>
      </c>
      <c r="D374" s="31"/>
      <c r="E374" s="85"/>
      <c r="F374" s="85"/>
      <c r="G374" s="85"/>
      <c r="H374" s="69"/>
      <c r="I374" s="69"/>
      <c r="J374" s="69"/>
      <c r="K374" s="145"/>
    </row>
    <row r="375" spans="3:12" ht="15.75" thickBot="1" x14ac:dyDescent="0.3">
      <c r="C375" s="169"/>
      <c r="D375" s="31"/>
      <c r="E375" s="85"/>
      <c r="F375" s="85"/>
      <c r="G375" s="85"/>
      <c r="H375" s="69"/>
      <c r="I375" s="69"/>
      <c r="J375" s="69"/>
      <c r="K375" s="145"/>
    </row>
    <row r="376" spans="3:12" ht="30.75" thickBot="1" x14ac:dyDescent="0.3">
      <c r="C376" s="126" t="s">
        <v>44</v>
      </c>
      <c r="D376" s="130" t="s">
        <v>55</v>
      </c>
      <c r="E376" s="162" t="s">
        <v>56</v>
      </c>
      <c r="F376" s="130" t="s">
        <v>57</v>
      </c>
      <c r="G376" s="127" t="s">
        <v>27</v>
      </c>
      <c r="H376" s="125" t="s">
        <v>120</v>
      </c>
      <c r="I376" s="128" t="s">
        <v>46</v>
      </c>
      <c r="J376" s="128" t="s">
        <v>121</v>
      </c>
      <c r="K376" s="128" t="s">
        <v>399</v>
      </c>
      <c r="L376" s="128" t="s">
        <v>400</v>
      </c>
    </row>
    <row r="377" spans="3:12" ht="15.75" thickBot="1" x14ac:dyDescent="0.3">
      <c r="C377" s="129" t="s">
        <v>468</v>
      </c>
      <c r="D377" s="191"/>
      <c r="E377" s="144">
        <v>12</v>
      </c>
      <c r="F377" s="226">
        <f>HLOOKUP($C377,$BZ$2:$CM$3,2,0)</f>
        <v>43674.39</v>
      </c>
      <c r="G377" s="105">
        <f>D377*E377*F377</f>
        <v>0</v>
      </c>
      <c r="H377" s="158"/>
      <c r="I377" s="106" t="s">
        <v>482</v>
      </c>
      <c r="J377" s="106" t="str">
        <f>VLOOKUP(I377,Presupuesto!$B$11:$C$565,2,0)</f>
        <v>SUELDOS Y SALARIOS PERMANENTES</v>
      </c>
      <c r="K377" s="203" t="s">
        <v>1343</v>
      </c>
      <c r="L377" s="90" t="s">
        <v>383</v>
      </c>
    </row>
    <row r="378" spans="3:12" x14ac:dyDescent="0.25">
      <c r="C378" s="163" t="s">
        <v>58</v>
      </c>
      <c r="D378" s="155"/>
      <c r="E378" s="146">
        <v>0</v>
      </c>
      <c r="F378" s="92">
        <f>IF(E377=0,"",(G377/E377)/12*E377)</f>
        <v>0</v>
      </c>
      <c r="G378" s="89">
        <f>F378</f>
        <v>0</v>
      </c>
      <c r="H378" s="156"/>
      <c r="I378" s="108" t="s">
        <v>502</v>
      </c>
      <c r="J378" s="108" t="str">
        <f>VLOOKUP(I378,Presupuesto!$B$11:$C$565,2,0)</f>
        <v>AGUINALDO Y DECIMO CUARTO MES</v>
      </c>
      <c r="K378" s="90" t="str">
        <f t="shared" ref="K378:K409" si="13">$K$377</f>
        <v>Posgrado</v>
      </c>
      <c r="L378" s="90" t="s">
        <v>401</v>
      </c>
    </row>
    <row r="379" spans="3:12" ht="15.75" thickBot="1" x14ac:dyDescent="0.3">
      <c r="C379" s="164" t="s">
        <v>59</v>
      </c>
      <c r="D379" s="155"/>
      <c r="E379" s="146">
        <v>0</v>
      </c>
      <c r="F379" s="109">
        <f>IF(E377&lt;6,"",((E377-6)/12)*(G377/E377))</f>
        <v>0</v>
      </c>
      <c r="G379" s="89">
        <f>F379</f>
        <v>0</v>
      </c>
      <c r="H379" s="156"/>
      <c r="I379" s="93" t="s">
        <v>505</v>
      </c>
      <c r="J379" s="93" t="str">
        <f>VLOOKUP(I379,Presupuesto!$B$11:$C$565,2,0)</f>
        <v>DECIMOCUARTO MES</v>
      </c>
      <c r="K379" s="90" t="str">
        <f t="shared" si="13"/>
        <v>Posgrado</v>
      </c>
      <c r="L379" s="90" t="s">
        <v>384</v>
      </c>
    </row>
    <row r="380" spans="3:12" ht="15.75" thickBot="1" x14ac:dyDescent="0.3">
      <c r="C380" s="129" t="s">
        <v>469</v>
      </c>
      <c r="D380" s="191"/>
      <c r="E380" s="144">
        <v>12</v>
      </c>
      <c r="F380" s="226">
        <f>HLOOKUP($C380,$BZ$2:$CM$3,2,0)</f>
        <v>39703.99</v>
      </c>
      <c r="G380" s="105">
        <f>D380*E380*F380</f>
        <v>0</v>
      </c>
      <c r="H380" s="158"/>
      <c r="I380" s="106" t="s">
        <v>482</v>
      </c>
      <c r="J380" s="106" t="str">
        <f>VLOOKUP(I380,Presupuesto!$B$11:$C$565,2,0)</f>
        <v>SUELDOS Y SALARIOS PERMANENTES</v>
      </c>
      <c r="K380" s="90" t="str">
        <f t="shared" si="13"/>
        <v>Posgrado</v>
      </c>
      <c r="L380" s="90" t="s">
        <v>384</v>
      </c>
    </row>
    <row r="381" spans="3:12" x14ac:dyDescent="0.25">
      <c r="C381" s="163" t="s">
        <v>58</v>
      </c>
      <c r="D381" s="155"/>
      <c r="E381" s="146">
        <v>0</v>
      </c>
      <c r="F381" s="92">
        <f>IF(E380=0,"",(G380/E380)/12*E380)</f>
        <v>0</v>
      </c>
      <c r="G381" s="89">
        <f>F381</f>
        <v>0</v>
      </c>
      <c r="H381" s="156"/>
      <c r="I381" s="108" t="s">
        <v>502</v>
      </c>
      <c r="J381" s="108" t="str">
        <f>VLOOKUP(I381,Presupuesto!$B$11:$C$565,2,0)</f>
        <v>AGUINALDO Y DECIMO CUARTO MES</v>
      </c>
      <c r="K381" s="90" t="str">
        <f t="shared" si="13"/>
        <v>Posgrado</v>
      </c>
      <c r="L381" s="90" t="s">
        <v>384</v>
      </c>
    </row>
    <row r="382" spans="3:12" ht="15.75" thickBot="1" x14ac:dyDescent="0.3">
      <c r="C382" s="164" t="s">
        <v>59</v>
      </c>
      <c r="D382" s="155"/>
      <c r="E382" s="146">
        <v>0</v>
      </c>
      <c r="F382" s="109">
        <f>IF(E380&lt;6,"",((E380-6)/12)*(G380/E380))</f>
        <v>0</v>
      </c>
      <c r="G382" s="89">
        <f>F382</f>
        <v>0</v>
      </c>
      <c r="H382" s="156"/>
      <c r="I382" s="93" t="s">
        <v>505</v>
      </c>
      <c r="J382" s="93" t="str">
        <f>VLOOKUP(I382,Presupuesto!$B$11:$C$565,2,0)</f>
        <v>DECIMOCUARTO MES</v>
      </c>
      <c r="K382" s="90" t="str">
        <f t="shared" si="13"/>
        <v>Posgrado</v>
      </c>
      <c r="L382" s="90" t="s">
        <v>384</v>
      </c>
    </row>
    <row r="383" spans="3:12" ht="15.75" thickBot="1" x14ac:dyDescent="0.3">
      <c r="C383" s="129" t="s">
        <v>470</v>
      </c>
      <c r="D383" s="191"/>
      <c r="E383" s="144">
        <v>12</v>
      </c>
      <c r="F383" s="226">
        <f>HLOOKUP($C383,$BZ$2:$CM$3,2,0)</f>
        <v>35733.589999999997</v>
      </c>
      <c r="G383" s="105">
        <f>D383*E383*F383</f>
        <v>0</v>
      </c>
      <c r="H383" s="158"/>
      <c r="I383" s="106" t="s">
        <v>482</v>
      </c>
      <c r="J383" s="106" t="str">
        <f>VLOOKUP(I383,Presupuesto!$B$11:$C$565,2,0)</f>
        <v>SUELDOS Y SALARIOS PERMANENTES</v>
      </c>
      <c r="K383" s="90" t="str">
        <f t="shared" si="13"/>
        <v>Posgrado</v>
      </c>
      <c r="L383" s="90" t="s">
        <v>384</v>
      </c>
    </row>
    <row r="384" spans="3:12" x14ac:dyDescent="0.25">
      <c r="C384" s="163" t="s">
        <v>58</v>
      </c>
      <c r="D384" s="155"/>
      <c r="E384" s="146">
        <v>0</v>
      </c>
      <c r="F384" s="92">
        <f>IF(E383=0,"",(G383/E383)/12*E383)</f>
        <v>0</v>
      </c>
      <c r="G384" s="89">
        <f>F384</f>
        <v>0</v>
      </c>
      <c r="H384" s="156"/>
      <c r="I384" s="108" t="s">
        <v>502</v>
      </c>
      <c r="J384" s="108" t="str">
        <f>VLOOKUP(I384,Presupuesto!$B$11:$C$565,2,0)</f>
        <v>AGUINALDO Y DECIMO CUARTO MES</v>
      </c>
      <c r="K384" s="90" t="str">
        <f t="shared" si="13"/>
        <v>Posgrado</v>
      </c>
      <c r="L384" s="90" t="s">
        <v>384</v>
      </c>
    </row>
    <row r="385" spans="3:12" ht="15.75" thickBot="1" x14ac:dyDescent="0.3">
      <c r="C385" s="164" t="s">
        <v>59</v>
      </c>
      <c r="D385" s="155"/>
      <c r="E385" s="146">
        <v>0</v>
      </c>
      <c r="F385" s="109">
        <f>IF(E383&lt;6,"",((E383-6)/12)*(G383/E383))</f>
        <v>0</v>
      </c>
      <c r="G385" s="89">
        <f>F385</f>
        <v>0</v>
      </c>
      <c r="H385" s="156"/>
      <c r="I385" s="93" t="s">
        <v>505</v>
      </c>
      <c r="J385" s="93" t="str">
        <f>VLOOKUP(I385,Presupuesto!$B$11:$C$565,2,0)</f>
        <v>DECIMOCUARTO MES</v>
      </c>
      <c r="K385" s="90" t="str">
        <f t="shared" si="13"/>
        <v>Posgrado</v>
      </c>
      <c r="L385" s="90" t="s">
        <v>384</v>
      </c>
    </row>
    <row r="386" spans="3:12" ht="15.75" thickBot="1" x14ac:dyDescent="0.3">
      <c r="C386" s="129" t="s">
        <v>471</v>
      </c>
      <c r="D386" s="191"/>
      <c r="E386" s="144">
        <v>12</v>
      </c>
      <c r="F386" s="226">
        <f>HLOOKUP($C386,$BZ$2:$CM$3,2,0)</f>
        <v>31763.19</v>
      </c>
      <c r="G386" s="105">
        <f>D386*E386*F386</f>
        <v>0</v>
      </c>
      <c r="H386" s="158"/>
      <c r="I386" s="106" t="s">
        <v>482</v>
      </c>
      <c r="J386" s="106" t="str">
        <f>VLOOKUP(I386,Presupuesto!$B$11:$C$565,2,0)</f>
        <v>SUELDOS Y SALARIOS PERMANENTES</v>
      </c>
      <c r="K386" s="90" t="str">
        <f t="shared" si="13"/>
        <v>Posgrado</v>
      </c>
      <c r="L386" s="90" t="s">
        <v>384</v>
      </c>
    </row>
    <row r="387" spans="3:12" x14ac:dyDescent="0.25">
      <c r="C387" s="163" t="s">
        <v>58</v>
      </c>
      <c r="D387" s="155"/>
      <c r="E387" s="146">
        <v>0</v>
      </c>
      <c r="F387" s="92">
        <f>IF(E386=0,"",(G386/E386)/12*E386)</f>
        <v>0</v>
      </c>
      <c r="G387" s="89">
        <f>F387</f>
        <v>0</v>
      </c>
      <c r="H387" s="156"/>
      <c r="I387" s="108" t="s">
        <v>502</v>
      </c>
      <c r="J387" s="108" t="str">
        <f>VLOOKUP(I387,Presupuesto!$B$11:$C$565,2,0)</f>
        <v>AGUINALDO Y DECIMO CUARTO MES</v>
      </c>
      <c r="K387" s="90" t="str">
        <f t="shared" si="13"/>
        <v>Posgrado</v>
      </c>
      <c r="L387" s="90" t="s">
        <v>384</v>
      </c>
    </row>
    <row r="388" spans="3:12" ht="15.75" thickBot="1" x14ac:dyDescent="0.3">
      <c r="C388" s="164" t="s">
        <v>59</v>
      </c>
      <c r="D388" s="155"/>
      <c r="E388" s="146">
        <v>0</v>
      </c>
      <c r="F388" s="109">
        <f>IF(E386&lt;6,"",((E386-6)/12)*(G386/E386))</f>
        <v>0</v>
      </c>
      <c r="G388" s="89">
        <f>F388</f>
        <v>0</v>
      </c>
      <c r="H388" s="156"/>
      <c r="I388" s="93" t="s">
        <v>505</v>
      </c>
      <c r="J388" s="93" t="str">
        <f>VLOOKUP(I388,Presupuesto!$B$11:$C$565,2,0)</f>
        <v>DECIMOCUARTO MES</v>
      </c>
      <c r="K388" s="90" t="str">
        <f t="shared" si="13"/>
        <v>Posgrado</v>
      </c>
      <c r="L388" s="90" t="s">
        <v>384</v>
      </c>
    </row>
    <row r="389" spans="3:12" ht="15.75" thickBot="1" x14ac:dyDescent="0.3">
      <c r="C389" s="129" t="s">
        <v>472</v>
      </c>
      <c r="D389" s="191"/>
      <c r="E389" s="144">
        <v>12</v>
      </c>
      <c r="F389" s="226">
        <f>HLOOKUP($C389,$BZ$2:$CM$3,2,0)</f>
        <v>29777.99</v>
      </c>
      <c r="G389" s="105">
        <f>D389*E389*F389</f>
        <v>0</v>
      </c>
      <c r="H389" s="158"/>
      <c r="I389" s="106" t="s">
        <v>482</v>
      </c>
      <c r="J389" s="106" t="str">
        <f>VLOOKUP(I389,Presupuesto!$B$11:$C$565,2,0)</f>
        <v>SUELDOS Y SALARIOS PERMANENTES</v>
      </c>
      <c r="K389" s="90" t="str">
        <f t="shared" si="13"/>
        <v>Posgrado</v>
      </c>
      <c r="L389" s="90" t="s">
        <v>384</v>
      </c>
    </row>
    <row r="390" spans="3:12" x14ac:dyDescent="0.25">
      <c r="C390" s="163" t="s">
        <v>58</v>
      </c>
      <c r="D390" s="155"/>
      <c r="E390" s="146">
        <v>0</v>
      </c>
      <c r="F390" s="92">
        <f>IF(E389=0,"",(G389/E389)/12*E389)</f>
        <v>0</v>
      </c>
      <c r="G390" s="89">
        <f>F390</f>
        <v>0</v>
      </c>
      <c r="H390" s="156"/>
      <c r="I390" s="108" t="s">
        <v>502</v>
      </c>
      <c r="J390" s="108" t="str">
        <f>VLOOKUP(I390,Presupuesto!$B$11:$C$565,2,0)</f>
        <v>AGUINALDO Y DECIMO CUARTO MES</v>
      </c>
      <c r="K390" s="90" t="str">
        <f t="shared" si="13"/>
        <v>Posgrado</v>
      </c>
      <c r="L390" s="90" t="s">
        <v>384</v>
      </c>
    </row>
    <row r="391" spans="3:12" ht="15.75" thickBot="1" x14ac:dyDescent="0.3">
      <c r="C391" s="164" t="s">
        <v>59</v>
      </c>
      <c r="D391" s="155"/>
      <c r="E391" s="146">
        <v>0</v>
      </c>
      <c r="F391" s="109">
        <f>IF(E389&lt;6,"",((E389-6)/12)*(G389/E389))</f>
        <v>0</v>
      </c>
      <c r="G391" s="89">
        <f>F391</f>
        <v>0</v>
      </c>
      <c r="H391" s="156"/>
      <c r="I391" s="93" t="s">
        <v>505</v>
      </c>
      <c r="J391" s="93" t="str">
        <f>VLOOKUP(I391,Presupuesto!$B$11:$C$565,2,0)</f>
        <v>DECIMOCUARTO MES</v>
      </c>
      <c r="K391" s="90" t="str">
        <f t="shared" si="13"/>
        <v>Posgrado</v>
      </c>
      <c r="L391" s="90" t="s">
        <v>384</v>
      </c>
    </row>
    <row r="392" spans="3:12" ht="15.75" thickBot="1" x14ac:dyDescent="0.3">
      <c r="C392" s="129" t="s">
        <v>473</v>
      </c>
      <c r="D392" s="191"/>
      <c r="E392" s="144">
        <v>12</v>
      </c>
      <c r="F392" s="226">
        <f>HLOOKUP($C392,$BZ$2:$CM$3,2,0)</f>
        <v>27792.79</v>
      </c>
      <c r="G392" s="105">
        <f>D392*E392*F392</f>
        <v>0</v>
      </c>
      <c r="H392" s="158"/>
      <c r="I392" s="106" t="s">
        <v>482</v>
      </c>
      <c r="J392" s="106" t="str">
        <f>VLOOKUP(I392,Presupuesto!$B$11:$C$565,2,0)</f>
        <v>SUELDOS Y SALARIOS PERMANENTES</v>
      </c>
      <c r="K392" s="90" t="str">
        <f t="shared" si="13"/>
        <v>Posgrado</v>
      </c>
      <c r="L392" s="90" t="s">
        <v>384</v>
      </c>
    </row>
    <row r="393" spans="3:12" x14ac:dyDescent="0.25">
      <c r="C393" s="163" t="s">
        <v>58</v>
      </c>
      <c r="D393" s="155"/>
      <c r="E393" s="146">
        <v>0</v>
      </c>
      <c r="F393" s="92">
        <f>IF(E392=0,"",(G392/E392)/12*E392)</f>
        <v>0</v>
      </c>
      <c r="G393" s="89">
        <f>F393</f>
        <v>0</v>
      </c>
      <c r="H393" s="156"/>
      <c r="I393" s="108" t="s">
        <v>502</v>
      </c>
      <c r="J393" s="108" t="str">
        <f>VLOOKUP(I393,Presupuesto!$B$11:$C$565,2,0)</f>
        <v>AGUINALDO Y DECIMO CUARTO MES</v>
      </c>
      <c r="K393" s="90" t="str">
        <f t="shared" si="13"/>
        <v>Posgrado</v>
      </c>
      <c r="L393" s="90" t="s">
        <v>384</v>
      </c>
    </row>
    <row r="394" spans="3:12" ht="15.75" thickBot="1" x14ac:dyDescent="0.3">
      <c r="C394" s="164" t="s">
        <v>59</v>
      </c>
      <c r="D394" s="155"/>
      <c r="E394" s="146">
        <v>0</v>
      </c>
      <c r="F394" s="109">
        <f>IF(E392&lt;6,"",((E392-6)/12)*(G392/E392))</f>
        <v>0</v>
      </c>
      <c r="G394" s="89">
        <f>F394</f>
        <v>0</v>
      </c>
      <c r="H394" s="156"/>
      <c r="I394" s="93" t="s">
        <v>505</v>
      </c>
      <c r="J394" s="93" t="str">
        <f>VLOOKUP(I394,Presupuesto!$B$11:$C$565,2,0)</f>
        <v>DECIMOCUARTO MES</v>
      </c>
      <c r="K394" s="90" t="str">
        <f t="shared" si="13"/>
        <v>Posgrado</v>
      </c>
      <c r="L394" s="90" t="s">
        <v>384</v>
      </c>
    </row>
    <row r="395" spans="3:12" ht="15.75" thickBot="1" x14ac:dyDescent="0.3">
      <c r="C395" s="129" t="s">
        <v>474</v>
      </c>
      <c r="D395" s="191"/>
      <c r="E395" s="144">
        <v>12</v>
      </c>
      <c r="F395" s="226">
        <f>HLOOKUP($C395,$BZ$2:$CM$3,2,0)</f>
        <v>18859.39</v>
      </c>
      <c r="G395" s="105">
        <f>D395*E395*F395</f>
        <v>0</v>
      </c>
      <c r="H395" s="158"/>
      <c r="I395" s="106" t="s">
        <v>482</v>
      </c>
      <c r="J395" s="106" t="str">
        <f>VLOOKUP(I395,Presupuesto!$B$11:$C$565,2,0)</f>
        <v>SUELDOS Y SALARIOS PERMANENTES</v>
      </c>
      <c r="K395" s="90" t="str">
        <f t="shared" si="13"/>
        <v>Posgrado</v>
      </c>
      <c r="L395" s="90" t="s">
        <v>384</v>
      </c>
    </row>
    <row r="396" spans="3:12" x14ac:dyDescent="0.25">
      <c r="C396" s="163" t="s">
        <v>58</v>
      </c>
      <c r="D396" s="155"/>
      <c r="E396" s="146">
        <v>0</v>
      </c>
      <c r="F396" s="92">
        <f>IF(E395=0,"",(G395/E395)/12*E395)</f>
        <v>0</v>
      </c>
      <c r="G396" s="89">
        <f>F396</f>
        <v>0</v>
      </c>
      <c r="H396" s="156"/>
      <c r="I396" s="108" t="s">
        <v>502</v>
      </c>
      <c r="J396" s="108" t="str">
        <f>VLOOKUP(I396,Presupuesto!$B$11:$C$565,2,0)</f>
        <v>AGUINALDO Y DECIMO CUARTO MES</v>
      </c>
      <c r="K396" s="90" t="str">
        <f t="shared" si="13"/>
        <v>Posgrado</v>
      </c>
      <c r="L396" s="90" t="s">
        <v>384</v>
      </c>
    </row>
    <row r="397" spans="3:12" ht="15.75" thickBot="1" x14ac:dyDescent="0.3">
      <c r="C397" s="164" t="s">
        <v>59</v>
      </c>
      <c r="D397" s="155"/>
      <c r="E397" s="146">
        <v>0</v>
      </c>
      <c r="F397" s="109">
        <f>IF(E395&lt;6,"",((E395-6)/12)*(G395/E395))</f>
        <v>0</v>
      </c>
      <c r="G397" s="89">
        <f>F397</f>
        <v>0</v>
      </c>
      <c r="H397" s="156"/>
      <c r="I397" s="93" t="s">
        <v>505</v>
      </c>
      <c r="J397" s="93" t="str">
        <f>VLOOKUP(I397,Presupuesto!$B$11:$C$565,2,0)</f>
        <v>DECIMOCUARTO MES</v>
      </c>
      <c r="K397" s="90" t="str">
        <f t="shared" si="13"/>
        <v>Posgrado</v>
      </c>
      <c r="L397" s="90" t="s">
        <v>384</v>
      </c>
    </row>
    <row r="398" spans="3:12" ht="15.75" thickBot="1" x14ac:dyDescent="0.3">
      <c r="C398" s="129" t="s">
        <v>475</v>
      </c>
      <c r="D398" s="191"/>
      <c r="E398" s="144">
        <v>12</v>
      </c>
      <c r="F398" s="226">
        <f>HLOOKUP($C398,$BZ$2:$CM$3,2,0)</f>
        <v>17866.8</v>
      </c>
      <c r="G398" s="105">
        <f>D398*E398*F398</f>
        <v>0</v>
      </c>
      <c r="H398" s="158"/>
      <c r="I398" s="106" t="s">
        <v>482</v>
      </c>
      <c r="J398" s="106" t="str">
        <f>VLOOKUP(I398,Presupuesto!$B$11:$C$565,2,0)</f>
        <v>SUELDOS Y SALARIOS PERMANENTES</v>
      </c>
      <c r="K398" s="90" t="str">
        <f t="shared" si="13"/>
        <v>Posgrado</v>
      </c>
      <c r="L398" s="90" t="s">
        <v>384</v>
      </c>
    </row>
    <row r="399" spans="3:12" x14ac:dyDescent="0.25">
      <c r="C399" s="163" t="s">
        <v>58</v>
      </c>
      <c r="D399" s="155"/>
      <c r="E399" s="146">
        <v>0</v>
      </c>
      <c r="F399" s="92">
        <f>IF(E398=0,"",(G398/E398)/12*E398)</f>
        <v>0</v>
      </c>
      <c r="G399" s="89">
        <f>F399</f>
        <v>0</v>
      </c>
      <c r="H399" s="156"/>
      <c r="I399" s="108" t="s">
        <v>502</v>
      </c>
      <c r="J399" s="108" t="str">
        <f>VLOOKUP(I399,Presupuesto!$B$11:$C$565,2,0)</f>
        <v>AGUINALDO Y DECIMO CUARTO MES</v>
      </c>
      <c r="K399" s="90" t="str">
        <f t="shared" si="13"/>
        <v>Posgrado</v>
      </c>
      <c r="L399" s="90" t="s">
        <v>384</v>
      </c>
    </row>
    <row r="400" spans="3:12" ht="15.75" thickBot="1" x14ac:dyDescent="0.3">
      <c r="C400" s="164" t="s">
        <v>59</v>
      </c>
      <c r="D400" s="155"/>
      <c r="E400" s="146">
        <v>0</v>
      </c>
      <c r="F400" s="109">
        <f>IF(E398&lt;6,"",((E398-6)/12)*(G398/E398))</f>
        <v>0</v>
      </c>
      <c r="G400" s="89">
        <f>F400</f>
        <v>0</v>
      </c>
      <c r="H400" s="156"/>
      <c r="I400" s="93" t="s">
        <v>505</v>
      </c>
      <c r="J400" s="93" t="str">
        <f>VLOOKUP(I400,Presupuesto!$B$11:$C$565,2,0)</f>
        <v>DECIMOCUARTO MES</v>
      </c>
      <c r="K400" s="90" t="str">
        <f t="shared" si="13"/>
        <v>Posgrado</v>
      </c>
      <c r="L400" s="90" t="s">
        <v>384</v>
      </c>
    </row>
    <row r="401" spans="3:12" ht="15.75" thickBot="1" x14ac:dyDescent="0.3">
      <c r="C401" s="129" t="s">
        <v>476</v>
      </c>
      <c r="D401" s="191"/>
      <c r="E401" s="144">
        <v>12</v>
      </c>
      <c r="F401" s="226">
        <f>HLOOKUP($C401,$BZ$2:$CM$3,2,0)</f>
        <v>13896.4</v>
      </c>
      <c r="G401" s="105">
        <f>D401*E401*F401</f>
        <v>0</v>
      </c>
      <c r="H401" s="158"/>
      <c r="I401" s="106" t="s">
        <v>482</v>
      </c>
      <c r="J401" s="106" t="str">
        <f>VLOOKUP(I401,Presupuesto!$B$11:$C$565,2,0)</f>
        <v>SUELDOS Y SALARIOS PERMANENTES</v>
      </c>
      <c r="K401" s="90" t="str">
        <f t="shared" si="13"/>
        <v>Posgrado</v>
      </c>
      <c r="L401" s="90" t="s">
        <v>384</v>
      </c>
    </row>
    <row r="402" spans="3:12" x14ac:dyDescent="0.25">
      <c r="C402" s="163" t="s">
        <v>58</v>
      </c>
      <c r="D402" s="155"/>
      <c r="E402" s="146">
        <v>0</v>
      </c>
      <c r="F402" s="92">
        <f>IF(E401=0,"",(G401/E401)/12*E401)</f>
        <v>0</v>
      </c>
      <c r="G402" s="89">
        <f>F402</f>
        <v>0</v>
      </c>
      <c r="H402" s="156"/>
      <c r="I402" s="108" t="s">
        <v>502</v>
      </c>
      <c r="J402" s="108" t="str">
        <f>VLOOKUP(I402,Presupuesto!$B$11:$C$565,2,0)</f>
        <v>AGUINALDO Y DECIMO CUARTO MES</v>
      </c>
      <c r="K402" s="90" t="str">
        <f t="shared" si="13"/>
        <v>Posgrado</v>
      </c>
      <c r="L402" s="90" t="s">
        <v>384</v>
      </c>
    </row>
    <row r="403" spans="3:12" ht="15.75" thickBot="1" x14ac:dyDescent="0.3">
      <c r="C403" s="164" t="s">
        <v>59</v>
      </c>
      <c r="D403" s="155"/>
      <c r="E403" s="146">
        <v>0</v>
      </c>
      <c r="F403" s="109">
        <f>IF(E401&lt;6,"",((E401-6)/12)*(G401/E401))</f>
        <v>0</v>
      </c>
      <c r="G403" s="89">
        <f>F403</f>
        <v>0</v>
      </c>
      <c r="H403" s="156"/>
      <c r="I403" s="93" t="s">
        <v>505</v>
      </c>
      <c r="J403" s="93" t="str">
        <f>VLOOKUP(I403,Presupuesto!$B$11:$C$565,2,0)</f>
        <v>DECIMOCUARTO MES</v>
      </c>
      <c r="K403" s="90" t="str">
        <f t="shared" si="13"/>
        <v>Posgrado</v>
      </c>
      <c r="L403" s="90" t="s">
        <v>384</v>
      </c>
    </row>
    <row r="404" spans="3:12" ht="15.75" thickBot="1" x14ac:dyDescent="0.3">
      <c r="C404" s="129" t="s">
        <v>477</v>
      </c>
      <c r="D404" s="191"/>
      <c r="E404" s="144">
        <v>12</v>
      </c>
      <c r="F404" s="226">
        <f>HLOOKUP($C404,$BZ$2:$CM$3,2,0)</f>
        <v>15004.09</v>
      </c>
      <c r="G404" s="105">
        <f>D404*E404*F404</f>
        <v>0</v>
      </c>
      <c r="H404" s="158"/>
      <c r="I404" s="106" t="s">
        <v>482</v>
      </c>
      <c r="J404" s="106" t="str">
        <f>VLOOKUP(I404,Presupuesto!$B$11:$C$565,2,0)</f>
        <v>SUELDOS Y SALARIOS PERMANENTES</v>
      </c>
      <c r="K404" s="90" t="str">
        <f t="shared" si="13"/>
        <v>Posgrado</v>
      </c>
      <c r="L404" s="90" t="s">
        <v>384</v>
      </c>
    </row>
    <row r="405" spans="3:12" x14ac:dyDescent="0.25">
      <c r="C405" s="163" t="s">
        <v>58</v>
      </c>
      <c r="D405" s="155"/>
      <c r="E405" s="146">
        <v>0</v>
      </c>
      <c r="F405" s="92">
        <f>IF(E404=0,"",(G404/E404)/12*E404)</f>
        <v>0</v>
      </c>
      <c r="G405" s="89">
        <f>F405</f>
        <v>0</v>
      </c>
      <c r="H405" s="156"/>
      <c r="I405" s="108" t="s">
        <v>502</v>
      </c>
      <c r="J405" s="108" t="str">
        <f>VLOOKUP(I405,Presupuesto!$B$11:$C$565,2,0)</f>
        <v>AGUINALDO Y DECIMO CUARTO MES</v>
      </c>
      <c r="K405" s="90" t="str">
        <f t="shared" si="13"/>
        <v>Posgrado</v>
      </c>
      <c r="L405" s="90" t="s">
        <v>384</v>
      </c>
    </row>
    <row r="406" spans="3:12" ht="15.75" thickBot="1" x14ac:dyDescent="0.3">
      <c r="C406" s="164" t="s">
        <v>59</v>
      </c>
      <c r="D406" s="155"/>
      <c r="E406" s="146">
        <v>0</v>
      </c>
      <c r="F406" s="109">
        <f>IF(E404&lt;6,"",((E404-6)/12)*(G404/E404))</f>
        <v>0</v>
      </c>
      <c r="G406" s="89">
        <f>F406</f>
        <v>0</v>
      </c>
      <c r="H406" s="156"/>
      <c r="I406" s="93" t="s">
        <v>505</v>
      </c>
      <c r="J406" s="93" t="str">
        <f>VLOOKUP(I406,Presupuesto!$B$11:$C$565,2,0)</f>
        <v>DECIMOCUARTO MES</v>
      </c>
      <c r="K406" s="90" t="str">
        <f t="shared" si="13"/>
        <v>Posgrado</v>
      </c>
      <c r="L406" s="90" t="s">
        <v>384</v>
      </c>
    </row>
    <row r="407" spans="3:12" ht="15.75" thickBot="1" x14ac:dyDescent="0.3">
      <c r="C407" s="129" t="s">
        <v>478</v>
      </c>
      <c r="D407" s="191"/>
      <c r="E407" s="144">
        <v>12</v>
      </c>
      <c r="F407" s="226">
        <f>HLOOKUP($C407,$BZ$2:$CM$3,2,0)</f>
        <v>13238.9</v>
      </c>
      <c r="G407" s="105">
        <f>D407*E407*F407</f>
        <v>0</v>
      </c>
      <c r="H407" s="158"/>
      <c r="I407" s="106" t="s">
        <v>482</v>
      </c>
      <c r="J407" s="106" t="str">
        <f>VLOOKUP(I407,Presupuesto!$B$11:$C$565,2,0)</f>
        <v>SUELDOS Y SALARIOS PERMANENTES</v>
      </c>
      <c r="K407" s="90" t="str">
        <f t="shared" si="13"/>
        <v>Posgrado</v>
      </c>
      <c r="L407" s="90" t="s">
        <v>384</v>
      </c>
    </row>
    <row r="408" spans="3:12" x14ac:dyDescent="0.25">
      <c r="C408" s="163" t="s">
        <v>58</v>
      </c>
      <c r="D408" s="155"/>
      <c r="E408" s="146">
        <v>0</v>
      </c>
      <c r="F408" s="92">
        <f>IF(E407=0,"",(G407/E407)/12*E407)</f>
        <v>0</v>
      </c>
      <c r="G408" s="89">
        <f>F408</f>
        <v>0</v>
      </c>
      <c r="H408" s="156"/>
      <c r="I408" s="108" t="s">
        <v>502</v>
      </c>
      <c r="J408" s="108" t="str">
        <f>VLOOKUP(I408,Presupuesto!$B$11:$C$565,2,0)</f>
        <v>AGUINALDO Y DECIMO CUARTO MES</v>
      </c>
      <c r="K408" s="90" t="str">
        <f t="shared" si="13"/>
        <v>Posgrado</v>
      </c>
      <c r="L408" s="90" t="s">
        <v>384</v>
      </c>
    </row>
    <row r="409" spans="3:12" ht="15.75" thickBot="1" x14ac:dyDescent="0.3">
      <c r="C409" s="164" t="s">
        <v>59</v>
      </c>
      <c r="D409" s="155"/>
      <c r="E409" s="146">
        <v>0</v>
      </c>
      <c r="F409" s="109">
        <f>IF(E407&lt;6,"",((E407-6)/12)*(G407/E407))</f>
        <v>0</v>
      </c>
      <c r="G409" s="89">
        <f>F409</f>
        <v>0</v>
      </c>
      <c r="H409" s="156"/>
      <c r="I409" s="93" t="s">
        <v>505</v>
      </c>
      <c r="J409" s="93" t="str">
        <f>VLOOKUP(I409,Presupuesto!$B$11:$C$565,2,0)</f>
        <v>DECIMOCUARTO MES</v>
      </c>
      <c r="K409" s="90" t="str">
        <f t="shared" si="13"/>
        <v>Posgrado</v>
      </c>
      <c r="L409" s="90" t="s">
        <v>384</v>
      </c>
    </row>
    <row r="410" spans="3:12" ht="15.75" thickBot="1" x14ac:dyDescent="0.3">
      <c r="C410" s="129" t="s">
        <v>479</v>
      </c>
      <c r="D410" s="191"/>
      <c r="E410" s="144">
        <v>12</v>
      </c>
      <c r="F410" s="226">
        <f>HLOOKUP($C410,$BZ$2:$CM$3,2,0)</f>
        <v>12356.31</v>
      </c>
      <c r="G410" s="105">
        <f>D410*E410*F410</f>
        <v>0</v>
      </c>
      <c r="H410" s="158"/>
      <c r="I410" s="106" t="s">
        <v>482</v>
      </c>
      <c r="J410" s="106" t="str">
        <f>VLOOKUP(I410,Presupuesto!$B$11:$C$565,2,0)</f>
        <v>SUELDOS Y SALARIOS PERMANENTES</v>
      </c>
      <c r="K410" s="90" t="str">
        <f t="shared" ref="K410:K427" si="14">$K$377</f>
        <v>Posgrado</v>
      </c>
      <c r="L410" s="90" t="s">
        <v>384</v>
      </c>
    </row>
    <row r="411" spans="3:12" x14ac:dyDescent="0.25">
      <c r="C411" s="163" t="s">
        <v>58</v>
      </c>
      <c r="D411" s="155"/>
      <c r="E411" s="146">
        <v>0</v>
      </c>
      <c r="F411" s="92">
        <f>IF(E410=0,"",(G410/E410)/12*E410)</f>
        <v>0</v>
      </c>
      <c r="G411" s="89">
        <f>F411</f>
        <v>0</v>
      </c>
      <c r="H411" s="156"/>
      <c r="I411" s="108" t="s">
        <v>502</v>
      </c>
      <c r="J411" s="108" t="str">
        <f>VLOOKUP(I411,Presupuesto!$B$11:$C$565,2,0)</f>
        <v>AGUINALDO Y DECIMO CUARTO MES</v>
      </c>
      <c r="K411" s="90" t="str">
        <f t="shared" si="14"/>
        <v>Posgrado</v>
      </c>
      <c r="L411" s="90" t="s">
        <v>384</v>
      </c>
    </row>
    <row r="412" spans="3:12" ht="15.75" thickBot="1" x14ac:dyDescent="0.3">
      <c r="C412" s="164" t="s">
        <v>59</v>
      </c>
      <c r="D412" s="155"/>
      <c r="E412" s="146">
        <v>0</v>
      </c>
      <c r="F412" s="109">
        <f>IF(E410&lt;6,"",((E410-6)/12)*(G410/E410))</f>
        <v>0</v>
      </c>
      <c r="G412" s="89">
        <f>F412</f>
        <v>0</v>
      </c>
      <c r="H412" s="156"/>
      <c r="I412" s="93" t="s">
        <v>505</v>
      </c>
      <c r="J412" s="93" t="str">
        <f>VLOOKUP(I412,Presupuesto!$B$11:$C$565,2,0)</f>
        <v>DECIMOCUARTO MES</v>
      </c>
      <c r="K412" s="90" t="str">
        <f t="shared" si="14"/>
        <v>Posgrado</v>
      </c>
      <c r="L412" s="90" t="s">
        <v>384</v>
      </c>
    </row>
    <row r="413" spans="3:12" ht="15.75" thickBot="1" x14ac:dyDescent="0.3">
      <c r="C413" s="129" t="s">
        <v>480</v>
      </c>
      <c r="D413" s="191"/>
      <c r="E413" s="144">
        <v>12</v>
      </c>
      <c r="F413" s="226">
        <f>HLOOKUP($C413,$BZ$2:$CM$3,2,0)</f>
        <v>463.22</v>
      </c>
      <c r="G413" s="105">
        <f>D413*E413*F413</f>
        <v>0</v>
      </c>
      <c r="H413" s="158"/>
      <c r="I413" s="106" t="s">
        <v>482</v>
      </c>
      <c r="J413" s="106" t="str">
        <f>VLOOKUP(I413,Presupuesto!$B$11:$C$565,2,0)</f>
        <v>SUELDOS Y SALARIOS PERMANENTES</v>
      </c>
      <c r="K413" s="90" t="str">
        <f t="shared" si="14"/>
        <v>Posgrado</v>
      </c>
      <c r="L413" s="90" t="s">
        <v>384</v>
      </c>
    </row>
    <row r="414" spans="3:12" x14ac:dyDescent="0.25">
      <c r="C414" s="163" t="s">
        <v>58</v>
      </c>
      <c r="D414" s="155"/>
      <c r="E414" s="146">
        <v>0</v>
      </c>
      <c r="F414" s="92">
        <f>IF(E413=0,"",(G413/E413)/12*E413)</f>
        <v>0</v>
      </c>
      <c r="G414" s="89">
        <f>F414</f>
        <v>0</v>
      </c>
      <c r="H414" s="156"/>
      <c r="I414" s="108" t="s">
        <v>502</v>
      </c>
      <c r="J414" s="108" t="str">
        <f>VLOOKUP(I414,Presupuesto!$B$11:$C$565,2,0)</f>
        <v>AGUINALDO Y DECIMO CUARTO MES</v>
      </c>
      <c r="K414" s="90" t="str">
        <f t="shared" si="14"/>
        <v>Posgrado</v>
      </c>
      <c r="L414" s="90" t="s">
        <v>384</v>
      </c>
    </row>
    <row r="415" spans="3:12" ht="15.75" thickBot="1" x14ac:dyDescent="0.3">
      <c r="C415" s="164" t="s">
        <v>59</v>
      </c>
      <c r="D415" s="155"/>
      <c r="E415" s="146">
        <v>0</v>
      </c>
      <c r="F415" s="109">
        <f>IF(E413&lt;6,"",((E413-6)/12)*(G413/E413))</f>
        <v>0</v>
      </c>
      <c r="G415" s="89">
        <f>F415</f>
        <v>0</v>
      </c>
      <c r="H415" s="156"/>
      <c r="I415" s="93" t="s">
        <v>505</v>
      </c>
      <c r="J415" s="93" t="str">
        <f>VLOOKUP(I415,Presupuesto!$B$11:$C$565,2,0)</f>
        <v>DECIMOCUARTO MES</v>
      </c>
      <c r="K415" s="90" t="str">
        <f t="shared" si="14"/>
        <v>Posgrado</v>
      </c>
      <c r="L415" s="90" t="s">
        <v>384</v>
      </c>
    </row>
    <row r="416" spans="3:12" ht="15.75" thickBot="1" x14ac:dyDescent="0.3">
      <c r="C416" s="129" t="s">
        <v>481</v>
      </c>
      <c r="D416" s="191"/>
      <c r="E416" s="144">
        <v>12</v>
      </c>
      <c r="F416" s="226">
        <f>HLOOKUP($C416,$BZ$2:$CM$3,2,0)</f>
        <v>2007.3</v>
      </c>
      <c r="G416" s="105">
        <f>D416*E416*F416</f>
        <v>0</v>
      </c>
      <c r="H416" s="158"/>
      <c r="I416" s="106" t="s">
        <v>482</v>
      </c>
      <c r="J416" s="106" t="str">
        <f>VLOOKUP(I416,Presupuesto!$B$11:$C$565,2,0)</f>
        <v>SUELDOS Y SALARIOS PERMANENTES</v>
      </c>
      <c r="K416" s="90" t="str">
        <f t="shared" si="14"/>
        <v>Posgrado</v>
      </c>
      <c r="L416" s="90" t="s">
        <v>384</v>
      </c>
    </row>
    <row r="417" spans="3:12" x14ac:dyDescent="0.25">
      <c r="C417" s="163" t="s">
        <v>58</v>
      </c>
      <c r="D417" s="155"/>
      <c r="E417" s="146">
        <v>0</v>
      </c>
      <c r="F417" s="92">
        <f>IF(E416=0,"",(G416/E416)/12*E416)</f>
        <v>0</v>
      </c>
      <c r="G417" s="89">
        <f>F417</f>
        <v>0</v>
      </c>
      <c r="H417" s="156"/>
      <c r="I417" s="108" t="s">
        <v>502</v>
      </c>
      <c r="J417" s="108" t="str">
        <f>VLOOKUP(I417,Presupuesto!$B$11:$C$565,2,0)</f>
        <v>AGUINALDO Y DECIMO CUARTO MES</v>
      </c>
      <c r="K417" s="90" t="str">
        <f t="shared" si="14"/>
        <v>Posgrado</v>
      </c>
      <c r="L417" s="90" t="s">
        <v>384</v>
      </c>
    </row>
    <row r="418" spans="3:12" ht="15.75" thickBot="1" x14ac:dyDescent="0.3">
      <c r="C418" s="164" t="s">
        <v>59</v>
      </c>
      <c r="D418" s="155"/>
      <c r="E418" s="146">
        <v>0</v>
      </c>
      <c r="F418" s="109">
        <f>IF(E416&lt;6,"",((E416-6)/12)*(G416/E416))</f>
        <v>0</v>
      </c>
      <c r="G418" s="89">
        <f>F418</f>
        <v>0</v>
      </c>
      <c r="H418" s="156"/>
      <c r="I418" s="93" t="s">
        <v>505</v>
      </c>
      <c r="J418" s="93" t="str">
        <f>VLOOKUP(I418,Presupuesto!$B$11:$C$565,2,0)</f>
        <v>DECIMOCUARTO MES</v>
      </c>
      <c r="K418" s="90" t="str">
        <f t="shared" si="14"/>
        <v>Posgrado</v>
      </c>
      <c r="L418" s="90" t="s">
        <v>384</v>
      </c>
    </row>
    <row r="419" spans="3:12" ht="15.75" thickBot="1" x14ac:dyDescent="0.3">
      <c r="C419" s="132" t="s">
        <v>83</v>
      </c>
      <c r="D419" s="191"/>
      <c r="E419" s="144">
        <v>12</v>
      </c>
      <c r="F419" s="131">
        <v>30000</v>
      </c>
      <c r="G419" s="105">
        <f>D419*E419*F419</f>
        <v>0</v>
      </c>
      <c r="H419" s="158"/>
      <c r="I419" s="106" t="s">
        <v>550</v>
      </c>
      <c r="J419" s="106" t="str">
        <f>VLOOKUP(I419,Presupuesto!$B$11:$C$565,2,0)</f>
        <v>CONTRATOS ESPECIALES</v>
      </c>
      <c r="K419" s="90" t="str">
        <f t="shared" si="14"/>
        <v>Posgrado</v>
      </c>
      <c r="L419" s="90" t="s">
        <v>384</v>
      </c>
    </row>
    <row r="420" spans="3:12" x14ac:dyDescent="0.25">
      <c r="C420" s="163" t="s">
        <v>58</v>
      </c>
      <c r="D420" s="155"/>
      <c r="E420" s="146">
        <v>0</v>
      </c>
      <c r="F420" s="109">
        <f>IF(E419=0,"",(G419/E419)/12*E419)</f>
        <v>0</v>
      </c>
      <c r="G420" s="89">
        <f>F420</f>
        <v>0</v>
      </c>
      <c r="H420" s="156"/>
      <c r="I420" s="93" t="s">
        <v>550</v>
      </c>
      <c r="J420" s="93" t="str">
        <f>VLOOKUP(I420,Presupuesto!$B$11:$C$565,2,0)</f>
        <v>CONTRATOS ESPECIALES</v>
      </c>
      <c r="K420" s="90" t="str">
        <f t="shared" si="14"/>
        <v>Posgrado</v>
      </c>
      <c r="L420" s="90" t="s">
        <v>383</v>
      </c>
    </row>
    <row r="421" spans="3:12" ht="15.75" thickBot="1" x14ac:dyDescent="0.3">
      <c r="C421" s="164" t="s">
        <v>59</v>
      </c>
      <c r="D421" s="155"/>
      <c r="E421" s="146">
        <v>0</v>
      </c>
      <c r="F421" s="92">
        <f>IF(E419&lt;6,"",((E419-6)/12)*(G419/E419))</f>
        <v>0</v>
      </c>
      <c r="G421" s="89">
        <f>F421</f>
        <v>0</v>
      </c>
      <c r="H421" s="156"/>
      <c r="I421" s="93" t="s">
        <v>550</v>
      </c>
      <c r="J421" s="93" t="str">
        <f>VLOOKUP(I421,Presupuesto!$B$11:$C$565,2,0)</f>
        <v>CONTRATOS ESPECIALES</v>
      </c>
      <c r="K421" s="90" t="str">
        <f t="shared" si="14"/>
        <v>Posgrado</v>
      </c>
      <c r="L421" s="90" t="s">
        <v>388</v>
      </c>
    </row>
    <row r="422" spans="3:12" ht="15.75" thickBot="1" x14ac:dyDescent="0.3">
      <c r="C422" s="132" t="s">
        <v>60</v>
      </c>
      <c r="D422" s="191"/>
      <c r="E422" s="144">
        <v>12</v>
      </c>
      <c r="F422" s="110">
        <v>30000</v>
      </c>
      <c r="G422" s="105">
        <f>D422*E422*F422</f>
        <v>0</v>
      </c>
      <c r="H422" s="158"/>
      <c r="I422" s="106" t="s">
        <v>691</v>
      </c>
      <c r="J422" s="106" t="str">
        <f>VLOOKUP(I422,Presupuesto!$B$11:$C$565,2,0)</f>
        <v>OTROS SERVICIOS TECNICOS Y PROFESIONALES</v>
      </c>
      <c r="K422" s="90" t="str">
        <f t="shared" si="14"/>
        <v>Posgrado</v>
      </c>
      <c r="L422" s="90" t="s">
        <v>383</v>
      </c>
    </row>
    <row r="423" spans="3:12" x14ac:dyDescent="0.25">
      <c r="C423" s="163" t="s">
        <v>58</v>
      </c>
      <c r="D423" s="155"/>
      <c r="E423" s="146">
        <v>0</v>
      </c>
      <c r="F423" s="92">
        <v>0</v>
      </c>
      <c r="G423" s="89">
        <f>F423</f>
        <v>0</v>
      </c>
      <c r="H423" s="156"/>
      <c r="I423" s="93" t="s">
        <v>691</v>
      </c>
      <c r="J423" s="93" t="str">
        <f>VLOOKUP(I423,Presupuesto!$B$11:$C$565,2,0)</f>
        <v>OTROS SERVICIOS TECNICOS Y PROFESIONALES</v>
      </c>
      <c r="K423" s="90" t="str">
        <f t="shared" si="14"/>
        <v>Posgrado</v>
      </c>
      <c r="L423" s="90" t="s">
        <v>383</v>
      </c>
    </row>
    <row r="424" spans="3:12" ht="15.75" thickBot="1" x14ac:dyDescent="0.3">
      <c r="C424" s="164" t="s">
        <v>59</v>
      </c>
      <c r="D424" s="155"/>
      <c r="E424" s="146">
        <v>0</v>
      </c>
      <c r="F424" s="92">
        <v>0</v>
      </c>
      <c r="G424" s="89">
        <f>F424</f>
        <v>0</v>
      </c>
      <c r="H424" s="156"/>
      <c r="I424" s="93" t="s">
        <v>691</v>
      </c>
      <c r="J424" s="93" t="str">
        <f>VLOOKUP(I424,Presupuesto!$B$11:$C$565,2,0)</f>
        <v>OTROS SERVICIOS TECNICOS Y PROFESIONALES</v>
      </c>
      <c r="K424" s="90" t="str">
        <f t="shared" si="14"/>
        <v>Posgrado</v>
      </c>
      <c r="L424" s="90" t="s">
        <v>383</v>
      </c>
    </row>
    <row r="425" spans="3:12" ht="15.75" thickBot="1" x14ac:dyDescent="0.3">
      <c r="C425" s="132" t="s">
        <v>61</v>
      </c>
      <c r="D425" s="191"/>
      <c r="E425" s="144">
        <v>12</v>
      </c>
      <c r="F425" s="110">
        <v>30000</v>
      </c>
      <c r="G425" s="105">
        <f>D425*E425*F425</f>
        <v>0</v>
      </c>
      <c r="H425" s="158"/>
      <c r="I425" s="106" t="s">
        <v>482</v>
      </c>
      <c r="J425" s="106" t="str">
        <f>VLOOKUP(I425,Presupuesto!$B$11:$C$565,2,0)</f>
        <v>SUELDOS Y SALARIOS PERMANENTES</v>
      </c>
      <c r="K425" s="90" t="str">
        <f t="shared" si="14"/>
        <v>Posgrado</v>
      </c>
      <c r="L425" s="90" t="s">
        <v>383</v>
      </c>
    </row>
    <row r="426" spans="3:12" x14ac:dyDescent="0.25">
      <c r="C426" s="163" t="s">
        <v>58</v>
      </c>
      <c r="D426" s="161"/>
      <c r="E426" s="123">
        <v>0</v>
      </c>
      <c r="F426" s="111">
        <f>IF(E425=0,"",(G425/E425)/12*E425)</f>
        <v>0</v>
      </c>
      <c r="G426" s="112">
        <f>F426</f>
        <v>0</v>
      </c>
      <c r="H426" s="156"/>
      <c r="I426" s="93" t="s">
        <v>502</v>
      </c>
      <c r="J426" s="93" t="str">
        <f>VLOOKUP(I426,Presupuesto!$B$11:$C$565,2,0)</f>
        <v>AGUINALDO Y DECIMO CUARTO MES</v>
      </c>
      <c r="K426" s="90" t="str">
        <f t="shared" si="14"/>
        <v>Posgrado</v>
      </c>
      <c r="L426" s="90" t="s">
        <v>383</v>
      </c>
    </row>
    <row r="427" spans="3:12" ht="15.75" thickBot="1" x14ac:dyDescent="0.3">
      <c r="C427" s="165" t="s">
        <v>59</v>
      </c>
      <c r="D427" s="154"/>
      <c r="E427" s="124">
        <v>0</v>
      </c>
      <c r="F427" s="97">
        <f>IF(E425&lt;6,"",((E425-6)/12)*(G425/E425))</f>
        <v>0</v>
      </c>
      <c r="G427" s="97">
        <f>F427</f>
        <v>0</v>
      </c>
      <c r="H427" s="154"/>
      <c r="I427" s="98" t="s">
        <v>505</v>
      </c>
      <c r="J427" s="116" t="str">
        <f>VLOOKUP(I427,Presupuesto!$B$11:$C$565,2,0)</f>
        <v>DECIMOCUARTO MES</v>
      </c>
      <c r="K427" s="98" t="str">
        <f t="shared" si="14"/>
        <v>Posgrado</v>
      </c>
      <c r="L427" s="116" t="s">
        <v>383</v>
      </c>
    </row>
    <row r="429" spans="3:12" ht="15.75" thickBot="1" x14ac:dyDescent="0.3">
      <c r="K429" s="145"/>
    </row>
    <row r="430" spans="3:12" ht="15.75" thickBot="1" x14ac:dyDescent="0.3">
      <c r="C430" s="66" t="s">
        <v>43</v>
      </c>
      <c r="D430" s="30">
        <f>SUM(G437:G487)</f>
        <v>0</v>
      </c>
      <c r="E430" s="85"/>
      <c r="F430" s="85"/>
      <c r="G430" s="85"/>
      <c r="H430" s="69"/>
      <c r="I430" s="69"/>
      <c r="J430" s="69"/>
      <c r="K430" s="145"/>
    </row>
    <row r="431" spans="3:12" x14ac:dyDescent="0.25">
      <c r="D431" s="31"/>
      <c r="E431" s="85"/>
      <c r="F431" s="85"/>
      <c r="G431" s="85"/>
      <c r="H431" s="69"/>
      <c r="I431" s="69"/>
      <c r="J431" s="69"/>
      <c r="K431" s="145"/>
    </row>
    <row r="432" spans="3:12" x14ac:dyDescent="0.25">
      <c r="D432" s="31"/>
      <c r="E432" s="85"/>
      <c r="F432" s="85"/>
      <c r="G432" s="85"/>
      <c r="H432" s="69"/>
      <c r="I432" s="69"/>
      <c r="J432" s="69"/>
      <c r="K432" s="145"/>
    </row>
    <row r="433" spans="3:12" ht="15.75" x14ac:dyDescent="0.25">
      <c r="C433" s="194" t="s">
        <v>381</v>
      </c>
      <c r="D433" s="252"/>
      <c r="E433" s="85"/>
      <c r="F433" s="85"/>
      <c r="G433" s="85"/>
      <c r="H433" s="69"/>
      <c r="I433" s="69"/>
      <c r="J433" s="69"/>
      <c r="K433" s="145"/>
    </row>
    <row r="434" spans="3:12" ht="18.75" x14ac:dyDescent="0.25">
      <c r="C434" s="195" t="e">
        <f>IFERROR(VLOOKUP(D433,#REF!,2,FALSE),IFERROR(VLOOKUP(D433,#REF!,2,FALSE),IFERROR(VLOOKUP(D433,#REF!,2,FALSE),IFERROR(VLOOKUP(D433,#REF!,2,FALSE),IFERROR(VLOOKUP(D433,#REF!,2,FALSE),IFERROR(VLOOKUP(D433,#REF!,2,FALSE),IFERROR(VLOOKUP(D433,#REF!,2,FALSE),IFERROR(VLOOKUP(D433,#REF!,2,FALSE),IFERROR(VLOOKUP(D433,#REF!,2,FALSE),IFERROR(VLOOKUP(D433,#REF!,2,FALSE),IFERROR(VLOOKUP(D433,#REF!,2,FALSE),IFERROR(VLOOKUP(D433,#REF!,2,FALSE),IFERROR(VLOOKUP(D433,#REF!,2,FALSE),IFERROR(VLOOKUP(D433,#REF!,2,FALSE),IFERROR(VLOOKUP(D433,'16. Desa. del Sistema Educ.Sup.'!$F:$G,2,FALSE),IFERROR(VLOOKUP(D433,#REF!,2,FALSE),VLOOKUP(D433,#REF!,2,0)))))))))))))))))</f>
        <v>#REF!</v>
      </c>
      <c r="D434" s="31"/>
      <c r="E434" s="85"/>
      <c r="F434" s="85"/>
      <c r="G434" s="85"/>
      <c r="H434" s="69"/>
      <c r="I434" s="69"/>
      <c r="J434" s="69"/>
      <c r="K434" s="145"/>
    </row>
    <row r="435" spans="3:12" ht="15.75" thickBot="1" x14ac:dyDescent="0.3">
      <c r="C435" s="169"/>
      <c r="D435" s="31"/>
      <c r="E435" s="85"/>
      <c r="F435" s="85"/>
      <c r="G435" s="85"/>
      <c r="H435" s="69"/>
      <c r="I435" s="69"/>
      <c r="J435" s="69"/>
      <c r="K435" s="145"/>
    </row>
    <row r="436" spans="3:12" ht="30.75" thickBot="1" x14ac:dyDescent="0.3">
      <c r="C436" s="126" t="s">
        <v>44</v>
      </c>
      <c r="D436" s="130" t="s">
        <v>55</v>
      </c>
      <c r="E436" s="162" t="s">
        <v>56</v>
      </c>
      <c r="F436" s="130" t="s">
        <v>57</v>
      </c>
      <c r="G436" s="127" t="s">
        <v>27</v>
      </c>
      <c r="H436" s="125" t="s">
        <v>120</v>
      </c>
      <c r="I436" s="128" t="s">
        <v>46</v>
      </c>
      <c r="J436" s="128" t="s">
        <v>121</v>
      </c>
      <c r="K436" s="128" t="s">
        <v>399</v>
      </c>
      <c r="L436" s="128" t="s">
        <v>400</v>
      </c>
    </row>
    <row r="437" spans="3:12" ht="15.75" thickBot="1" x14ac:dyDescent="0.3">
      <c r="C437" s="129" t="s">
        <v>468</v>
      </c>
      <c r="D437" s="191"/>
      <c r="E437" s="144">
        <v>12</v>
      </c>
      <c r="F437" s="226">
        <f>HLOOKUP($C437,$BZ$2:$CM$3,2,0)</f>
        <v>43674.39</v>
      </c>
      <c r="G437" s="105">
        <f>D437*E437*F437</f>
        <v>0</v>
      </c>
      <c r="H437" s="158"/>
      <c r="I437" s="106" t="s">
        <v>482</v>
      </c>
      <c r="J437" s="106" t="str">
        <f>VLOOKUP(I437,Presupuesto!$B$11:$C$565,2,0)</f>
        <v>SUELDOS Y SALARIOS PERMANENTES</v>
      </c>
      <c r="K437" s="203" t="s">
        <v>1343</v>
      </c>
      <c r="L437" s="90" t="s">
        <v>383</v>
      </c>
    </row>
    <row r="438" spans="3:12" x14ac:dyDescent="0.25">
      <c r="C438" s="163" t="s">
        <v>58</v>
      </c>
      <c r="D438" s="155"/>
      <c r="E438" s="146">
        <v>0</v>
      </c>
      <c r="F438" s="92">
        <f>IF(E437=0,"",(G437/E437)/12*E437)</f>
        <v>0</v>
      </c>
      <c r="G438" s="89">
        <f>F438</f>
        <v>0</v>
      </c>
      <c r="H438" s="156"/>
      <c r="I438" s="108" t="s">
        <v>502</v>
      </c>
      <c r="J438" s="108" t="str">
        <f>VLOOKUP(I438,Presupuesto!$B$11:$C$565,2,0)</f>
        <v>AGUINALDO Y DECIMO CUARTO MES</v>
      </c>
      <c r="K438" s="90" t="str">
        <f t="shared" ref="K438:K469" si="15">$K$437</f>
        <v>Posgrado</v>
      </c>
      <c r="L438" s="90" t="s">
        <v>401</v>
      </c>
    </row>
    <row r="439" spans="3:12" ht="15.75" thickBot="1" x14ac:dyDescent="0.3">
      <c r="C439" s="164" t="s">
        <v>59</v>
      </c>
      <c r="D439" s="155"/>
      <c r="E439" s="146">
        <v>0</v>
      </c>
      <c r="F439" s="109">
        <f>IF(E437&lt;6,"",((E437-6)/12)*(G437/E437))</f>
        <v>0</v>
      </c>
      <c r="G439" s="89">
        <f>F439</f>
        <v>0</v>
      </c>
      <c r="H439" s="156"/>
      <c r="I439" s="93" t="s">
        <v>505</v>
      </c>
      <c r="J439" s="93" t="str">
        <f>VLOOKUP(I439,Presupuesto!$B$11:$C$565,2,0)</f>
        <v>DECIMOCUARTO MES</v>
      </c>
      <c r="K439" s="90" t="str">
        <f t="shared" si="15"/>
        <v>Posgrado</v>
      </c>
      <c r="L439" s="90" t="s">
        <v>384</v>
      </c>
    </row>
    <row r="440" spans="3:12" ht="15.75" thickBot="1" x14ac:dyDescent="0.3">
      <c r="C440" s="129" t="s">
        <v>469</v>
      </c>
      <c r="D440" s="191"/>
      <c r="E440" s="144">
        <v>12</v>
      </c>
      <c r="F440" s="226">
        <f>HLOOKUP($C440,$BZ$2:$CM$3,2,0)</f>
        <v>39703.99</v>
      </c>
      <c r="G440" s="105">
        <f>D440*E440*F440</f>
        <v>0</v>
      </c>
      <c r="H440" s="158"/>
      <c r="I440" s="106" t="s">
        <v>482</v>
      </c>
      <c r="J440" s="106" t="str">
        <f>VLOOKUP(I440,Presupuesto!$B$11:$C$565,2,0)</f>
        <v>SUELDOS Y SALARIOS PERMANENTES</v>
      </c>
      <c r="K440" s="90" t="str">
        <f t="shared" si="15"/>
        <v>Posgrado</v>
      </c>
      <c r="L440" s="90" t="s">
        <v>384</v>
      </c>
    </row>
    <row r="441" spans="3:12" x14ac:dyDescent="0.25">
      <c r="C441" s="163" t="s">
        <v>58</v>
      </c>
      <c r="D441" s="155"/>
      <c r="E441" s="146">
        <v>0</v>
      </c>
      <c r="F441" s="92">
        <f>IF(E440=0,"",(G440/E440)/12*E440)</f>
        <v>0</v>
      </c>
      <c r="G441" s="89">
        <f>F441</f>
        <v>0</v>
      </c>
      <c r="H441" s="156"/>
      <c r="I441" s="108" t="s">
        <v>502</v>
      </c>
      <c r="J441" s="108" t="str">
        <f>VLOOKUP(I441,Presupuesto!$B$11:$C$565,2,0)</f>
        <v>AGUINALDO Y DECIMO CUARTO MES</v>
      </c>
      <c r="K441" s="90" t="str">
        <f t="shared" si="15"/>
        <v>Posgrado</v>
      </c>
      <c r="L441" s="90" t="s">
        <v>384</v>
      </c>
    </row>
    <row r="442" spans="3:12" ht="15.75" thickBot="1" x14ac:dyDescent="0.3">
      <c r="C442" s="164" t="s">
        <v>59</v>
      </c>
      <c r="D442" s="155"/>
      <c r="E442" s="146">
        <v>0</v>
      </c>
      <c r="F442" s="109">
        <f>IF(E440&lt;6,"",((E440-6)/12)*(G440/E440))</f>
        <v>0</v>
      </c>
      <c r="G442" s="89">
        <f>F442</f>
        <v>0</v>
      </c>
      <c r="H442" s="156"/>
      <c r="I442" s="93" t="s">
        <v>505</v>
      </c>
      <c r="J442" s="93" t="str">
        <f>VLOOKUP(I442,Presupuesto!$B$11:$C$565,2,0)</f>
        <v>DECIMOCUARTO MES</v>
      </c>
      <c r="K442" s="90" t="str">
        <f t="shared" si="15"/>
        <v>Posgrado</v>
      </c>
      <c r="L442" s="90" t="s">
        <v>384</v>
      </c>
    </row>
    <row r="443" spans="3:12" ht="15.75" thickBot="1" x14ac:dyDescent="0.3">
      <c r="C443" s="129" t="s">
        <v>470</v>
      </c>
      <c r="D443" s="191"/>
      <c r="E443" s="144">
        <v>12</v>
      </c>
      <c r="F443" s="226">
        <f>HLOOKUP($C443,$BZ$2:$CM$3,2,0)</f>
        <v>35733.589999999997</v>
      </c>
      <c r="G443" s="105">
        <f>D443*E443*F443</f>
        <v>0</v>
      </c>
      <c r="H443" s="158"/>
      <c r="I443" s="106" t="s">
        <v>482</v>
      </c>
      <c r="J443" s="106" t="str">
        <f>VLOOKUP(I443,Presupuesto!$B$11:$C$565,2,0)</f>
        <v>SUELDOS Y SALARIOS PERMANENTES</v>
      </c>
      <c r="K443" s="90" t="str">
        <f t="shared" si="15"/>
        <v>Posgrado</v>
      </c>
      <c r="L443" s="90" t="s">
        <v>384</v>
      </c>
    </row>
    <row r="444" spans="3:12" x14ac:dyDescent="0.25">
      <c r="C444" s="163" t="s">
        <v>58</v>
      </c>
      <c r="D444" s="155"/>
      <c r="E444" s="146">
        <v>0</v>
      </c>
      <c r="F444" s="92">
        <f>IF(E443=0,"",(G443/E443)/12*E443)</f>
        <v>0</v>
      </c>
      <c r="G444" s="89">
        <f>F444</f>
        <v>0</v>
      </c>
      <c r="H444" s="156"/>
      <c r="I444" s="108" t="s">
        <v>502</v>
      </c>
      <c r="J444" s="108" t="str">
        <f>VLOOKUP(I444,Presupuesto!$B$11:$C$565,2,0)</f>
        <v>AGUINALDO Y DECIMO CUARTO MES</v>
      </c>
      <c r="K444" s="90" t="str">
        <f t="shared" si="15"/>
        <v>Posgrado</v>
      </c>
      <c r="L444" s="90" t="s">
        <v>384</v>
      </c>
    </row>
    <row r="445" spans="3:12" ht="15.75" thickBot="1" x14ac:dyDescent="0.3">
      <c r="C445" s="164" t="s">
        <v>59</v>
      </c>
      <c r="D445" s="155"/>
      <c r="E445" s="146">
        <v>0</v>
      </c>
      <c r="F445" s="109">
        <f>IF(E443&lt;6,"",((E443-6)/12)*(G443/E443))</f>
        <v>0</v>
      </c>
      <c r="G445" s="89">
        <f>F445</f>
        <v>0</v>
      </c>
      <c r="H445" s="156"/>
      <c r="I445" s="93" t="s">
        <v>505</v>
      </c>
      <c r="J445" s="93" t="str">
        <f>VLOOKUP(I445,Presupuesto!$B$11:$C$565,2,0)</f>
        <v>DECIMOCUARTO MES</v>
      </c>
      <c r="K445" s="90" t="str">
        <f t="shared" si="15"/>
        <v>Posgrado</v>
      </c>
      <c r="L445" s="90" t="s">
        <v>384</v>
      </c>
    </row>
    <row r="446" spans="3:12" ht="15.75" thickBot="1" x14ac:dyDescent="0.3">
      <c r="C446" s="129" t="s">
        <v>471</v>
      </c>
      <c r="D446" s="191"/>
      <c r="E446" s="144">
        <v>12</v>
      </c>
      <c r="F446" s="226">
        <f>HLOOKUP($C446,$BZ$2:$CM$3,2,0)</f>
        <v>31763.19</v>
      </c>
      <c r="G446" s="105">
        <f>D446*E446*F446</f>
        <v>0</v>
      </c>
      <c r="H446" s="158"/>
      <c r="I446" s="106" t="s">
        <v>482</v>
      </c>
      <c r="J446" s="106" t="str">
        <f>VLOOKUP(I446,Presupuesto!$B$11:$C$565,2,0)</f>
        <v>SUELDOS Y SALARIOS PERMANENTES</v>
      </c>
      <c r="K446" s="90" t="str">
        <f t="shared" si="15"/>
        <v>Posgrado</v>
      </c>
      <c r="L446" s="90" t="s">
        <v>384</v>
      </c>
    </row>
    <row r="447" spans="3:12" x14ac:dyDescent="0.25">
      <c r="C447" s="163" t="s">
        <v>58</v>
      </c>
      <c r="D447" s="155"/>
      <c r="E447" s="146">
        <v>0</v>
      </c>
      <c r="F447" s="92">
        <f>IF(E446=0,"",(G446/E446)/12*E446)</f>
        <v>0</v>
      </c>
      <c r="G447" s="89">
        <f>F447</f>
        <v>0</v>
      </c>
      <c r="H447" s="156"/>
      <c r="I447" s="108" t="s">
        <v>502</v>
      </c>
      <c r="J447" s="108" t="str">
        <f>VLOOKUP(I447,Presupuesto!$B$11:$C$565,2,0)</f>
        <v>AGUINALDO Y DECIMO CUARTO MES</v>
      </c>
      <c r="K447" s="90" t="str">
        <f t="shared" si="15"/>
        <v>Posgrado</v>
      </c>
      <c r="L447" s="90" t="s">
        <v>384</v>
      </c>
    </row>
    <row r="448" spans="3:12" ht="15.75" thickBot="1" x14ac:dyDescent="0.3">
      <c r="C448" s="164" t="s">
        <v>59</v>
      </c>
      <c r="D448" s="155"/>
      <c r="E448" s="146">
        <v>0</v>
      </c>
      <c r="F448" s="109">
        <f>IF(E446&lt;6,"",((E446-6)/12)*(G446/E446))</f>
        <v>0</v>
      </c>
      <c r="G448" s="89">
        <f>F448</f>
        <v>0</v>
      </c>
      <c r="H448" s="156"/>
      <c r="I448" s="93" t="s">
        <v>505</v>
      </c>
      <c r="J448" s="93" t="str">
        <f>VLOOKUP(I448,Presupuesto!$B$11:$C$565,2,0)</f>
        <v>DECIMOCUARTO MES</v>
      </c>
      <c r="K448" s="90" t="str">
        <f t="shared" si="15"/>
        <v>Posgrado</v>
      </c>
      <c r="L448" s="90" t="s">
        <v>384</v>
      </c>
    </row>
    <row r="449" spans="3:12" ht="15.75" thickBot="1" x14ac:dyDescent="0.3">
      <c r="C449" s="129" t="s">
        <v>472</v>
      </c>
      <c r="D449" s="191"/>
      <c r="E449" s="144">
        <v>12</v>
      </c>
      <c r="F449" s="226">
        <f>HLOOKUP($C449,$BZ$2:$CM$3,2,0)</f>
        <v>29777.99</v>
      </c>
      <c r="G449" s="105">
        <f>D449*E449*F449</f>
        <v>0</v>
      </c>
      <c r="H449" s="158"/>
      <c r="I449" s="106" t="s">
        <v>482</v>
      </c>
      <c r="J449" s="106" t="str">
        <f>VLOOKUP(I449,Presupuesto!$B$11:$C$565,2,0)</f>
        <v>SUELDOS Y SALARIOS PERMANENTES</v>
      </c>
      <c r="K449" s="90" t="str">
        <f t="shared" si="15"/>
        <v>Posgrado</v>
      </c>
      <c r="L449" s="90" t="s">
        <v>384</v>
      </c>
    </row>
    <row r="450" spans="3:12" x14ac:dyDescent="0.25">
      <c r="C450" s="163" t="s">
        <v>58</v>
      </c>
      <c r="D450" s="155"/>
      <c r="E450" s="146">
        <v>0</v>
      </c>
      <c r="F450" s="92">
        <f>IF(E449=0,"",(G449/E449)/12*E449)</f>
        <v>0</v>
      </c>
      <c r="G450" s="89">
        <f>F450</f>
        <v>0</v>
      </c>
      <c r="H450" s="156"/>
      <c r="I450" s="108" t="s">
        <v>502</v>
      </c>
      <c r="J450" s="108" t="str">
        <f>VLOOKUP(I450,Presupuesto!$B$11:$C$565,2,0)</f>
        <v>AGUINALDO Y DECIMO CUARTO MES</v>
      </c>
      <c r="K450" s="90" t="str">
        <f t="shared" si="15"/>
        <v>Posgrado</v>
      </c>
      <c r="L450" s="90" t="s">
        <v>384</v>
      </c>
    </row>
    <row r="451" spans="3:12" ht="15.75" thickBot="1" x14ac:dyDescent="0.3">
      <c r="C451" s="164" t="s">
        <v>59</v>
      </c>
      <c r="D451" s="155"/>
      <c r="E451" s="146">
        <v>0</v>
      </c>
      <c r="F451" s="109">
        <f>IF(E449&lt;6,"",((E449-6)/12)*(G449/E449))</f>
        <v>0</v>
      </c>
      <c r="G451" s="89">
        <f>F451</f>
        <v>0</v>
      </c>
      <c r="H451" s="156"/>
      <c r="I451" s="93" t="s">
        <v>505</v>
      </c>
      <c r="J451" s="93" t="str">
        <f>VLOOKUP(I451,Presupuesto!$B$11:$C$565,2,0)</f>
        <v>DECIMOCUARTO MES</v>
      </c>
      <c r="K451" s="90" t="str">
        <f t="shared" si="15"/>
        <v>Posgrado</v>
      </c>
      <c r="L451" s="90" t="s">
        <v>384</v>
      </c>
    </row>
    <row r="452" spans="3:12" ht="15.75" thickBot="1" x14ac:dyDescent="0.3">
      <c r="C452" s="129" t="s">
        <v>473</v>
      </c>
      <c r="D452" s="191"/>
      <c r="E452" s="144">
        <v>12</v>
      </c>
      <c r="F452" s="226">
        <f>HLOOKUP($C452,$BZ$2:$CM$3,2,0)</f>
        <v>27792.79</v>
      </c>
      <c r="G452" s="105">
        <f>D452*E452*F452</f>
        <v>0</v>
      </c>
      <c r="H452" s="158"/>
      <c r="I452" s="106" t="s">
        <v>482</v>
      </c>
      <c r="J452" s="106" t="str">
        <f>VLOOKUP(I452,Presupuesto!$B$11:$C$565,2,0)</f>
        <v>SUELDOS Y SALARIOS PERMANENTES</v>
      </c>
      <c r="K452" s="90" t="str">
        <f t="shared" si="15"/>
        <v>Posgrado</v>
      </c>
      <c r="L452" s="90" t="s">
        <v>384</v>
      </c>
    </row>
    <row r="453" spans="3:12" x14ac:dyDescent="0.25">
      <c r="C453" s="163" t="s">
        <v>58</v>
      </c>
      <c r="D453" s="155"/>
      <c r="E453" s="146">
        <v>0</v>
      </c>
      <c r="F453" s="92">
        <f>IF(E452=0,"",(G452/E452)/12*E452)</f>
        <v>0</v>
      </c>
      <c r="G453" s="89">
        <f>F453</f>
        <v>0</v>
      </c>
      <c r="H453" s="156"/>
      <c r="I453" s="108" t="s">
        <v>502</v>
      </c>
      <c r="J453" s="108" t="str">
        <f>VLOOKUP(I453,Presupuesto!$B$11:$C$565,2,0)</f>
        <v>AGUINALDO Y DECIMO CUARTO MES</v>
      </c>
      <c r="K453" s="90" t="str">
        <f t="shared" si="15"/>
        <v>Posgrado</v>
      </c>
      <c r="L453" s="90" t="s">
        <v>384</v>
      </c>
    </row>
    <row r="454" spans="3:12" ht="15.75" thickBot="1" x14ac:dyDescent="0.3">
      <c r="C454" s="164" t="s">
        <v>59</v>
      </c>
      <c r="D454" s="155"/>
      <c r="E454" s="146">
        <v>0</v>
      </c>
      <c r="F454" s="109">
        <f>IF(E452&lt;6,"",((E452-6)/12)*(G452/E452))</f>
        <v>0</v>
      </c>
      <c r="G454" s="89">
        <f>F454</f>
        <v>0</v>
      </c>
      <c r="H454" s="156"/>
      <c r="I454" s="93" t="s">
        <v>505</v>
      </c>
      <c r="J454" s="93" t="str">
        <f>VLOOKUP(I454,Presupuesto!$B$11:$C$565,2,0)</f>
        <v>DECIMOCUARTO MES</v>
      </c>
      <c r="K454" s="90" t="str">
        <f t="shared" si="15"/>
        <v>Posgrado</v>
      </c>
      <c r="L454" s="90" t="s">
        <v>384</v>
      </c>
    </row>
    <row r="455" spans="3:12" ht="15.75" thickBot="1" x14ac:dyDescent="0.3">
      <c r="C455" s="129" t="s">
        <v>474</v>
      </c>
      <c r="D455" s="191"/>
      <c r="E455" s="144">
        <v>12</v>
      </c>
      <c r="F455" s="226">
        <f>HLOOKUP($C455,$BZ$2:$CM$3,2,0)</f>
        <v>18859.39</v>
      </c>
      <c r="G455" s="105">
        <f>D455*E455*F455</f>
        <v>0</v>
      </c>
      <c r="H455" s="158"/>
      <c r="I455" s="106" t="s">
        <v>482</v>
      </c>
      <c r="J455" s="106" t="str">
        <f>VLOOKUP(I455,Presupuesto!$B$11:$C$565,2,0)</f>
        <v>SUELDOS Y SALARIOS PERMANENTES</v>
      </c>
      <c r="K455" s="90" t="str">
        <f t="shared" si="15"/>
        <v>Posgrado</v>
      </c>
      <c r="L455" s="90" t="s">
        <v>384</v>
      </c>
    </row>
    <row r="456" spans="3:12" x14ac:dyDescent="0.25">
      <c r="C456" s="163" t="s">
        <v>58</v>
      </c>
      <c r="D456" s="155"/>
      <c r="E456" s="146">
        <v>0</v>
      </c>
      <c r="F456" s="92">
        <f>IF(E455=0,"",(G455/E455)/12*E455)</f>
        <v>0</v>
      </c>
      <c r="G456" s="89">
        <f>F456</f>
        <v>0</v>
      </c>
      <c r="H456" s="156"/>
      <c r="I456" s="108" t="s">
        <v>502</v>
      </c>
      <c r="J456" s="108" t="str">
        <f>VLOOKUP(I456,Presupuesto!$B$11:$C$565,2,0)</f>
        <v>AGUINALDO Y DECIMO CUARTO MES</v>
      </c>
      <c r="K456" s="90" t="str">
        <f t="shared" si="15"/>
        <v>Posgrado</v>
      </c>
      <c r="L456" s="90" t="s">
        <v>384</v>
      </c>
    </row>
    <row r="457" spans="3:12" ht="15.75" thickBot="1" x14ac:dyDescent="0.3">
      <c r="C457" s="164" t="s">
        <v>59</v>
      </c>
      <c r="D457" s="155"/>
      <c r="E457" s="146">
        <v>0</v>
      </c>
      <c r="F457" s="109">
        <f>IF(E455&lt;6,"",((E455-6)/12)*(G455/E455))</f>
        <v>0</v>
      </c>
      <c r="G457" s="89">
        <f>F457</f>
        <v>0</v>
      </c>
      <c r="H457" s="156"/>
      <c r="I457" s="93" t="s">
        <v>505</v>
      </c>
      <c r="J457" s="93" t="str">
        <f>VLOOKUP(I457,Presupuesto!$B$11:$C$565,2,0)</f>
        <v>DECIMOCUARTO MES</v>
      </c>
      <c r="K457" s="90" t="str">
        <f t="shared" si="15"/>
        <v>Posgrado</v>
      </c>
      <c r="L457" s="90" t="s">
        <v>384</v>
      </c>
    </row>
    <row r="458" spans="3:12" ht="15.75" thickBot="1" x14ac:dyDescent="0.3">
      <c r="C458" s="129" t="s">
        <v>475</v>
      </c>
      <c r="D458" s="191"/>
      <c r="E458" s="144">
        <v>12</v>
      </c>
      <c r="F458" s="226">
        <f>HLOOKUP($C458,$BZ$2:$CM$3,2,0)</f>
        <v>17866.8</v>
      </c>
      <c r="G458" s="105">
        <f>D458*E458*F458</f>
        <v>0</v>
      </c>
      <c r="H458" s="158"/>
      <c r="I458" s="106" t="s">
        <v>482</v>
      </c>
      <c r="J458" s="106" t="str">
        <f>VLOOKUP(I458,Presupuesto!$B$11:$C$565,2,0)</f>
        <v>SUELDOS Y SALARIOS PERMANENTES</v>
      </c>
      <c r="K458" s="90" t="str">
        <f t="shared" si="15"/>
        <v>Posgrado</v>
      </c>
      <c r="L458" s="90" t="s">
        <v>384</v>
      </c>
    </row>
    <row r="459" spans="3:12" x14ac:dyDescent="0.25">
      <c r="C459" s="163" t="s">
        <v>58</v>
      </c>
      <c r="D459" s="155"/>
      <c r="E459" s="146">
        <v>0</v>
      </c>
      <c r="F459" s="92">
        <f>IF(E458=0,"",(G458/E458)/12*E458)</f>
        <v>0</v>
      </c>
      <c r="G459" s="89">
        <f>F459</f>
        <v>0</v>
      </c>
      <c r="H459" s="156"/>
      <c r="I459" s="108" t="s">
        <v>502</v>
      </c>
      <c r="J459" s="108" t="str">
        <f>VLOOKUP(I459,Presupuesto!$B$11:$C$565,2,0)</f>
        <v>AGUINALDO Y DECIMO CUARTO MES</v>
      </c>
      <c r="K459" s="90" t="str">
        <f t="shared" si="15"/>
        <v>Posgrado</v>
      </c>
      <c r="L459" s="90" t="s">
        <v>384</v>
      </c>
    </row>
    <row r="460" spans="3:12" ht="15.75" thickBot="1" x14ac:dyDescent="0.3">
      <c r="C460" s="164" t="s">
        <v>59</v>
      </c>
      <c r="D460" s="155"/>
      <c r="E460" s="146">
        <v>0</v>
      </c>
      <c r="F460" s="109">
        <f>IF(E458&lt;6,"",((E458-6)/12)*(G458/E458))</f>
        <v>0</v>
      </c>
      <c r="G460" s="89">
        <f>F460</f>
        <v>0</v>
      </c>
      <c r="H460" s="156"/>
      <c r="I460" s="93" t="s">
        <v>505</v>
      </c>
      <c r="J460" s="93" t="str">
        <f>VLOOKUP(I460,Presupuesto!$B$11:$C$565,2,0)</f>
        <v>DECIMOCUARTO MES</v>
      </c>
      <c r="K460" s="90" t="str">
        <f t="shared" si="15"/>
        <v>Posgrado</v>
      </c>
      <c r="L460" s="90" t="s">
        <v>384</v>
      </c>
    </row>
    <row r="461" spans="3:12" ht="15.75" thickBot="1" x14ac:dyDescent="0.3">
      <c r="C461" s="129" t="s">
        <v>476</v>
      </c>
      <c r="D461" s="191"/>
      <c r="E461" s="144">
        <v>12</v>
      </c>
      <c r="F461" s="226">
        <f>HLOOKUP($C461,$BZ$2:$CM$3,2,0)</f>
        <v>13896.4</v>
      </c>
      <c r="G461" s="105">
        <f>D461*E461*F461</f>
        <v>0</v>
      </c>
      <c r="H461" s="158"/>
      <c r="I461" s="106" t="s">
        <v>482</v>
      </c>
      <c r="J461" s="106" t="str">
        <f>VLOOKUP(I461,Presupuesto!$B$11:$C$565,2,0)</f>
        <v>SUELDOS Y SALARIOS PERMANENTES</v>
      </c>
      <c r="K461" s="90" t="str">
        <f t="shared" si="15"/>
        <v>Posgrado</v>
      </c>
      <c r="L461" s="90" t="s">
        <v>384</v>
      </c>
    </row>
    <row r="462" spans="3:12" x14ac:dyDescent="0.25">
      <c r="C462" s="163" t="s">
        <v>58</v>
      </c>
      <c r="D462" s="155"/>
      <c r="E462" s="146">
        <v>0</v>
      </c>
      <c r="F462" s="92">
        <f>IF(E461=0,"",(G461/E461)/12*E461)</f>
        <v>0</v>
      </c>
      <c r="G462" s="89">
        <f>F462</f>
        <v>0</v>
      </c>
      <c r="H462" s="156"/>
      <c r="I462" s="108" t="s">
        <v>502</v>
      </c>
      <c r="J462" s="108" t="str">
        <f>VLOOKUP(I462,Presupuesto!$B$11:$C$565,2,0)</f>
        <v>AGUINALDO Y DECIMO CUARTO MES</v>
      </c>
      <c r="K462" s="90" t="str">
        <f t="shared" si="15"/>
        <v>Posgrado</v>
      </c>
      <c r="L462" s="90" t="s">
        <v>384</v>
      </c>
    </row>
    <row r="463" spans="3:12" ht="15.75" thickBot="1" x14ac:dyDescent="0.3">
      <c r="C463" s="164" t="s">
        <v>59</v>
      </c>
      <c r="D463" s="155"/>
      <c r="E463" s="146">
        <v>0</v>
      </c>
      <c r="F463" s="109">
        <f>IF(E461&lt;6,"",((E461-6)/12)*(G461/E461))</f>
        <v>0</v>
      </c>
      <c r="G463" s="89">
        <f>F463</f>
        <v>0</v>
      </c>
      <c r="H463" s="156"/>
      <c r="I463" s="93" t="s">
        <v>505</v>
      </c>
      <c r="J463" s="93" t="str">
        <f>VLOOKUP(I463,Presupuesto!$B$11:$C$565,2,0)</f>
        <v>DECIMOCUARTO MES</v>
      </c>
      <c r="K463" s="90" t="str">
        <f t="shared" si="15"/>
        <v>Posgrado</v>
      </c>
      <c r="L463" s="90" t="s">
        <v>384</v>
      </c>
    </row>
    <row r="464" spans="3:12" ht="15.75" thickBot="1" x14ac:dyDescent="0.3">
      <c r="C464" s="129" t="s">
        <v>477</v>
      </c>
      <c r="D464" s="191"/>
      <c r="E464" s="144">
        <v>12</v>
      </c>
      <c r="F464" s="226">
        <f>HLOOKUP($C464,$BZ$2:$CM$3,2,0)</f>
        <v>15004.09</v>
      </c>
      <c r="G464" s="105">
        <f>D464*E464*F464</f>
        <v>0</v>
      </c>
      <c r="H464" s="158"/>
      <c r="I464" s="106" t="s">
        <v>482</v>
      </c>
      <c r="J464" s="106" t="str">
        <f>VLOOKUP(I464,Presupuesto!$B$11:$C$565,2,0)</f>
        <v>SUELDOS Y SALARIOS PERMANENTES</v>
      </c>
      <c r="K464" s="90" t="str">
        <f t="shared" si="15"/>
        <v>Posgrado</v>
      </c>
      <c r="L464" s="90" t="s">
        <v>384</v>
      </c>
    </row>
    <row r="465" spans="3:12" x14ac:dyDescent="0.25">
      <c r="C465" s="163" t="s">
        <v>58</v>
      </c>
      <c r="D465" s="155"/>
      <c r="E465" s="146">
        <v>0</v>
      </c>
      <c r="F465" s="92">
        <f>IF(E464=0,"",(G464/E464)/12*E464)</f>
        <v>0</v>
      </c>
      <c r="G465" s="89">
        <f>F465</f>
        <v>0</v>
      </c>
      <c r="H465" s="156"/>
      <c r="I465" s="108" t="s">
        <v>502</v>
      </c>
      <c r="J465" s="108" t="str">
        <f>VLOOKUP(I465,Presupuesto!$B$11:$C$565,2,0)</f>
        <v>AGUINALDO Y DECIMO CUARTO MES</v>
      </c>
      <c r="K465" s="90" t="str">
        <f t="shared" si="15"/>
        <v>Posgrado</v>
      </c>
      <c r="L465" s="90" t="s">
        <v>384</v>
      </c>
    </row>
    <row r="466" spans="3:12" ht="15.75" thickBot="1" x14ac:dyDescent="0.3">
      <c r="C466" s="164" t="s">
        <v>59</v>
      </c>
      <c r="D466" s="155"/>
      <c r="E466" s="146">
        <v>0</v>
      </c>
      <c r="F466" s="109">
        <f>IF(E464&lt;6,"",((E464-6)/12)*(G464/E464))</f>
        <v>0</v>
      </c>
      <c r="G466" s="89">
        <f>F466</f>
        <v>0</v>
      </c>
      <c r="H466" s="156"/>
      <c r="I466" s="93" t="s">
        <v>505</v>
      </c>
      <c r="J466" s="93" t="str">
        <f>VLOOKUP(I466,Presupuesto!$B$11:$C$565,2,0)</f>
        <v>DECIMOCUARTO MES</v>
      </c>
      <c r="K466" s="90" t="str">
        <f t="shared" si="15"/>
        <v>Posgrado</v>
      </c>
      <c r="L466" s="90" t="s">
        <v>384</v>
      </c>
    </row>
    <row r="467" spans="3:12" ht="15.75" thickBot="1" x14ac:dyDescent="0.3">
      <c r="C467" s="129" t="s">
        <v>478</v>
      </c>
      <c r="D467" s="191"/>
      <c r="E467" s="144">
        <v>12</v>
      </c>
      <c r="F467" s="226">
        <f>HLOOKUP($C467,$BZ$2:$CM$3,2,0)</f>
        <v>13238.9</v>
      </c>
      <c r="G467" s="105">
        <f>D467*E467*F467</f>
        <v>0</v>
      </c>
      <c r="H467" s="158"/>
      <c r="I467" s="106" t="s">
        <v>482</v>
      </c>
      <c r="J467" s="106" t="str">
        <f>VLOOKUP(I467,Presupuesto!$B$11:$C$565,2,0)</f>
        <v>SUELDOS Y SALARIOS PERMANENTES</v>
      </c>
      <c r="K467" s="90" t="str">
        <f t="shared" si="15"/>
        <v>Posgrado</v>
      </c>
      <c r="L467" s="90" t="s">
        <v>384</v>
      </c>
    </row>
    <row r="468" spans="3:12" x14ac:dyDescent="0.25">
      <c r="C468" s="163" t="s">
        <v>58</v>
      </c>
      <c r="D468" s="155"/>
      <c r="E468" s="146">
        <v>0</v>
      </c>
      <c r="F468" s="92">
        <f>IF(E467=0,"",(G467/E467)/12*E467)</f>
        <v>0</v>
      </c>
      <c r="G468" s="89">
        <f>F468</f>
        <v>0</v>
      </c>
      <c r="H468" s="156"/>
      <c r="I468" s="108" t="s">
        <v>502</v>
      </c>
      <c r="J468" s="108" t="str">
        <f>VLOOKUP(I468,Presupuesto!$B$11:$C$565,2,0)</f>
        <v>AGUINALDO Y DECIMO CUARTO MES</v>
      </c>
      <c r="K468" s="90" t="str">
        <f t="shared" si="15"/>
        <v>Posgrado</v>
      </c>
      <c r="L468" s="90" t="s">
        <v>384</v>
      </c>
    </row>
    <row r="469" spans="3:12" ht="15.75" thickBot="1" x14ac:dyDescent="0.3">
      <c r="C469" s="164" t="s">
        <v>59</v>
      </c>
      <c r="D469" s="155"/>
      <c r="E469" s="146">
        <v>0</v>
      </c>
      <c r="F469" s="109">
        <f>IF(E467&lt;6,"",((E467-6)/12)*(G467/E467))</f>
        <v>0</v>
      </c>
      <c r="G469" s="89">
        <f>F469</f>
        <v>0</v>
      </c>
      <c r="H469" s="156"/>
      <c r="I469" s="93" t="s">
        <v>505</v>
      </c>
      <c r="J469" s="93" t="str">
        <f>VLOOKUP(I469,Presupuesto!$B$11:$C$565,2,0)</f>
        <v>DECIMOCUARTO MES</v>
      </c>
      <c r="K469" s="90" t="str">
        <f t="shared" si="15"/>
        <v>Posgrado</v>
      </c>
      <c r="L469" s="90" t="s">
        <v>384</v>
      </c>
    </row>
    <row r="470" spans="3:12" ht="15.75" thickBot="1" x14ac:dyDescent="0.3">
      <c r="C470" s="129" t="s">
        <v>479</v>
      </c>
      <c r="D470" s="191"/>
      <c r="E470" s="144">
        <v>12</v>
      </c>
      <c r="F470" s="226">
        <f>HLOOKUP($C470,$BZ$2:$CM$3,2,0)</f>
        <v>12356.31</v>
      </c>
      <c r="G470" s="105">
        <f>D470*E470*F470</f>
        <v>0</v>
      </c>
      <c r="H470" s="158"/>
      <c r="I470" s="106" t="s">
        <v>482</v>
      </c>
      <c r="J470" s="106" t="str">
        <f>VLOOKUP(I470,Presupuesto!$B$11:$C$565,2,0)</f>
        <v>SUELDOS Y SALARIOS PERMANENTES</v>
      </c>
      <c r="K470" s="90" t="str">
        <f t="shared" ref="K470:K487" si="16">$K$437</f>
        <v>Posgrado</v>
      </c>
      <c r="L470" s="90" t="s">
        <v>384</v>
      </c>
    </row>
    <row r="471" spans="3:12" x14ac:dyDescent="0.25">
      <c r="C471" s="163" t="s">
        <v>58</v>
      </c>
      <c r="D471" s="155"/>
      <c r="E471" s="146">
        <v>0</v>
      </c>
      <c r="F471" s="92">
        <f>IF(E470=0,"",(G470/E470)/12*E470)</f>
        <v>0</v>
      </c>
      <c r="G471" s="89">
        <f>F471</f>
        <v>0</v>
      </c>
      <c r="H471" s="156"/>
      <c r="I471" s="108" t="s">
        <v>502</v>
      </c>
      <c r="J471" s="108" t="str">
        <f>VLOOKUP(I471,Presupuesto!$B$11:$C$565,2,0)</f>
        <v>AGUINALDO Y DECIMO CUARTO MES</v>
      </c>
      <c r="K471" s="90" t="str">
        <f t="shared" si="16"/>
        <v>Posgrado</v>
      </c>
      <c r="L471" s="90" t="s">
        <v>384</v>
      </c>
    </row>
    <row r="472" spans="3:12" ht="15.75" thickBot="1" x14ac:dyDescent="0.3">
      <c r="C472" s="164" t="s">
        <v>59</v>
      </c>
      <c r="D472" s="155"/>
      <c r="E472" s="146">
        <v>0</v>
      </c>
      <c r="F472" s="109">
        <f>IF(E470&lt;6,"",((E470-6)/12)*(G470/E470))</f>
        <v>0</v>
      </c>
      <c r="G472" s="89">
        <f>F472</f>
        <v>0</v>
      </c>
      <c r="H472" s="156"/>
      <c r="I472" s="93" t="s">
        <v>505</v>
      </c>
      <c r="J472" s="93" t="str">
        <f>VLOOKUP(I472,Presupuesto!$B$11:$C$565,2,0)</f>
        <v>DECIMOCUARTO MES</v>
      </c>
      <c r="K472" s="90" t="str">
        <f t="shared" si="16"/>
        <v>Posgrado</v>
      </c>
      <c r="L472" s="90" t="s">
        <v>384</v>
      </c>
    </row>
    <row r="473" spans="3:12" ht="15.75" thickBot="1" x14ac:dyDescent="0.3">
      <c r="C473" s="129" t="s">
        <v>480</v>
      </c>
      <c r="D473" s="191"/>
      <c r="E473" s="144">
        <v>12</v>
      </c>
      <c r="F473" s="226">
        <f>HLOOKUP($C473,$BZ$2:$CM$3,2,0)</f>
        <v>463.22</v>
      </c>
      <c r="G473" s="105">
        <f>D473*E473*F473</f>
        <v>0</v>
      </c>
      <c r="H473" s="158"/>
      <c r="I473" s="106" t="s">
        <v>482</v>
      </c>
      <c r="J473" s="106" t="str">
        <f>VLOOKUP(I473,Presupuesto!$B$11:$C$565,2,0)</f>
        <v>SUELDOS Y SALARIOS PERMANENTES</v>
      </c>
      <c r="K473" s="90" t="str">
        <f t="shared" si="16"/>
        <v>Posgrado</v>
      </c>
      <c r="L473" s="90" t="s">
        <v>384</v>
      </c>
    </row>
    <row r="474" spans="3:12" x14ac:dyDescent="0.25">
      <c r="C474" s="163" t="s">
        <v>58</v>
      </c>
      <c r="D474" s="155"/>
      <c r="E474" s="146">
        <v>0</v>
      </c>
      <c r="F474" s="92">
        <f>IF(E473=0,"",(G473/E473)/12*E473)</f>
        <v>0</v>
      </c>
      <c r="G474" s="89">
        <f>F474</f>
        <v>0</v>
      </c>
      <c r="H474" s="156"/>
      <c r="I474" s="108" t="s">
        <v>502</v>
      </c>
      <c r="J474" s="108" t="str">
        <f>VLOOKUP(I474,Presupuesto!$B$11:$C$565,2,0)</f>
        <v>AGUINALDO Y DECIMO CUARTO MES</v>
      </c>
      <c r="K474" s="90" t="str">
        <f t="shared" si="16"/>
        <v>Posgrado</v>
      </c>
      <c r="L474" s="90" t="s">
        <v>384</v>
      </c>
    </row>
    <row r="475" spans="3:12" ht="15.75" thickBot="1" x14ac:dyDescent="0.3">
      <c r="C475" s="164" t="s">
        <v>59</v>
      </c>
      <c r="D475" s="155"/>
      <c r="E475" s="146">
        <v>0</v>
      </c>
      <c r="F475" s="109">
        <f>IF(E473&lt;6,"",((E473-6)/12)*(G473/E473))</f>
        <v>0</v>
      </c>
      <c r="G475" s="89">
        <f>F475</f>
        <v>0</v>
      </c>
      <c r="H475" s="156"/>
      <c r="I475" s="93" t="s">
        <v>505</v>
      </c>
      <c r="J475" s="93" t="str">
        <f>VLOOKUP(I475,Presupuesto!$B$11:$C$565,2,0)</f>
        <v>DECIMOCUARTO MES</v>
      </c>
      <c r="K475" s="90" t="str">
        <f t="shared" si="16"/>
        <v>Posgrado</v>
      </c>
      <c r="L475" s="90" t="s">
        <v>384</v>
      </c>
    </row>
    <row r="476" spans="3:12" ht="15.75" thickBot="1" x14ac:dyDescent="0.3">
      <c r="C476" s="129" t="s">
        <v>481</v>
      </c>
      <c r="D476" s="191"/>
      <c r="E476" s="144">
        <v>12</v>
      </c>
      <c r="F476" s="226">
        <f>HLOOKUP($C476,$BZ$2:$CM$3,2,0)</f>
        <v>2007.3</v>
      </c>
      <c r="G476" s="105">
        <f>D476*E476*F476</f>
        <v>0</v>
      </c>
      <c r="H476" s="158"/>
      <c r="I476" s="106" t="s">
        <v>482</v>
      </c>
      <c r="J476" s="106" t="str">
        <f>VLOOKUP(I476,Presupuesto!$B$11:$C$565,2,0)</f>
        <v>SUELDOS Y SALARIOS PERMANENTES</v>
      </c>
      <c r="K476" s="90" t="str">
        <f t="shared" si="16"/>
        <v>Posgrado</v>
      </c>
      <c r="L476" s="90" t="s">
        <v>384</v>
      </c>
    </row>
    <row r="477" spans="3:12" x14ac:dyDescent="0.25">
      <c r="C477" s="163" t="s">
        <v>58</v>
      </c>
      <c r="D477" s="155"/>
      <c r="E477" s="146">
        <v>0</v>
      </c>
      <c r="F477" s="92">
        <f>IF(E476=0,"",(G476/E476)/12*E476)</f>
        <v>0</v>
      </c>
      <c r="G477" s="89">
        <f>F477</f>
        <v>0</v>
      </c>
      <c r="H477" s="156"/>
      <c r="I477" s="108" t="s">
        <v>502</v>
      </c>
      <c r="J477" s="108" t="str">
        <f>VLOOKUP(I477,Presupuesto!$B$11:$C$565,2,0)</f>
        <v>AGUINALDO Y DECIMO CUARTO MES</v>
      </c>
      <c r="K477" s="90" t="str">
        <f t="shared" si="16"/>
        <v>Posgrado</v>
      </c>
      <c r="L477" s="90" t="s">
        <v>384</v>
      </c>
    </row>
    <row r="478" spans="3:12" ht="15.75" thickBot="1" x14ac:dyDescent="0.3">
      <c r="C478" s="164" t="s">
        <v>59</v>
      </c>
      <c r="D478" s="155"/>
      <c r="E478" s="146">
        <v>0</v>
      </c>
      <c r="F478" s="109">
        <f>IF(E476&lt;6,"",((E476-6)/12)*(G476/E476))</f>
        <v>0</v>
      </c>
      <c r="G478" s="89">
        <f>F478</f>
        <v>0</v>
      </c>
      <c r="H478" s="156"/>
      <c r="I478" s="93" t="s">
        <v>505</v>
      </c>
      <c r="J478" s="93" t="str">
        <f>VLOOKUP(I478,Presupuesto!$B$11:$C$565,2,0)</f>
        <v>DECIMOCUARTO MES</v>
      </c>
      <c r="K478" s="90" t="str">
        <f t="shared" si="16"/>
        <v>Posgrado</v>
      </c>
      <c r="L478" s="90" t="s">
        <v>384</v>
      </c>
    </row>
    <row r="479" spans="3:12" ht="15.75" thickBot="1" x14ac:dyDescent="0.3">
      <c r="C479" s="132" t="s">
        <v>83</v>
      </c>
      <c r="D479" s="191"/>
      <c r="E479" s="144">
        <v>12</v>
      </c>
      <c r="F479" s="131">
        <v>30000</v>
      </c>
      <c r="G479" s="105">
        <f>D479*E479*F479</f>
        <v>0</v>
      </c>
      <c r="H479" s="158"/>
      <c r="I479" s="106" t="s">
        <v>550</v>
      </c>
      <c r="J479" s="106" t="str">
        <f>VLOOKUP(I479,Presupuesto!$B$11:$C$565,2,0)</f>
        <v>CONTRATOS ESPECIALES</v>
      </c>
      <c r="K479" s="90" t="str">
        <f t="shared" si="16"/>
        <v>Posgrado</v>
      </c>
      <c r="L479" s="90" t="s">
        <v>384</v>
      </c>
    </row>
    <row r="480" spans="3:12" x14ac:dyDescent="0.25">
      <c r="C480" s="163" t="s">
        <v>58</v>
      </c>
      <c r="D480" s="155"/>
      <c r="E480" s="146">
        <v>0</v>
      </c>
      <c r="F480" s="109">
        <f>IF(E479=0,"",(G479/E479)/12*E479)</f>
        <v>0</v>
      </c>
      <c r="G480" s="89">
        <f>F480</f>
        <v>0</v>
      </c>
      <c r="H480" s="156"/>
      <c r="I480" s="93" t="s">
        <v>550</v>
      </c>
      <c r="J480" s="93" t="str">
        <f>VLOOKUP(I480,Presupuesto!$B$11:$C$565,2,0)</f>
        <v>CONTRATOS ESPECIALES</v>
      </c>
      <c r="K480" s="90" t="str">
        <f t="shared" si="16"/>
        <v>Posgrado</v>
      </c>
      <c r="L480" s="90" t="s">
        <v>383</v>
      </c>
    </row>
    <row r="481" spans="3:12" ht="15.75" thickBot="1" x14ac:dyDescent="0.3">
      <c r="C481" s="164" t="s">
        <v>59</v>
      </c>
      <c r="D481" s="155"/>
      <c r="E481" s="146">
        <v>0</v>
      </c>
      <c r="F481" s="92">
        <f>IF(E479&lt;6,"",((E479-6)/12)*(G479/E479))</f>
        <v>0</v>
      </c>
      <c r="G481" s="89">
        <f>F481</f>
        <v>0</v>
      </c>
      <c r="H481" s="156"/>
      <c r="I481" s="93" t="s">
        <v>550</v>
      </c>
      <c r="J481" s="93" t="str">
        <f>VLOOKUP(I481,Presupuesto!$B$11:$C$565,2,0)</f>
        <v>CONTRATOS ESPECIALES</v>
      </c>
      <c r="K481" s="90" t="str">
        <f t="shared" si="16"/>
        <v>Posgrado</v>
      </c>
      <c r="L481" s="90" t="s">
        <v>388</v>
      </c>
    </row>
    <row r="482" spans="3:12" ht="15.75" thickBot="1" x14ac:dyDescent="0.3">
      <c r="C482" s="132" t="s">
        <v>60</v>
      </c>
      <c r="D482" s="191"/>
      <c r="E482" s="144">
        <v>12</v>
      </c>
      <c r="F482" s="110">
        <v>30000</v>
      </c>
      <c r="G482" s="105">
        <f>D482*E482*F482</f>
        <v>0</v>
      </c>
      <c r="H482" s="158"/>
      <c r="I482" s="106" t="s">
        <v>691</v>
      </c>
      <c r="J482" s="106" t="str">
        <f>VLOOKUP(I482,Presupuesto!$B$11:$C$565,2,0)</f>
        <v>OTROS SERVICIOS TECNICOS Y PROFESIONALES</v>
      </c>
      <c r="K482" s="90" t="str">
        <f t="shared" si="16"/>
        <v>Posgrado</v>
      </c>
      <c r="L482" s="90" t="s">
        <v>383</v>
      </c>
    </row>
    <row r="483" spans="3:12" x14ac:dyDescent="0.25">
      <c r="C483" s="163" t="s">
        <v>58</v>
      </c>
      <c r="D483" s="155"/>
      <c r="E483" s="146">
        <v>0</v>
      </c>
      <c r="F483" s="92">
        <v>0</v>
      </c>
      <c r="G483" s="89">
        <f>F483</f>
        <v>0</v>
      </c>
      <c r="H483" s="156"/>
      <c r="I483" s="93" t="s">
        <v>691</v>
      </c>
      <c r="J483" s="93" t="str">
        <f>VLOOKUP(I483,Presupuesto!$B$11:$C$565,2,0)</f>
        <v>OTROS SERVICIOS TECNICOS Y PROFESIONALES</v>
      </c>
      <c r="K483" s="90" t="str">
        <f t="shared" si="16"/>
        <v>Posgrado</v>
      </c>
      <c r="L483" s="90" t="s">
        <v>383</v>
      </c>
    </row>
    <row r="484" spans="3:12" ht="15.75" thickBot="1" x14ac:dyDescent="0.3">
      <c r="C484" s="164" t="s">
        <v>59</v>
      </c>
      <c r="D484" s="155"/>
      <c r="E484" s="146">
        <v>0</v>
      </c>
      <c r="F484" s="92">
        <v>0</v>
      </c>
      <c r="G484" s="89">
        <f>F484</f>
        <v>0</v>
      </c>
      <c r="H484" s="156"/>
      <c r="I484" s="93" t="s">
        <v>691</v>
      </c>
      <c r="J484" s="93" t="str">
        <f>VLOOKUP(I484,Presupuesto!$B$11:$C$565,2,0)</f>
        <v>OTROS SERVICIOS TECNICOS Y PROFESIONALES</v>
      </c>
      <c r="K484" s="90" t="str">
        <f t="shared" si="16"/>
        <v>Posgrado</v>
      </c>
      <c r="L484" s="90" t="s">
        <v>383</v>
      </c>
    </row>
    <row r="485" spans="3:12" ht="15.75" thickBot="1" x14ac:dyDescent="0.3">
      <c r="C485" s="132" t="s">
        <v>61</v>
      </c>
      <c r="D485" s="191"/>
      <c r="E485" s="144">
        <v>12</v>
      </c>
      <c r="F485" s="110">
        <v>30000</v>
      </c>
      <c r="G485" s="105">
        <f>D485*E485*F485</f>
        <v>0</v>
      </c>
      <c r="H485" s="158"/>
      <c r="I485" s="106" t="s">
        <v>482</v>
      </c>
      <c r="J485" s="106" t="str">
        <f>VLOOKUP(I485,Presupuesto!$B$11:$C$565,2,0)</f>
        <v>SUELDOS Y SALARIOS PERMANENTES</v>
      </c>
      <c r="K485" s="90" t="str">
        <f t="shared" si="16"/>
        <v>Posgrado</v>
      </c>
      <c r="L485" s="90" t="s">
        <v>383</v>
      </c>
    </row>
    <row r="486" spans="3:12" x14ac:dyDescent="0.25">
      <c r="C486" s="163" t="s">
        <v>58</v>
      </c>
      <c r="D486" s="161"/>
      <c r="E486" s="123">
        <v>0</v>
      </c>
      <c r="F486" s="111">
        <f>IF(E485=0,"",(G485/E485)/12*E485)</f>
        <v>0</v>
      </c>
      <c r="G486" s="112">
        <f>F486</f>
        <v>0</v>
      </c>
      <c r="H486" s="156"/>
      <c r="I486" s="93" t="s">
        <v>502</v>
      </c>
      <c r="J486" s="93" t="str">
        <f>VLOOKUP(I486,Presupuesto!$B$11:$C$565,2,0)</f>
        <v>AGUINALDO Y DECIMO CUARTO MES</v>
      </c>
      <c r="K486" s="90" t="str">
        <f t="shared" si="16"/>
        <v>Posgrado</v>
      </c>
      <c r="L486" s="90" t="s">
        <v>383</v>
      </c>
    </row>
    <row r="487" spans="3:12" ht="15.75" thickBot="1" x14ac:dyDescent="0.3">
      <c r="C487" s="165" t="s">
        <v>59</v>
      </c>
      <c r="D487" s="154"/>
      <c r="E487" s="124">
        <v>0</v>
      </c>
      <c r="F487" s="97">
        <f>IF(E485&lt;6,"",((E485-6)/12)*(G485/E485))</f>
        <v>0</v>
      </c>
      <c r="G487" s="97">
        <f>F487</f>
        <v>0</v>
      </c>
      <c r="H487" s="154"/>
      <c r="I487" s="98" t="s">
        <v>505</v>
      </c>
      <c r="J487" s="116" t="str">
        <f>VLOOKUP(I487,Presupuesto!$B$11:$C$565,2,0)</f>
        <v>DECIMOCUARTO MES</v>
      </c>
      <c r="K487" s="98" t="str">
        <f t="shared" si="16"/>
        <v>Posgrado</v>
      </c>
      <c r="L487" s="116" t="s">
        <v>383</v>
      </c>
    </row>
    <row r="489" spans="3:12" x14ac:dyDescent="0.25">
      <c r="K489" s="145"/>
    </row>
  </sheetData>
  <conditionalFormatting sqref="E56">
    <cfRule type="cellIs" dxfId="8" priority="17" operator="greaterThan">
      <formula>12</formula>
    </cfRule>
  </conditionalFormatting>
  <conditionalFormatting sqref="E116">
    <cfRule type="cellIs" dxfId="7" priority="15" operator="greaterThan">
      <formula>12</formula>
    </cfRule>
  </conditionalFormatting>
  <conditionalFormatting sqref="E176">
    <cfRule type="cellIs" dxfId="6" priority="14" operator="greaterThan">
      <formula>12</formula>
    </cfRule>
  </conditionalFormatting>
  <conditionalFormatting sqref="E236">
    <cfRule type="cellIs" dxfId="5" priority="13" operator="greaterThan">
      <formula>12</formula>
    </cfRule>
  </conditionalFormatting>
  <conditionalFormatting sqref="E296">
    <cfRule type="cellIs" dxfId="4" priority="12" operator="greaterThan">
      <formula>12</formula>
    </cfRule>
  </conditionalFormatting>
  <conditionalFormatting sqref="E356">
    <cfRule type="cellIs" dxfId="3" priority="11" operator="greaterThan">
      <formula>12</formula>
    </cfRule>
  </conditionalFormatting>
  <conditionalFormatting sqref="E416">
    <cfRule type="cellIs" dxfId="2" priority="10" operator="greaterThan">
      <formula>12</formula>
    </cfRule>
  </conditionalFormatting>
  <conditionalFormatting sqref="E476">
    <cfRule type="cellIs" dxfId="1" priority="9"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formula1>$BZ$2:$CM$2</formula1>
    </dataValidation>
    <dataValidation type="list" allowBlank="1" showInputMessage="1" showErrorMessage="1" errorTitle="¡Ingreso Inválido!" error="Verifique el valor ingresado." sqref="I17:I67 I77:I127 I137:I187 I197:I247 I257:I307 I317:I367 I377:I427 I437:I48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61" zoomScaleNormal="61" workbookViewId="0">
      <selection activeCell="F64" sqref="F17:F64"/>
    </sheetView>
  </sheetViews>
  <sheetFormatPr baseColWidth="10" defaultColWidth="11.5703125" defaultRowHeight="15" x14ac:dyDescent="0.25"/>
  <cols>
    <col min="1" max="1" width="1.85546875" style="78" customWidth="1"/>
    <col min="2" max="2" width="6.7109375" style="78" customWidth="1"/>
    <col min="3" max="3" width="41.7109375" style="78" customWidth="1"/>
    <col min="4" max="4" width="26.42578125" style="78" bestFit="1" customWidth="1"/>
    <col min="5" max="6" width="13.85546875" style="78" customWidth="1"/>
    <col min="7" max="7" width="32" style="70" customWidth="1"/>
    <col min="8" max="8" width="20.85546875" style="78" customWidth="1"/>
    <col min="9" max="9" width="35.42578125" style="78" bestFit="1" customWidth="1"/>
    <col min="10" max="10" width="28.140625" style="78" customWidth="1"/>
    <col min="11" max="11" width="13.42578125" style="78" bestFit="1" customWidth="1"/>
    <col min="12"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14" t="s">
        <v>1328</v>
      </c>
      <c r="E2" s="114" t="s">
        <v>1330</v>
      </c>
      <c r="F2" s="114" t="s">
        <v>461</v>
      </c>
      <c r="G2" s="152" t="s">
        <v>1331</v>
      </c>
      <c r="H2" s="114"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198" t="s">
        <v>409</v>
      </c>
      <c r="AI2" s="198" t="s">
        <v>410</v>
      </c>
      <c r="AJ2" s="198" t="s">
        <v>411</v>
      </c>
      <c r="AK2" s="198" t="s">
        <v>412</v>
      </c>
      <c r="AL2" s="198" t="s">
        <v>413</v>
      </c>
      <c r="AM2" s="198" t="s">
        <v>416</v>
      </c>
      <c r="AN2" s="198" t="s">
        <v>414</v>
      </c>
      <c r="AO2" s="198" t="s">
        <v>415</v>
      </c>
      <c r="AP2" s="198" t="s">
        <v>417</v>
      </c>
      <c r="AQ2" s="198" t="s">
        <v>418</v>
      </c>
      <c r="AR2" s="198" t="s">
        <v>419</v>
      </c>
      <c r="AS2" s="198" t="s">
        <v>420</v>
      </c>
      <c r="AT2" s="198" t="s">
        <v>421</v>
      </c>
      <c r="AU2" s="198" t="s">
        <v>422</v>
      </c>
      <c r="AV2" s="198" t="s">
        <v>423</v>
      </c>
      <c r="AW2" s="198" t="s">
        <v>424</v>
      </c>
      <c r="AX2" s="198" t="s">
        <v>425</v>
      </c>
      <c r="AY2" s="198" t="s">
        <v>426</v>
      </c>
      <c r="AZ2" s="198" t="s">
        <v>427</v>
      </c>
      <c r="BA2" s="198" t="s">
        <v>428</v>
      </c>
      <c r="BB2" s="198" t="s">
        <v>429</v>
      </c>
      <c r="BC2" s="198" t="s">
        <v>430</v>
      </c>
      <c r="BD2" s="198" t="s">
        <v>431</v>
      </c>
      <c r="BE2" s="198" t="s">
        <v>432</v>
      </c>
      <c r="BF2" s="198" t="s">
        <v>433</v>
      </c>
      <c r="BG2" s="198" t="s">
        <v>434</v>
      </c>
      <c r="BH2" s="198" t="s">
        <v>435</v>
      </c>
      <c r="BI2" s="198" t="s">
        <v>436</v>
      </c>
      <c r="BJ2" s="198" t="s">
        <v>437</v>
      </c>
      <c r="BK2" s="198" t="s">
        <v>438</v>
      </c>
      <c r="BL2" s="198" t="s">
        <v>439</v>
      </c>
      <c r="BM2" s="198" t="s">
        <v>440</v>
      </c>
      <c r="BN2" s="198" t="s">
        <v>441</v>
      </c>
      <c r="BO2" s="198" t="s">
        <v>442</v>
      </c>
      <c r="BP2" s="198" t="s">
        <v>443</v>
      </c>
      <c r="BQ2" s="198" t="s">
        <v>444</v>
      </c>
      <c r="BR2" s="198" t="s">
        <v>445</v>
      </c>
      <c r="BS2" s="198" t="s">
        <v>446</v>
      </c>
      <c r="BT2" s="198" t="s">
        <v>447</v>
      </c>
      <c r="BU2" s="198" t="s">
        <v>448</v>
      </c>
    </row>
    <row r="3" spans="1:555" hidden="1" x14ac:dyDescent="0.25">
      <c r="AH3" s="199">
        <v>2500</v>
      </c>
      <c r="AI3" s="199">
        <v>1900</v>
      </c>
      <c r="AJ3" s="199">
        <v>1650</v>
      </c>
      <c r="AK3" s="199">
        <v>1580</v>
      </c>
      <c r="AL3" s="199">
        <v>2250</v>
      </c>
      <c r="AM3" s="199">
        <v>1650</v>
      </c>
      <c r="AN3" s="199">
        <v>1400</v>
      </c>
      <c r="AO3" s="200">
        <v>1340</v>
      </c>
      <c r="AP3" s="200">
        <v>2000</v>
      </c>
      <c r="AQ3" s="200">
        <v>1400</v>
      </c>
      <c r="AR3" s="200">
        <v>1150</v>
      </c>
      <c r="AS3" s="200">
        <v>1100</v>
      </c>
      <c r="AT3" s="200">
        <v>1750</v>
      </c>
      <c r="AU3" s="200">
        <v>1150</v>
      </c>
      <c r="AV3" s="200">
        <v>900</v>
      </c>
      <c r="AW3" s="200">
        <v>860</v>
      </c>
      <c r="AX3" s="200">
        <v>1200</v>
      </c>
      <c r="AY3" s="114">
        <v>900</v>
      </c>
      <c r="AZ3" s="114">
        <v>650</v>
      </c>
      <c r="BA3" s="114">
        <v>620</v>
      </c>
      <c r="BB3" s="199">
        <f>+'Cuadro Resumen'!C213</f>
        <v>5759.1495000000004</v>
      </c>
      <c r="BC3" s="199">
        <f>+'Cuadro Resumen'!D213</f>
        <v>5307.4515000000001</v>
      </c>
      <c r="BD3" s="199">
        <f>+'Cuadro Resumen'!E213</f>
        <v>6775.47</v>
      </c>
      <c r="BE3" s="199">
        <f>+'Cuadro Resumen'!F213</f>
        <v>6323.7719999999999</v>
      </c>
      <c r="BF3" s="199">
        <f>+'Cuadro Resumen'!C214</f>
        <v>5081.6025</v>
      </c>
      <c r="BG3" s="199">
        <f>+'Cuadro Resumen'!D214</f>
        <v>4629.9045000000006</v>
      </c>
      <c r="BH3" s="199">
        <f>+'Cuadro Resumen'!E214</f>
        <v>6097.9230000000007</v>
      </c>
      <c r="BI3" s="199">
        <f>+'Cuadro Resumen'!F214</f>
        <v>5646.2250000000004</v>
      </c>
      <c r="BJ3" s="200">
        <f>+'Cuadro Resumen'!C215</f>
        <v>4404.0555000000004</v>
      </c>
      <c r="BK3" s="200">
        <f>+'Cuadro Resumen'!D215</f>
        <v>4065.2820000000002</v>
      </c>
      <c r="BL3" s="200">
        <f>+'Cuadro Resumen'!E215</f>
        <v>5420.3760000000002</v>
      </c>
      <c r="BM3" s="200">
        <f>+'Cuadro Resumen'!F215</f>
        <v>4968.6779999999999</v>
      </c>
      <c r="BN3" s="200">
        <f>+'Cuadro Resumen'!C216</f>
        <v>3726.5085000000004</v>
      </c>
      <c r="BO3" s="200">
        <f>+'Cuadro Resumen'!D216</f>
        <v>3387.7350000000001</v>
      </c>
      <c r="BP3" s="200">
        <f>+'Cuadro Resumen'!E216</f>
        <v>4742.8290000000006</v>
      </c>
      <c r="BQ3" s="200">
        <f>+'Cuadro Resumen'!F216</f>
        <v>4404.0555000000004</v>
      </c>
      <c r="BR3" s="200">
        <f>+'Cuadro Resumen'!C217</f>
        <v>3274.8105</v>
      </c>
      <c r="BS3" s="200">
        <f>+'Cuadro Resumen'!D217</f>
        <v>3048.9615000000003</v>
      </c>
      <c r="BT3" s="200">
        <f>+'Cuadro Resumen'!E217</f>
        <v>4178.2065000000002</v>
      </c>
      <c r="BU3" s="200">
        <f>+'Cuadro Resumen'!F217</f>
        <v>3839.433</v>
      </c>
    </row>
    <row r="5" spans="1:555" ht="52.5" x14ac:dyDescent="0.25">
      <c r="C5" s="79" t="s">
        <v>373</v>
      </c>
      <c r="D5" s="310">
        <f>SUMIF($C:$C,$C$10,D:D)</f>
        <v>179600</v>
      </c>
    </row>
    <row r="7" spans="1:555" x14ac:dyDescent="0.25">
      <c r="G7" s="526">
        <f>+D10+D29+D48</f>
        <v>179600</v>
      </c>
    </row>
    <row r="8" spans="1:555" x14ac:dyDescent="0.25">
      <c r="C8" s="67" t="s">
        <v>62</v>
      </c>
      <c r="D8" s="67"/>
      <c r="E8" s="67"/>
      <c r="F8" s="67"/>
      <c r="G8" s="72"/>
      <c r="H8" s="67"/>
      <c r="I8" s="67"/>
    </row>
    <row r="9" spans="1:555" ht="15.75" thickBot="1" x14ac:dyDescent="0.3">
      <c r="C9" s="67"/>
      <c r="D9" s="67"/>
      <c r="E9" s="67"/>
      <c r="F9" s="67"/>
      <c r="G9" s="72"/>
      <c r="H9" s="67"/>
      <c r="I9" s="67"/>
    </row>
    <row r="10" spans="1:555" ht="15.75" thickBot="1" x14ac:dyDescent="0.3">
      <c r="C10" s="29" t="s">
        <v>43</v>
      </c>
      <c r="D10" s="30">
        <f>SUM(F17:F26)</f>
        <v>77600</v>
      </c>
      <c r="E10" s="86"/>
      <c r="F10" s="86"/>
      <c r="G10" s="72"/>
      <c r="H10" s="86"/>
      <c r="I10" s="113"/>
    </row>
    <row r="11" spans="1:555" x14ac:dyDescent="0.25">
      <c r="B11" s="85"/>
      <c r="C11" s="67"/>
      <c r="D11" s="31"/>
      <c r="E11" s="85"/>
      <c r="F11" s="85"/>
      <c r="G11" s="85"/>
      <c r="H11" s="69"/>
      <c r="I11" s="69"/>
      <c r="J11" s="69"/>
      <c r="K11" s="104"/>
    </row>
    <row r="12" spans="1:555" x14ac:dyDescent="0.25">
      <c r="B12" s="85"/>
      <c r="C12" s="67"/>
      <c r="D12" s="31"/>
      <c r="E12" s="85"/>
      <c r="F12" s="85"/>
      <c r="G12" s="85"/>
      <c r="H12" s="69"/>
      <c r="I12" s="69"/>
      <c r="J12" s="69"/>
      <c r="K12" s="104"/>
    </row>
    <row r="13" spans="1:555" ht="15.75" x14ac:dyDescent="0.25">
      <c r="B13" s="85"/>
      <c r="C13" s="194" t="s">
        <v>381</v>
      </c>
      <c r="D13" s="252" t="s">
        <v>1467</v>
      </c>
      <c r="E13" s="85"/>
      <c r="F13" s="85"/>
      <c r="G13" s="85"/>
      <c r="H13" s="69"/>
      <c r="I13" s="69"/>
      <c r="J13" s="69"/>
      <c r="K13" s="104"/>
    </row>
    <row r="14" spans="1:555" ht="18.75" x14ac:dyDescent="0.25">
      <c r="B14" s="85"/>
      <c r="C14" s="195" t="str">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Planificación y desarrollo de las sesiones del Consejo de Educación Superior y Consejo Técnico Consultivo.  Notificación de resoluciones.</v>
      </c>
      <c r="D14" s="31"/>
      <c r="E14" s="85"/>
      <c r="F14" s="85"/>
      <c r="G14" s="85"/>
      <c r="H14" s="69"/>
      <c r="I14" s="69"/>
      <c r="J14" s="69"/>
      <c r="K14" s="104"/>
    </row>
    <row r="15" spans="1:555" ht="15.75" thickBot="1" x14ac:dyDescent="0.3">
      <c r="B15" s="85"/>
      <c r="C15" s="67"/>
      <c r="D15" s="31"/>
      <c r="E15" s="85"/>
      <c r="F15" s="85"/>
      <c r="G15" s="85"/>
      <c r="H15" s="69"/>
      <c r="I15" s="69"/>
      <c r="J15" s="69"/>
      <c r="K15" s="104"/>
    </row>
    <row r="16" spans="1:555" ht="15.75" thickBot="1" x14ac:dyDescent="0.3">
      <c r="B16" s="85"/>
      <c r="C16" s="118" t="s">
        <v>44</v>
      </c>
      <c r="D16" s="120" t="s">
        <v>55</v>
      </c>
      <c r="E16" s="120" t="s">
        <v>57</v>
      </c>
      <c r="F16" s="119" t="s">
        <v>27</v>
      </c>
      <c r="G16" s="125" t="s">
        <v>120</v>
      </c>
      <c r="H16" s="120" t="s">
        <v>46</v>
      </c>
      <c r="I16" s="120" t="s">
        <v>121</v>
      </c>
      <c r="J16" s="120" t="s">
        <v>399</v>
      </c>
      <c r="K16" s="120" t="s">
        <v>400</v>
      </c>
    </row>
    <row r="17" spans="2:11" x14ac:dyDescent="0.25">
      <c r="B17" s="85"/>
      <c r="C17" s="87" t="s">
        <v>63</v>
      </c>
      <c r="D17" s="150"/>
      <c r="E17" s="88">
        <v>2800</v>
      </c>
      <c r="F17" s="89">
        <f>D17*E17</f>
        <v>0</v>
      </c>
      <c r="G17" s="153" t="s">
        <v>1389</v>
      </c>
      <c r="H17" s="90" t="s">
        <v>971</v>
      </c>
      <c r="I17" s="90" t="str">
        <f>VLOOKUP(H17,Presupuesto!$B$11:$C$565,2,0)</f>
        <v>MUEBLES VARIOS DE OFICINA</v>
      </c>
      <c r="J17" s="203" t="s">
        <v>1345</v>
      </c>
      <c r="K17" s="90" t="s">
        <v>401</v>
      </c>
    </row>
    <row r="18" spans="2:11" ht="32.25" customHeight="1" x14ac:dyDescent="0.25">
      <c r="B18" s="85"/>
      <c r="C18" s="91" t="s">
        <v>64</v>
      </c>
      <c r="D18" s="143">
        <v>4</v>
      </c>
      <c r="E18" s="92">
        <v>2400</v>
      </c>
      <c r="F18" s="89">
        <f>D18*E18</f>
        <v>9600</v>
      </c>
      <c r="G18" s="153" t="s">
        <v>1389</v>
      </c>
      <c r="H18" s="93" t="s">
        <v>971</v>
      </c>
      <c r="I18" s="90" t="str">
        <f>VLOOKUP(H18,Presupuesto!$B$11:$C$565,2,0)</f>
        <v>MUEBLES VARIOS DE OFICINA</v>
      </c>
      <c r="J18" s="90" t="str">
        <f t="shared" ref="J18:J26" si="0">$J$17</f>
        <v>Desarrollo del Sistema de Educación Superior</v>
      </c>
      <c r="K18" s="90" t="s">
        <v>401</v>
      </c>
    </row>
    <row r="19" spans="2:11" x14ac:dyDescent="0.25">
      <c r="B19" s="85"/>
      <c r="C19" s="91" t="s">
        <v>65</v>
      </c>
      <c r="D19" s="143">
        <v>4</v>
      </c>
      <c r="E19" s="92">
        <v>1000</v>
      </c>
      <c r="F19" s="89">
        <f t="shared" ref="F19:F26" si="1">D19*E19</f>
        <v>4000</v>
      </c>
      <c r="G19" s="153" t="s">
        <v>1389</v>
      </c>
      <c r="H19" s="93" t="s">
        <v>971</v>
      </c>
      <c r="I19" s="90" t="str">
        <f>VLOOKUP(H19,Presupuesto!$B$11:$C$565,2,0)</f>
        <v>MUEBLES VARIOS DE OFICINA</v>
      </c>
      <c r="J19" s="90" t="str">
        <f t="shared" si="0"/>
        <v>Desarrollo del Sistema de Educación Superior</v>
      </c>
      <c r="K19" s="90" t="s">
        <v>401</v>
      </c>
    </row>
    <row r="20" spans="2:11" x14ac:dyDescent="0.25">
      <c r="B20" s="85"/>
      <c r="C20" s="91" t="s">
        <v>66</v>
      </c>
      <c r="D20" s="143"/>
      <c r="E20" s="92">
        <v>6000</v>
      </c>
      <c r="F20" s="89">
        <f t="shared" si="1"/>
        <v>0</v>
      </c>
      <c r="G20" s="153" t="s">
        <v>1389</v>
      </c>
      <c r="H20" s="93" t="s">
        <v>971</v>
      </c>
      <c r="I20" s="90" t="str">
        <f>VLOOKUP(H20,Presupuesto!$B$11:$C$565,2,0)</f>
        <v>MUEBLES VARIOS DE OFICINA</v>
      </c>
      <c r="J20" s="90" t="str">
        <f t="shared" si="0"/>
        <v>Desarrollo del Sistema de Educación Superior</v>
      </c>
      <c r="K20" s="90" t="s">
        <v>384</v>
      </c>
    </row>
    <row r="21" spans="2:11" x14ac:dyDescent="0.25">
      <c r="B21" s="85"/>
      <c r="C21" s="91" t="s">
        <v>67</v>
      </c>
      <c r="D21" s="143"/>
      <c r="E21" s="92">
        <v>3000</v>
      </c>
      <c r="F21" s="89">
        <f t="shared" si="1"/>
        <v>0</v>
      </c>
      <c r="G21" s="153" t="s">
        <v>1389</v>
      </c>
      <c r="H21" s="93" t="s">
        <v>971</v>
      </c>
      <c r="I21" s="90" t="str">
        <f>VLOOKUP(H21,Presupuesto!$B$11:$C$565,2,0)</f>
        <v>MUEBLES VARIOS DE OFICINA</v>
      </c>
      <c r="J21" s="90" t="str">
        <f t="shared" si="0"/>
        <v>Desarrollo del Sistema de Educación Superior</v>
      </c>
      <c r="K21" s="90" t="s">
        <v>384</v>
      </c>
    </row>
    <row r="22" spans="2:11" x14ac:dyDescent="0.25">
      <c r="B22" s="85"/>
      <c r="C22" s="91" t="s">
        <v>68</v>
      </c>
      <c r="D22" s="143"/>
      <c r="E22" s="92">
        <v>10000</v>
      </c>
      <c r="F22" s="89">
        <f t="shared" si="1"/>
        <v>0</v>
      </c>
      <c r="G22" s="153" t="s">
        <v>1389</v>
      </c>
      <c r="H22" s="93" t="s">
        <v>971</v>
      </c>
      <c r="I22" s="90" t="str">
        <f>VLOOKUP(H22,Presupuesto!$B$11:$C$565,2,0)</f>
        <v>MUEBLES VARIOS DE OFICINA</v>
      </c>
      <c r="J22" s="90" t="str">
        <f t="shared" si="0"/>
        <v>Desarrollo del Sistema de Educación Superior</v>
      </c>
      <c r="K22" s="90" t="s">
        <v>384</v>
      </c>
    </row>
    <row r="23" spans="2:11" x14ac:dyDescent="0.25">
      <c r="B23" s="85"/>
      <c r="C23" s="91" t="s">
        <v>69</v>
      </c>
      <c r="D23" s="143">
        <v>8</v>
      </c>
      <c r="E23" s="92">
        <v>8000</v>
      </c>
      <c r="F23" s="89">
        <f t="shared" si="1"/>
        <v>64000</v>
      </c>
      <c r="G23" s="153" t="s">
        <v>1389</v>
      </c>
      <c r="H23" s="93" t="s">
        <v>974</v>
      </c>
      <c r="I23" s="90" t="str">
        <f>VLOOKUP(H23,Presupuesto!$B$11:$C$565,2,0)</f>
        <v>EQUIPOS VARIOS DE OFICINA</v>
      </c>
      <c r="J23" s="90" t="str">
        <f t="shared" si="0"/>
        <v>Desarrollo del Sistema de Educación Superior</v>
      </c>
      <c r="K23" s="90" t="s">
        <v>401</v>
      </c>
    </row>
    <row r="24" spans="2:11" x14ac:dyDescent="0.25">
      <c r="B24" s="85"/>
      <c r="C24" s="91" t="s">
        <v>70</v>
      </c>
      <c r="D24" s="143"/>
      <c r="E24" s="92">
        <v>2000</v>
      </c>
      <c r="F24" s="89">
        <f t="shared" si="1"/>
        <v>0</v>
      </c>
      <c r="G24" s="153" t="s">
        <v>1389</v>
      </c>
      <c r="H24" s="93" t="s">
        <v>974</v>
      </c>
      <c r="I24" s="90" t="str">
        <f>VLOOKUP(H24,Presupuesto!$B$11:$C$565,2,0)</f>
        <v>EQUIPOS VARIOS DE OFICINA</v>
      </c>
      <c r="J24" s="90" t="str">
        <f t="shared" si="0"/>
        <v>Desarrollo del Sistema de Educación Superior</v>
      </c>
      <c r="K24" s="90" t="s">
        <v>392</v>
      </c>
    </row>
    <row r="25" spans="2:11" x14ac:dyDescent="0.25">
      <c r="B25" s="85"/>
      <c r="C25" s="91" t="s">
        <v>71</v>
      </c>
      <c r="D25" s="143"/>
      <c r="E25" s="92">
        <v>5000</v>
      </c>
      <c r="F25" s="89">
        <f t="shared" si="1"/>
        <v>0</v>
      </c>
      <c r="G25" s="153" t="s">
        <v>1389</v>
      </c>
      <c r="H25" s="93" t="s">
        <v>974</v>
      </c>
      <c r="I25" s="90" t="str">
        <f>VLOOKUP(H25,Presupuesto!$B$11:$C$565,2,0)</f>
        <v>EQUIPOS VARIOS DE OFICINA</v>
      </c>
      <c r="J25" s="90" t="str">
        <f t="shared" si="0"/>
        <v>Desarrollo del Sistema de Educación Superior</v>
      </c>
      <c r="K25" s="90" t="s">
        <v>388</v>
      </c>
    </row>
    <row r="26" spans="2:11" ht="15.75" thickBot="1" x14ac:dyDescent="0.3">
      <c r="B26" s="85"/>
      <c r="C26" s="94" t="s">
        <v>72</v>
      </c>
      <c r="D26" s="151"/>
      <c r="E26" s="96">
        <v>100000</v>
      </c>
      <c r="F26" s="97">
        <f t="shared" si="1"/>
        <v>0</v>
      </c>
      <c r="G26" s="153" t="s">
        <v>1389</v>
      </c>
      <c r="H26" s="98" t="s">
        <v>974</v>
      </c>
      <c r="I26" s="98" t="str">
        <f>VLOOKUP(H26,Presupuesto!$B$11:$C$565,2,0)</f>
        <v>EQUIPOS VARIOS DE OFICINA</v>
      </c>
      <c r="J26" s="98" t="str">
        <f t="shared" si="0"/>
        <v>Desarrollo del Sistema de Educación Superior</v>
      </c>
      <c r="K26" s="116" t="s">
        <v>383</v>
      </c>
    </row>
    <row r="27" spans="2:11" x14ac:dyDescent="0.25">
      <c r="B27" s="85"/>
    </row>
    <row r="28" spans="2:11" ht="15.75" thickBot="1" x14ac:dyDescent="0.3">
      <c r="B28" s="85"/>
      <c r="C28" s="241"/>
      <c r="D28" s="242"/>
      <c r="E28" s="243"/>
      <c r="F28" s="243"/>
      <c r="G28" s="244"/>
      <c r="H28" s="243"/>
      <c r="I28" s="243"/>
      <c r="J28" s="147"/>
      <c r="K28" s="147"/>
    </row>
    <row r="29" spans="2:11" ht="15.75" thickBot="1" x14ac:dyDescent="0.3">
      <c r="B29" s="85"/>
      <c r="C29" s="29" t="s">
        <v>43</v>
      </c>
      <c r="D29" s="30">
        <f>SUM(F36:F45)</f>
        <v>78000</v>
      </c>
      <c r="E29" s="169"/>
      <c r="F29" s="169"/>
      <c r="G29" s="72"/>
      <c r="H29" s="169"/>
      <c r="I29" s="169"/>
    </row>
    <row r="30" spans="2:11" x14ac:dyDescent="0.25">
      <c r="C30" s="67"/>
      <c r="D30" s="31"/>
      <c r="E30" s="85"/>
      <c r="F30" s="85"/>
      <c r="G30" s="85"/>
      <c r="H30" s="69"/>
      <c r="I30" s="69"/>
      <c r="J30" s="69"/>
      <c r="K30" s="104"/>
    </row>
    <row r="31" spans="2:11" x14ac:dyDescent="0.25">
      <c r="C31" s="67"/>
      <c r="D31" s="31"/>
      <c r="E31" s="85"/>
      <c r="F31" s="85"/>
      <c r="G31" s="85"/>
      <c r="H31" s="69"/>
      <c r="I31" s="69"/>
      <c r="J31" s="69"/>
      <c r="K31" s="104"/>
    </row>
    <row r="32" spans="2:11" ht="15.75" x14ac:dyDescent="0.25">
      <c r="C32" s="194" t="s">
        <v>381</v>
      </c>
      <c r="D32" s="252" t="s">
        <v>1468</v>
      </c>
      <c r="E32" s="85"/>
      <c r="F32" s="85"/>
      <c r="G32" s="85"/>
      <c r="H32" s="69"/>
      <c r="I32" s="69"/>
      <c r="J32" s="69"/>
      <c r="K32" s="104"/>
    </row>
    <row r="33" spans="3:11" ht="18.75" x14ac:dyDescent="0.25">
      <c r="C33" s="195" t="str">
        <f>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REF!,2,FALSE),IFERROR(VLOOKUP(D32,'16. Desa. del Sistema Educ.Sup.'!$F:$G,2,FALSE),IFERROR(VLOOKUP(D32,#REF!,2,FALSE),VLOOKUP(D32,#REF!,2,0)))))))))))))))))</f>
        <v>Recepción, análisis y emisión del dictamen de las solicitudes de Reconocimiento y la homologación de títulos de abogados, emisión de auténticas y constancias.</v>
      </c>
      <c r="D33" s="31"/>
      <c r="E33" s="85"/>
      <c r="F33" s="85"/>
      <c r="G33" s="85"/>
      <c r="H33" s="69"/>
      <c r="I33" s="69"/>
      <c r="J33" s="69"/>
      <c r="K33" s="104"/>
    </row>
    <row r="34" spans="3:11" ht="15.75" thickBot="1" x14ac:dyDescent="0.3">
      <c r="C34" s="67"/>
      <c r="D34" s="31"/>
      <c r="E34" s="85"/>
      <c r="F34" s="85"/>
      <c r="G34" s="85"/>
      <c r="H34" s="69"/>
      <c r="I34" s="69"/>
      <c r="J34" s="69"/>
      <c r="K34" s="104"/>
    </row>
    <row r="35" spans="3:11" ht="15.75" thickBot="1" x14ac:dyDescent="0.3">
      <c r="C35" s="118" t="s">
        <v>44</v>
      </c>
      <c r="D35" s="120" t="s">
        <v>55</v>
      </c>
      <c r="E35" s="120" t="s">
        <v>57</v>
      </c>
      <c r="F35" s="119" t="s">
        <v>27</v>
      </c>
      <c r="G35" s="125" t="s">
        <v>120</v>
      </c>
      <c r="H35" s="120" t="s">
        <v>46</v>
      </c>
      <c r="I35" s="120" t="s">
        <v>121</v>
      </c>
      <c r="J35" s="120" t="s">
        <v>399</v>
      </c>
      <c r="K35" s="120" t="s">
        <v>400</v>
      </c>
    </row>
    <row r="36" spans="3:11" x14ac:dyDescent="0.25">
      <c r="C36" s="87" t="s">
        <v>63</v>
      </c>
      <c r="D36" s="150"/>
      <c r="E36" s="88">
        <v>2800</v>
      </c>
      <c r="F36" s="89">
        <f>D36*E36</f>
        <v>0</v>
      </c>
      <c r="G36" s="153" t="s">
        <v>1389</v>
      </c>
      <c r="H36" s="90" t="s">
        <v>971</v>
      </c>
      <c r="I36" s="90" t="str">
        <f>VLOOKUP(H36,Presupuesto!$B$11:$C$565,2,0)</f>
        <v>MUEBLES VARIOS DE OFICINA</v>
      </c>
      <c r="J36" s="203" t="s">
        <v>1345</v>
      </c>
      <c r="K36" s="90" t="s">
        <v>393</v>
      </c>
    </row>
    <row r="37" spans="3:11" x14ac:dyDescent="0.25">
      <c r="C37" s="91" t="s">
        <v>64</v>
      </c>
      <c r="D37" s="143"/>
      <c r="E37" s="92">
        <v>2400</v>
      </c>
      <c r="F37" s="89">
        <f>D37*E37</f>
        <v>0</v>
      </c>
      <c r="G37" s="153" t="s">
        <v>1389</v>
      </c>
      <c r="H37" s="93" t="s">
        <v>971</v>
      </c>
      <c r="I37" s="90" t="str">
        <f>VLOOKUP(H37,Presupuesto!$B$11:$C$565,2,0)</f>
        <v>MUEBLES VARIOS DE OFICINA</v>
      </c>
      <c r="J37" s="90" t="str">
        <f>$J$36</f>
        <v>Desarrollo del Sistema de Educación Superior</v>
      </c>
      <c r="K37" s="90" t="s">
        <v>401</v>
      </c>
    </row>
    <row r="38" spans="3:11" x14ac:dyDescent="0.25">
      <c r="C38" s="91" t="s">
        <v>65</v>
      </c>
      <c r="D38" s="143">
        <v>30</v>
      </c>
      <c r="E38" s="92">
        <v>1000</v>
      </c>
      <c r="F38" s="89">
        <f t="shared" ref="F38:F45" si="2">D38*E38</f>
        <v>30000</v>
      </c>
      <c r="G38" s="153" t="s">
        <v>1389</v>
      </c>
      <c r="H38" s="93" t="s">
        <v>971</v>
      </c>
      <c r="I38" s="90" t="str">
        <f>VLOOKUP(H38,Presupuesto!$B$11:$C$565,2,0)</f>
        <v>MUEBLES VARIOS DE OFICINA</v>
      </c>
      <c r="J38" s="90" t="str">
        <f t="shared" ref="J38:J45" si="3">$J$36</f>
        <v>Desarrollo del Sistema de Educación Superior</v>
      </c>
      <c r="K38" s="90" t="s">
        <v>384</v>
      </c>
    </row>
    <row r="39" spans="3:11" x14ac:dyDescent="0.25">
      <c r="C39" s="91" t="s">
        <v>66</v>
      </c>
      <c r="D39" s="143"/>
      <c r="E39" s="92">
        <v>6000</v>
      </c>
      <c r="F39" s="89">
        <f t="shared" si="2"/>
        <v>0</v>
      </c>
      <c r="G39" s="153" t="s">
        <v>1389</v>
      </c>
      <c r="H39" s="93" t="s">
        <v>971</v>
      </c>
      <c r="I39" s="90" t="str">
        <f>VLOOKUP(H39,Presupuesto!$B$11:$C$565,2,0)</f>
        <v>MUEBLES VARIOS DE OFICINA</v>
      </c>
      <c r="J39" s="90" t="str">
        <f t="shared" si="3"/>
        <v>Desarrollo del Sistema de Educación Superior</v>
      </c>
      <c r="K39" s="90" t="s">
        <v>384</v>
      </c>
    </row>
    <row r="40" spans="3:11" x14ac:dyDescent="0.25">
      <c r="C40" s="91" t="s">
        <v>67</v>
      </c>
      <c r="D40" s="143"/>
      <c r="E40" s="92">
        <v>3000</v>
      </c>
      <c r="F40" s="89">
        <f t="shared" si="2"/>
        <v>0</v>
      </c>
      <c r="G40" s="153" t="s">
        <v>1389</v>
      </c>
      <c r="H40" s="93" t="s">
        <v>971</v>
      </c>
      <c r="I40" s="90" t="str">
        <f>VLOOKUP(H40,Presupuesto!$B$11:$C$565,2,0)</f>
        <v>MUEBLES VARIOS DE OFICINA</v>
      </c>
      <c r="J40" s="90" t="str">
        <f t="shared" si="3"/>
        <v>Desarrollo del Sistema de Educación Superior</v>
      </c>
      <c r="K40" s="90" t="s">
        <v>384</v>
      </c>
    </row>
    <row r="41" spans="3:11" x14ac:dyDescent="0.25">
      <c r="C41" s="91" t="s">
        <v>68</v>
      </c>
      <c r="D41" s="143"/>
      <c r="E41" s="92">
        <v>10000</v>
      </c>
      <c r="F41" s="89">
        <f t="shared" si="2"/>
        <v>0</v>
      </c>
      <c r="G41" s="153" t="s">
        <v>1389</v>
      </c>
      <c r="H41" s="93" t="s">
        <v>971</v>
      </c>
      <c r="I41" s="90" t="str">
        <f>VLOOKUP(H41,Presupuesto!$B$11:$C$565,2,0)</f>
        <v>MUEBLES VARIOS DE OFICINA</v>
      </c>
      <c r="J41" s="90" t="str">
        <f t="shared" si="3"/>
        <v>Desarrollo del Sistema de Educación Superior</v>
      </c>
      <c r="K41" s="90" t="s">
        <v>384</v>
      </c>
    </row>
    <row r="42" spans="3:11" x14ac:dyDescent="0.25">
      <c r="C42" s="91" t="s">
        <v>69</v>
      </c>
      <c r="D42" s="143">
        <v>6</v>
      </c>
      <c r="E42" s="92">
        <v>8000</v>
      </c>
      <c r="F42" s="89">
        <f t="shared" si="2"/>
        <v>48000</v>
      </c>
      <c r="G42" s="153" t="s">
        <v>1389</v>
      </c>
      <c r="H42" s="93" t="s">
        <v>974</v>
      </c>
      <c r="I42" s="90" t="str">
        <f>VLOOKUP(H42,Presupuesto!$B$11:$C$565,2,0)</f>
        <v>EQUIPOS VARIOS DE OFICINA</v>
      </c>
      <c r="J42" s="90" t="str">
        <f t="shared" si="3"/>
        <v>Desarrollo del Sistema de Educación Superior</v>
      </c>
      <c r="K42" s="90" t="s">
        <v>384</v>
      </c>
    </row>
    <row r="43" spans="3:11" x14ac:dyDescent="0.25">
      <c r="C43" s="91" t="s">
        <v>70</v>
      </c>
      <c r="D43" s="143"/>
      <c r="E43" s="92">
        <v>2000</v>
      </c>
      <c r="F43" s="89">
        <f t="shared" si="2"/>
        <v>0</v>
      </c>
      <c r="G43" s="153" t="s">
        <v>1389</v>
      </c>
      <c r="H43" s="93" t="s">
        <v>974</v>
      </c>
      <c r="I43" s="90" t="str">
        <f>VLOOKUP(H43,Presupuesto!$B$11:$C$565,2,0)</f>
        <v>EQUIPOS VARIOS DE OFICINA</v>
      </c>
      <c r="J43" s="90" t="str">
        <f t="shared" si="3"/>
        <v>Desarrollo del Sistema de Educación Superior</v>
      </c>
      <c r="K43" s="90" t="s">
        <v>392</v>
      </c>
    </row>
    <row r="44" spans="3:11" x14ac:dyDescent="0.25">
      <c r="C44" s="91" t="s">
        <v>71</v>
      </c>
      <c r="D44" s="143"/>
      <c r="E44" s="92">
        <v>5000</v>
      </c>
      <c r="F44" s="89">
        <f t="shared" si="2"/>
        <v>0</v>
      </c>
      <c r="G44" s="153" t="s">
        <v>1389</v>
      </c>
      <c r="H44" s="93" t="s">
        <v>974</v>
      </c>
      <c r="I44" s="90" t="str">
        <f>VLOOKUP(H44,Presupuesto!$B$11:$C$565,2,0)</f>
        <v>EQUIPOS VARIOS DE OFICINA</v>
      </c>
      <c r="J44" s="90" t="str">
        <f t="shared" si="3"/>
        <v>Desarrollo del Sistema de Educación Superior</v>
      </c>
      <c r="K44" s="90" t="s">
        <v>388</v>
      </c>
    </row>
    <row r="45" spans="3:11" ht="15.75" thickBot="1" x14ac:dyDescent="0.3">
      <c r="C45" s="94" t="s">
        <v>72</v>
      </c>
      <c r="D45" s="151"/>
      <c r="E45" s="96">
        <v>100000</v>
      </c>
      <c r="F45" s="97">
        <f t="shared" si="2"/>
        <v>0</v>
      </c>
      <c r="G45" s="153" t="s">
        <v>1389</v>
      </c>
      <c r="H45" s="98" t="s">
        <v>974</v>
      </c>
      <c r="I45" s="98" t="str">
        <f>VLOOKUP(H45,Presupuesto!$B$11:$C$565,2,0)</f>
        <v>EQUIPOS VARIOS DE OFICINA</v>
      </c>
      <c r="J45" s="98" t="str">
        <f t="shared" si="3"/>
        <v>Desarrollo del Sistema de Educación Superior</v>
      </c>
      <c r="K45" s="116" t="s">
        <v>383</v>
      </c>
    </row>
    <row r="47" spans="3:11" ht="15.75" thickBot="1" x14ac:dyDescent="0.3"/>
    <row r="48" spans="3:11" ht="15.75" thickBot="1" x14ac:dyDescent="0.3">
      <c r="C48" s="29" t="s">
        <v>43</v>
      </c>
      <c r="D48" s="30">
        <f>+F57+F58+F59</f>
        <v>24000</v>
      </c>
      <c r="E48" s="169"/>
      <c r="F48" s="169"/>
      <c r="G48" s="72"/>
      <c r="H48" s="169"/>
      <c r="I48" s="169"/>
    </row>
    <row r="49" spans="3:11" x14ac:dyDescent="0.25">
      <c r="C49" s="67"/>
      <c r="D49" s="31"/>
      <c r="E49" s="85"/>
      <c r="F49" s="85"/>
      <c r="G49" s="85"/>
      <c r="H49" s="69"/>
      <c r="I49" s="69"/>
      <c r="J49" s="69"/>
      <c r="K49" s="104"/>
    </row>
    <row r="50" spans="3:11" x14ac:dyDescent="0.25">
      <c r="C50" s="67"/>
      <c r="D50" s="31"/>
      <c r="E50" s="85"/>
      <c r="F50" s="85"/>
      <c r="G50" s="85"/>
      <c r="H50" s="69"/>
      <c r="I50" s="69"/>
      <c r="J50" s="69"/>
      <c r="K50" s="104"/>
    </row>
    <row r="51" spans="3:11" ht="15.75" x14ac:dyDescent="0.25">
      <c r="C51" s="194" t="s">
        <v>381</v>
      </c>
      <c r="D51" s="252" t="s">
        <v>1523</v>
      </c>
      <c r="E51" s="85"/>
      <c r="F51" s="85"/>
      <c r="G51" s="85"/>
      <c r="H51" s="69"/>
      <c r="I51" s="69"/>
      <c r="J51" s="69"/>
      <c r="K51" s="104"/>
    </row>
    <row r="52" spans="3:11" ht="18.75" x14ac:dyDescent="0.25">
      <c r="C52" s="195" t="str">
        <f>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REF!,2,FALSE),IFERROR(VLOOKUP(D51,'16. Desa. del Sistema Educ.Sup.'!$F:$G,2,FALSE),IFERROR(VLOOKUP(D51,#REF!,2,FALSE),VLOOKUP(D51,#REF!,2,0)))))))))))))))))</f>
        <v>Dar seguimiento  al plan estratégico y operativo de la Dirección de Educación Superior.  Desarrollar la aplicación correspondiente.</v>
      </c>
      <c r="D52" s="31"/>
      <c r="E52" s="85"/>
      <c r="F52" s="85"/>
      <c r="G52" s="85"/>
      <c r="H52" s="69"/>
      <c r="I52" s="69"/>
      <c r="J52" s="69"/>
      <c r="K52" s="104"/>
    </row>
    <row r="53" spans="3:11" ht="15.75" thickBot="1" x14ac:dyDescent="0.3">
      <c r="C53" s="67"/>
      <c r="D53" s="31"/>
      <c r="E53" s="85"/>
      <c r="F53" s="85"/>
      <c r="G53" s="85"/>
      <c r="H53" s="69"/>
      <c r="I53" s="69"/>
      <c r="J53" s="69"/>
      <c r="K53" s="104"/>
    </row>
    <row r="54" spans="3:11" ht="15.75" thickBot="1" x14ac:dyDescent="0.3">
      <c r="C54" s="118" t="s">
        <v>44</v>
      </c>
      <c r="D54" s="120" t="s">
        <v>55</v>
      </c>
      <c r="E54" s="120" t="s">
        <v>57</v>
      </c>
      <c r="F54" s="119" t="s">
        <v>27</v>
      </c>
      <c r="G54" s="125" t="s">
        <v>120</v>
      </c>
      <c r="H54" s="120" t="s">
        <v>46</v>
      </c>
      <c r="I54" s="120" t="s">
        <v>121</v>
      </c>
      <c r="J54" s="120" t="s">
        <v>399</v>
      </c>
      <c r="K54" s="120" t="s">
        <v>400</v>
      </c>
    </row>
    <row r="55" spans="3:11" x14ac:dyDescent="0.25">
      <c r="C55" s="87" t="s">
        <v>63</v>
      </c>
      <c r="D55" s="150"/>
      <c r="E55" s="88">
        <v>2800</v>
      </c>
      <c r="F55" s="89">
        <f>D55*E55</f>
        <v>0</v>
      </c>
      <c r="G55" s="153" t="s">
        <v>1389</v>
      </c>
      <c r="H55" s="90" t="s">
        <v>971</v>
      </c>
      <c r="I55" s="90" t="str">
        <f>VLOOKUP(H55,Presupuesto!$B$11:$C$565,2,0)</f>
        <v>MUEBLES VARIOS DE OFICINA</v>
      </c>
      <c r="J55" s="203" t="s">
        <v>1345</v>
      </c>
      <c r="K55" s="90" t="s">
        <v>393</v>
      </c>
    </row>
    <row r="56" spans="3:11" x14ac:dyDescent="0.25">
      <c r="C56" s="91" t="s">
        <v>64</v>
      </c>
      <c r="D56" s="143"/>
      <c r="E56" s="92">
        <v>2400</v>
      </c>
      <c r="F56" s="89">
        <f>D56*E56</f>
        <v>0</v>
      </c>
      <c r="G56" s="153" t="s">
        <v>1389</v>
      </c>
      <c r="H56" s="93" t="s">
        <v>971</v>
      </c>
      <c r="I56" s="90" t="str">
        <f>VLOOKUP(H56,Presupuesto!$B$11:$C$565,2,0)</f>
        <v>MUEBLES VARIOS DE OFICINA</v>
      </c>
      <c r="J56" s="90" t="str">
        <f>$J$55</f>
        <v>Desarrollo del Sistema de Educación Superior</v>
      </c>
      <c r="K56" s="90" t="s">
        <v>401</v>
      </c>
    </row>
    <row r="57" spans="3:11" x14ac:dyDescent="0.25">
      <c r="C57" s="91" t="s">
        <v>65</v>
      </c>
      <c r="D57" s="143">
        <v>6</v>
      </c>
      <c r="E57" s="92">
        <v>1000</v>
      </c>
      <c r="F57" s="89">
        <f t="shared" ref="F57:F64" si="4">D57*E57</f>
        <v>6000</v>
      </c>
      <c r="G57" s="153" t="s">
        <v>1389</v>
      </c>
      <c r="H57" s="93" t="s">
        <v>971</v>
      </c>
      <c r="I57" s="90" t="str">
        <f>VLOOKUP(H57,Presupuesto!$B$11:$C$565,2,0)</f>
        <v>MUEBLES VARIOS DE OFICINA</v>
      </c>
      <c r="J57" s="90" t="str">
        <f t="shared" ref="J57:J64" si="5">$J$17</f>
        <v>Desarrollo del Sistema de Educación Superior</v>
      </c>
      <c r="K57" s="90" t="s">
        <v>384</v>
      </c>
    </row>
    <row r="58" spans="3:11" x14ac:dyDescent="0.25">
      <c r="C58" s="91" t="s">
        <v>66</v>
      </c>
      <c r="D58" s="143">
        <v>2</v>
      </c>
      <c r="E58" s="92">
        <v>6000</v>
      </c>
      <c r="F58" s="89">
        <f t="shared" si="4"/>
        <v>12000</v>
      </c>
      <c r="G58" s="153" t="s">
        <v>1389</v>
      </c>
      <c r="H58" s="93" t="s">
        <v>971</v>
      </c>
      <c r="I58" s="90" t="str">
        <f>VLOOKUP(H58,Presupuesto!$B$11:$C$565,2,0)</f>
        <v>MUEBLES VARIOS DE OFICINA</v>
      </c>
      <c r="J58" s="90" t="str">
        <f t="shared" si="5"/>
        <v>Desarrollo del Sistema de Educación Superior</v>
      </c>
      <c r="K58" s="90" t="s">
        <v>384</v>
      </c>
    </row>
    <row r="59" spans="3:11" x14ac:dyDescent="0.25">
      <c r="C59" s="91" t="s">
        <v>67</v>
      </c>
      <c r="D59" s="143">
        <v>2</v>
      </c>
      <c r="E59" s="92">
        <v>3000</v>
      </c>
      <c r="F59" s="89">
        <f t="shared" si="4"/>
        <v>6000</v>
      </c>
      <c r="G59" s="153" t="s">
        <v>1389</v>
      </c>
      <c r="H59" s="93" t="s">
        <v>971</v>
      </c>
      <c r="I59" s="90" t="str">
        <f>VLOOKUP(H59,Presupuesto!$B$11:$C$565,2,0)</f>
        <v>MUEBLES VARIOS DE OFICINA</v>
      </c>
      <c r="J59" s="90" t="str">
        <f t="shared" si="5"/>
        <v>Desarrollo del Sistema de Educación Superior</v>
      </c>
      <c r="K59" s="90" t="s">
        <v>384</v>
      </c>
    </row>
    <row r="60" spans="3:11" x14ac:dyDescent="0.25">
      <c r="C60" s="91" t="s">
        <v>68</v>
      </c>
      <c r="D60" s="143"/>
      <c r="E60" s="92">
        <v>10000</v>
      </c>
      <c r="F60" s="89">
        <f t="shared" si="4"/>
        <v>0</v>
      </c>
      <c r="G60" s="153" t="s">
        <v>1389</v>
      </c>
      <c r="H60" s="93" t="s">
        <v>971</v>
      </c>
      <c r="I60" s="90" t="str">
        <f>VLOOKUP(H60,Presupuesto!$B$11:$C$565,2,0)</f>
        <v>MUEBLES VARIOS DE OFICINA</v>
      </c>
      <c r="J60" s="90" t="str">
        <f t="shared" si="5"/>
        <v>Desarrollo del Sistema de Educación Superior</v>
      </c>
      <c r="K60" s="90" t="s">
        <v>384</v>
      </c>
    </row>
    <row r="61" spans="3:11" x14ac:dyDescent="0.25">
      <c r="C61" s="91" t="s">
        <v>69</v>
      </c>
      <c r="D61" s="143"/>
      <c r="E61" s="92">
        <v>8000</v>
      </c>
      <c r="F61" s="89">
        <f t="shared" si="4"/>
        <v>0</v>
      </c>
      <c r="G61" s="153" t="s">
        <v>1389</v>
      </c>
      <c r="H61" s="93" t="s">
        <v>974</v>
      </c>
      <c r="I61" s="90" t="str">
        <f>VLOOKUP(H61,Presupuesto!$B$11:$C$565,2,0)</f>
        <v>EQUIPOS VARIOS DE OFICINA</v>
      </c>
      <c r="J61" s="90" t="str">
        <f t="shared" si="5"/>
        <v>Desarrollo del Sistema de Educación Superior</v>
      </c>
      <c r="K61" s="90" t="s">
        <v>384</v>
      </c>
    </row>
    <row r="62" spans="3:11" x14ac:dyDescent="0.25">
      <c r="C62" s="91" t="s">
        <v>70</v>
      </c>
      <c r="D62" s="143"/>
      <c r="E62" s="92">
        <v>2000</v>
      </c>
      <c r="F62" s="89">
        <f t="shared" si="4"/>
        <v>0</v>
      </c>
      <c r="G62" s="153" t="s">
        <v>1389</v>
      </c>
      <c r="H62" s="93" t="s">
        <v>974</v>
      </c>
      <c r="I62" s="90" t="str">
        <f>VLOOKUP(H62,Presupuesto!$B$11:$C$565,2,0)</f>
        <v>EQUIPOS VARIOS DE OFICINA</v>
      </c>
      <c r="J62" s="90" t="str">
        <f t="shared" si="5"/>
        <v>Desarrollo del Sistema de Educación Superior</v>
      </c>
      <c r="K62" s="90" t="s">
        <v>392</v>
      </c>
    </row>
    <row r="63" spans="3:11" x14ac:dyDescent="0.25">
      <c r="C63" s="91" t="s">
        <v>71</v>
      </c>
      <c r="D63" s="143"/>
      <c r="E63" s="92">
        <v>5000</v>
      </c>
      <c r="F63" s="89">
        <f t="shared" si="4"/>
        <v>0</v>
      </c>
      <c r="G63" s="153" t="s">
        <v>1389</v>
      </c>
      <c r="H63" s="93" t="s">
        <v>974</v>
      </c>
      <c r="I63" s="90" t="str">
        <f>VLOOKUP(H63,Presupuesto!$B$11:$C$565,2,0)</f>
        <v>EQUIPOS VARIOS DE OFICINA</v>
      </c>
      <c r="J63" s="90" t="str">
        <f t="shared" si="5"/>
        <v>Desarrollo del Sistema de Educación Superior</v>
      </c>
      <c r="K63" s="90" t="s">
        <v>388</v>
      </c>
    </row>
    <row r="64" spans="3:11" ht="15.75" thickBot="1" x14ac:dyDescent="0.3">
      <c r="C64" s="94" t="s">
        <v>72</v>
      </c>
      <c r="D64" s="151"/>
      <c r="E64" s="96">
        <v>100000</v>
      </c>
      <c r="F64" s="97">
        <f t="shared" si="4"/>
        <v>0</v>
      </c>
      <c r="G64" s="153" t="s">
        <v>1389</v>
      </c>
      <c r="H64" s="98" t="s">
        <v>974</v>
      </c>
      <c r="I64" s="98" t="str">
        <f>VLOOKUP(H64,Presupuesto!$B$11:$C$565,2,0)</f>
        <v>EQUIPOS VARIOS DE OFICINA</v>
      </c>
      <c r="J64" s="98" t="str">
        <f t="shared" si="5"/>
        <v>Desarrollo del Sistema de Educación Superior</v>
      </c>
      <c r="K64" s="116" t="s">
        <v>383</v>
      </c>
    </row>
    <row r="66" spans="3:11" ht="15.75" thickBot="1" x14ac:dyDescent="0.3">
      <c r="C66" s="241"/>
      <c r="D66" s="242"/>
      <c r="E66" s="243"/>
      <c r="F66" s="243"/>
      <c r="G66" s="244"/>
      <c r="H66" s="243"/>
      <c r="I66" s="243"/>
      <c r="J66" s="147"/>
      <c r="K66" s="147"/>
    </row>
    <row r="67" spans="3:11" ht="15.75" thickBot="1" x14ac:dyDescent="0.3">
      <c r="C67" s="29" t="s">
        <v>43</v>
      </c>
      <c r="D67" s="30">
        <f>SUM(F74:F83)</f>
        <v>0</v>
      </c>
      <c r="E67" s="169"/>
      <c r="F67" s="169"/>
      <c r="G67" s="72"/>
      <c r="H67" s="169"/>
      <c r="I67" s="169"/>
    </row>
    <row r="68" spans="3:11" x14ac:dyDescent="0.25">
      <c r="C68" s="67"/>
      <c r="D68" s="31"/>
      <c r="E68" s="85"/>
      <c r="F68" s="85"/>
      <c r="G68" s="85"/>
      <c r="H68" s="69"/>
      <c r="I68" s="69"/>
      <c r="J68" s="69"/>
      <c r="K68" s="104"/>
    </row>
    <row r="69" spans="3:11" x14ac:dyDescent="0.25">
      <c r="C69" s="67"/>
      <c r="D69" s="31"/>
      <c r="E69" s="85"/>
      <c r="F69" s="85"/>
      <c r="G69" s="85"/>
      <c r="H69" s="69"/>
      <c r="I69" s="69"/>
      <c r="J69" s="69"/>
      <c r="K69" s="104"/>
    </row>
    <row r="70" spans="3:11" ht="15.75" x14ac:dyDescent="0.25">
      <c r="C70" s="194" t="s">
        <v>381</v>
      </c>
      <c r="D70" s="252"/>
      <c r="E70" s="85"/>
      <c r="F70" s="85"/>
      <c r="G70" s="85"/>
      <c r="H70" s="69"/>
      <c r="I70" s="69"/>
      <c r="J70" s="69"/>
      <c r="K70" s="104"/>
    </row>
    <row r="71" spans="3:11" ht="18.75" x14ac:dyDescent="0.25">
      <c r="C71" s="195" t="e">
        <f>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REF!,2,FALSE),IFERROR(VLOOKUP(D70,'16. Desa. del Sistema Educ.Sup.'!$F:$G,2,FALSE),IFERROR(VLOOKUP(D70,#REF!,2,FALSE),VLOOKUP(D70,#REF!,2,0)))))))))))))))))</f>
        <v>#REF!</v>
      </c>
      <c r="D71" s="31"/>
      <c r="E71" s="85"/>
      <c r="F71" s="85"/>
      <c r="G71" s="85"/>
      <c r="H71" s="69"/>
      <c r="I71" s="69"/>
      <c r="J71" s="69"/>
      <c r="K71" s="104"/>
    </row>
    <row r="72" spans="3:11" ht="15.75" thickBot="1" x14ac:dyDescent="0.3">
      <c r="C72" s="67"/>
      <c r="D72" s="31"/>
      <c r="E72" s="85"/>
      <c r="F72" s="85"/>
      <c r="G72" s="85"/>
      <c r="H72" s="69"/>
      <c r="I72" s="69"/>
      <c r="J72" s="69"/>
      <c r="K72" s="104"/>
    </row>
    <row r="73" spans="3:11" ht="15.75" thickBot="1" x14ac:dyDescent="0.3">
      <c r="C73" s="118" t="s">
        <v>44</v>
      </c>
      <c r="D73" s="120" t="s">
        <v>55</v>
      </c>
      <c r="E73" s="120" t="s">
        <v>57</v>
      </c>
      <c r="F73" s="119" t="s">
        <v>27</v>
      </c>
      <c r="G73" s="125" t="s">
        <v>120</v>
      </c>
      <c r="H73" s="120" t="s">
        <v>46</v>
      </c>
      <c r="I73" s="120" t="s">
        <v>121</v>
      </c>
      <c r="J73" s="120" t="s">
        <v>399</v>
      </c>
      <c r="K73" s="120" t="s">
        <v>400</v>
      </c>
    </row>
    <row r="74" spans="3:11" x14ac:dyDescent="0.25">
      <c r="C74" s="87" t="s">
        <v>63</v>
      </c>
      <c r="D74" s="150"/>
      <c r="E74" s="88">
        <v>2800</v>
      </c>
      <c r="F74" s="89">
        <f>D74*E74</f>
        <v>0</v>
      </c>
      <c r="G74" s="153"/>
      <c r="H74" s="90" t="s">
        <v>971</v>
      </c>
      <c r="I74" s="90" t="str">
        <f>VLOOKUP(H74,Presupuesto!$B$11:$C$565,2,0)</f>
        <v>MUEBLES VARIOS DE OFICINA</v>
      </c>
      <c r="J74" s="203" t="s">
        <v>1343</v>
      </c>
      <c r="K74" s="90" t="s">
        <v>393</v>
      </c>
    </row>
    <row r="75" spans="3:11" x14ac:dyDescent="0.25">
      <c r="C75" s="91" t="s">
        <v>64</v>
      </c>
      <c r="D75" s="143"/>
      <c r="E75" s="92">
        <v>2400</v>
      </c>
      <c r="F75" s="89">
        <f>D75*E75</f>
        <v>0</v>
      </c>
      <c r="G75" s="153"/>
      <c r="H75" s="93" t="s">
        <v>971</v>
      </c>
      <c r="I75" s="90" t="str">
        <f>VLOOKUP(H75,Presupuesto!$B$11:$C$565,2,0)</f>
        <v>MUEBLES VARIOS DE OFICINA</v>
      </c>
      <c r="J75" s="90" t="str">
        <f>$J$74</f>
        <v>Posgrado</v>
      </c>
      <c r="K75" s="90" t="s">
        <v>401</v>
      </c>
    </row>
    <row r="76" spans="3:11" x14ac:dyDescent="0.25">
      <c r="C76" s="91" t="s">
        <v>65</v>
      </c>
      <c r="D76" s="143"/>
      <c r="E76" s="92">
        <v>1000</v>
      </c>
      <c r="F76" s="89">
        <f t="shared" ref="F76:F83" si="6">D76*E76</f>
        <v>0</v>
      </c>
      <c r="G76" s="153"/>
      <c r="H76" s="93" t="s">
        <v>971</v>
      </c>
      <c r="I76" s="90" t="str">
        <f>VLOOKUP(H76,Presupuesto!$B$11:$C$565,2,0)</f>
        <v>MUEBLES VARIOS DE OFICINA</v>
      </c>
      <c r="J76" s="90" t="str">
        <f t="shared" ref="J76:J83" si="7">$J$74</f>
        <v>Posgrado</v>
      </c>
      <c r="K76" s="90" t="s">
        <v>384</v>
      </c>
    </row>
    <row r="77" spans="3:11" x14ac:dyDescent="0.25">
      <c r="C77" s="91" t="s">
        <v>66</v>
      </c>
      <c r="D77" s="143"/>
      <c r="E77" s="92">
        <v>6000</v>
      </c>
      <c r="F77" s="89">
        <f t="shared" si="6"/>
        <v>0</v>
      </c>
      <c r="G77" s="153"/>
      <c r="H77" s="93" t="s">
        <v>971</v>
      </c>
      <c r="I77" s="90" t="str">
        <f>VLOOKUP(H77,Presupuesto!$B$11:$C$565,2,0)</f>
        <v>MUEBLES VARIOS DE OFICINA</v>
      </c>
      <c r="J77" s="90" t="str">
        <f t="shared" si="7"/>
        <v>Posgrado</v>
      </c>
      <c r="K77" s="90" t="s">
        <v>384</v>
      </c>
    </row>
    <row r="78" spans="3:11" x14ac:dyDescent="0.25">
      <c r="C78" s="91" t="s">
        <v>67</v>
      </c>
      <c r="D78" s="143"/>
      <c r="E78" s="92">
        <v>3000</v>
      </c>
      <c r="F78" s="89">
        <f t="shared" si="6"/>
        <v>0</v>
      </c>
      <c r="G78" s="153"/>
      <c r="H78" s="93" t="s">
        <v>971</v>
      </c>
      <c r="I78" s="90" t="str">
        <f>VLOOKUP(H78,Presupuesto!$B$11:$C$565,2,0)</f>
        <v>MUEBLES VARIOS DE OFICINA</v>
      </c>
      <c r="J78" s="90" t="str">
        <f t="shared" si="7"/>
        <v>Posgrado</v>
      </c>
      <c r="K78" s="90" t="s">
        <v>384</v>
      </c>
    </row>
    <row r="79" spans="3:11" x14ac:dyDescent="0.25">
      <c r="C79" s="91" t="s">
        <v>68</v>
      </c>
      <c r="D79" s="143"/>
      <c r="E79" s="92">
        <v>10000</v>
      </c>
      <c r="F79" s="89">
        <f t="shared" si="6"/>
        <v>0</v>
      </c>
      <c r="G79" s="153"/>
      <c r="H79" s="93" t="s">
        <v>971</v>
      </c>
      <c r="I79" s="90" t="str">
        <f>VLOOKUP(H79,Presupuesto!$B$11:$C$565,2,0)</f>
        <v>MUEBLES VARIOS DE OFICINA</v>
      </c>
      <c r="J79" s="90" t="str">
        <f t="shared" si="7"/>
        <v>Posgrado</v>
      </c>
      <c r="K79" s="90" t="s">
        <v>384</v>
      </c>
    </row>
    <row r="80" spans="3:11" x14ac:dyDescent="0.25">
      <c r="C80" s="91" t="s">
        <v>69</v>
      </c>
      <c r="D80" s="143"/>
      <c r="E80" s="92">
        <v>8000</v>
      </c>
      <c r="F80" s="89">
        <f t="shared" si="6"/>
        <v>0</v>
      </c>
      <c r="G80" s="153"/>
      <c r="H80" s="93" t="s">
        <v>974</v>
      </c>
      <c r="I80" s="90" t="str">
        <f>VLOOKUP(H80,Presupuesto!$B$11:$C$565,2,0)</f>
        <v>EQUIPOS VARIOS DE OFICINA</v>
      </c>
      <c r="J80" s="90" t="str">
        <f t="shared" si="7"/>
        <v>Posgrado</v>
      </c>
      <c r="K80" s="90" t="s">
        <v>384</v>
      </c>
    </row>
    <row r="81" spans="3:11" x14ac:dyDescent="0.25">
      <c r="C81" s="91" t="s">
        <v>70</v>
      </c>
      <c r="D81" s="143"/>
      <c r="E81" s="92">
        <v>2000</v>
      </c>
      <c r="F81" s="89">
        <f t="shared" si="6"/>
        <v>0</v>
      </c>
      <c r="G81" s="153"/>
      <c r="H81" s="93" t="s">
        <v>974</v>
      </c>
      <c r="I81" s="90" t="str">
        <f>VLOOKUP(H81,Presupuesto!$B$11:$C$565,2,0)</f>
        <v>EQUIPOS VARIOS DE OFICINA</v>
      </c>
      <c r="J81" s="90" t="str">
        <f t="shared" si="7"/>
        <v>Posgrado</v>
      </c>
      <c r="K81" s="90" t="s">
        <v>392</v>
      </c>
    </row>
    <row r="82" spans="3:11" x14ac:dyDescent="0.25">
      <c r="C82" s="91" t="s">
        <v>71</v>
      </c>
      <c r="D82" s="143"/>
      <c r="E82" s="92">
        <v>5000</v>
      </c>
      <c r="F82" s="89">
        <f t="shared" si="6"/>
        <v>0</v>
      </c>
      <c r="G82" s="153"/>
      <c r="H82" s="93" t="s">
        <v>974</v>
      </c>
      <c r="I82" s="90" t="str">
        <f>VLOOKUP(H82,Presupuesto!$B$11:$C$565,2,0)</f>
        <v>EQUIPOS VARIOS DE OFICINA</v>
      </c>
      <c r="J82" s="90" t="str">
        <f t="shared" si="7"/>
        <v>Posgrado</v>
      </c>
      <c r="K82" s="90" t="s">
        <v>388</v>
      </c>
    </row>
    <row r="83" spans="3:11" ht="15.75" thickBot="1" x14ac:dyDescent="0.3">
      <c r="C83" s="94" t="s">
        <v>72</v>
      </c>
      <c r="D83" s="151"/>
      <c r="E83" s="96">
        <v>100000</v>
      </c>
      <c r="F83" s="97">
        <f t="shared" si="6"/>
        <v>0</v>
      </c>
      <c r="G83" s="154"/>
      <c r="H83" s="98" t="s">
        <v>974</v>
      </c>
      <c r="I83" s="98" t="str">
        <f>VLOOKUP(H83,Presupuesto!$B$11:$C$565,2,0)</f>
        <v>EQUIPOS VARIOS DE OFICINA</v>
      </c>
      <c r="J83" s="98" t="str">
        <f t="shared" si="7"/>
        <v>Posgrado</v>
      </c>
      <c r="K83" s="116" t="s">
        <v>383</v>
      </c>
    </row>
    <row r="85" spans="3:11" ht="15.75" thickBot="1" x14ac:dyDescent="0.3"/>
    <row r="86" spans="3:11" ht="15.75" thickBot="1" x14ac:dyDescent="0.3">
      <c r="C86" s="29" t="s">
        <v>43</v>
      </c>
      <c r="D86" s="30">
        <f>SUM(F93:F102)</f>
        <v>0</v>
      </c>
      <c r="E86" s="169"/>
      <c r="F86" s="169"/>
      <c r="G86" s="72"/>
      <c r="H86" s="169"/>
      <c r="I86" s="169"/>
    </row>
    <row r="87" spans="3:11" x14ac:dyDescent="0.25">
      <c r="C87" s="67"/>
      <c r="D87" s="31"/>
      <c r="E87" s="85"/>
      <c r="F87" s="85"/>
      <c r="G87" s="85"/>
      <c r="H87" s="69"/>
      <c r="I87" s="69"/>
      <c r="J87" s="69"/>
      <c r="K87" s="104"/>
    </row>
    <row r="88" spans="3:11" x14ac:dyDescent="0.25">
      <c r="C88" s="67"/>
      <c r="D88" s="31"/>
      <c r="E88" s="85"/>
      <c r="F88" s="85"/>
      <c r="G88" s="85"/>
      <c r="H88" s="69"/>
      <c r="I88" s="69"/>
      <c r="J88" s="69"/>
      <c r="K88" s="104"/>
    </row>
    <row r="89" spans="3:11" ht="15.75" x14ac:dyDescent="0.25">
      <c r="C89" s="194" t="s">
        <v>381</v>
      </c>
      <c r="D89" s="252"/>
      <c r="E89" s="85"/>
      <c r="F89" s="85"/>
      <c r="G89" s="85"/>
      <c r="H89" s="69"/>
      <c r="I89" s="69"/>
      <c r="J89" s="69"/>
      <c r="K89" s="104"/>
    </row>
    <row r="90" spans="3:11" ht="18.75" x14ac:dyDescent="0.25">
      <c r="C90" s="195" t="e">
        <f>IFERROR(VLOOKUP(D89,#REF!,2,FALSE),IFERROR(VLOOKUP(D89,#REF!,2,FALSE),IFERROR(VLOOKUP(D89,#REF!,2,FALSE),IFERROR(VLOOKUP(D89,#REF!,2,FALSE),IFERROR(VLOOKUP(D89,#REF!,2,FALSE),IFERROR(VLOOKUP(D89,#REF!,2,FALSE),IFERROR(VLOOKUP(D89,#REF!,2,FALSE),IFERROR(VLOOKUP(D89,#REF!,2,FALSE),IFERROR(VLOOKUP(D89,#REF!,2,FALSE),IFERROR(VLOOKUP(D89,#REF!,2,FALSE),IFERROR(VLOOKUP(D89,#REF!,2,FALSE),IFERROR(VLOOKUP(D89,#REF!,2,FALSE),IFERROR(VLOOKUP(D89,#REF!,2,FALSE),IFERROR(VLOOKUP(D89,#REF!,2,FALSE),IFERROR(VLOOKUP(D89,'16. Desa. del Sistema Educ.Sup.'!$F:$G,2,FALSE),IFERROR(VLOOKUP(D89,#REF!,2,FALSE),VLOOKUP(D89,#REF!,2,0)))))))))))))))))</f>
        <v>#REF!</v>
      </c>
      <c r="D90" s="31"/>
      <c r="E90" s="85"/>
      <c r="F90" s="85"/>
      <c r="G90" s="85"/>
      <c r="H90" s="69"/>
      <c r="I90" s="69"/>
      <c r="J90" s="69"/>
      <c r="K90" s="104"/>
    </row>
    <row r="91" spans="3:11" ht="15.75" thickBot="1" x14ac:dyDescent="0.3">
      <c r="C91" s="67"/>
      <c r="D91" s="31"/>
      <c r="E91" s="85"/>
      <c r="F91" s="85"/>
      <c r="G91" s="85"/>
      <c r="H91" s="69"/>
      <c r="I91" s="69"/>
      <c r="J91" s="69"/>
      <c r="K91" s="104"/>
    </row>
    <row r="92" spans="3:11" ht="15.75" thickBot="1" x14ac:dyDescent="0.3">
      <c r="C92" s="118" t="s">
        <v>44</v>
      </c>
      <c r="D92" s="120" t="s">
        <v>55</v>
      </c>
      <c r="E92" s="120" t="s">
        <v>57</v>
      </c>
      <c r="F92" s="119" t="s">
        <v>27</v>
      </c>
      <c r="G92" s="125" t="s">
        <v>120</v>
      </c>
      <c r="H92" s="120" t="s">
        <v>46</v>
      </c>
      <c r="I92" s="120" t="s">
        <v>121</v>
      </c>
      <c r="J92" s="120" t="s">
        <v>399</v>
      </c>
      <c r="K92" s="120" t="s">
        <v>400</v>
      </c>
    </row>
    <row r="93" spans="3:11" x14ac:dyDescent="0.25">
      <c r="C93" s="87" t="s">
        <v>63</v>
      </c>
      <c r="D93" s="150"/>
      <c r="E93" s="88">
        <v>2800</v>
      </c>
      <c r="F93" s="89">
        <f>D93*E93</f>
        <v>0</v>
      </c>
      <c r="G93" s="153"/>
      <c r="H93" s="90" t="s">
        <v>971</v>
      </c>
      <c r="I93" s="90" t="str">
        <f>VLOOKUP(H93,Presupuesto!$B$11:$C$565,2,0)</f>
        <v>MUEBLES VARIOS DE OFICINA</v>
      </c>
      <c r="J93" s="203" t="s">
        <v>1343</v>
      </c>
      <c r="K93" s="90" t="s">
        <v>393</v>
      </c>
    </row>
    <row r="94" spans="3:11" x14ac:dyDescent="0.25">
      <c r="C94" s="91" t="s">
        <v>64</v>
      </c>
      <c r="D94" s="143"/>
      <c r="E94" s="92">
        <v>2400</v>
      </c>
      <c r="F94" s="89">
        <f>D94*E94</f>
        <v>0</v>
      </c>
      <c r="G94" s="153"/>
      <c r="H94" s="93" t="s">
        <v>971</v>
      </c>
      <c r="I94" s="90" t="str">
        <f>VLOOKUP(H94,Presupuesto!$B$11:$C$565,2,0)</f>
        <v>MUEBLES VARIOS DE OFICINA</v>
      </c>
      <c r="J94" s="90" t="str">
        <f>$J$93</f>
        <v>Posgrado</v>
      </c>
      <c r="K94" s="90" t="s">
        <v>401</v>
      </c>
    </row>
    <row r="95" spans="3:11" x14ac:dyDescent="0.25">
      <c r="C95" s="91" t="s">
        <v>65</v>
      </c>
      <c r="D95" s="143"/>
      <c r="E95" s="92">
        <v>1000</v>
      </c>
      <c r="F95" s="89">
        <f t="shared" ref="F95:F102" si="8">D95*E95</f>
        <v>0</v>
      </c>
      <c r="G95" s="153"/>
      <c r="H95" s="93" t="s">
        <v>971</v>
      </c>
      <c r="I95" s="90" t="str">
        <f>VLOOKUP(H95,Presupuesto!$B$11:$C$565,2,0)</f>
        <v>MUEBLES VARIOS DE OFICINA</v>
      </c>
      <c r="J95" s="90" t="str">
        <f t="shared" ref="J95:J102" si="9">$J$93</f>
        <v>Posgrado</v>
      </c>
      <c r="K95" s="90" t="s">
        <v>384</v>
      </c>
    </row>
    <row r="96" spans="3:11" x14ac:dyDescent="0.25">
      <c r="C96" s="91" t="s">
        <v>66</v>
      </c>
      <c r="D96" s="143"/>
      <c r="E96" s="92">
        <v>6000</v>
      </c>
      <c r="F96" s="89">
        <f t="shared" si="8"/>
        <v>0</v>
      </c>
      <c r="G96" s="153"/>
      <c r="H96" s="93" t="s">
        <v>971</v>
      </c>
      <c r="I96" s="90" t="str">
        <f>VLOOKUP(H96,Presupuesto!$B$11:$C$565,2,0)</f>
        <v>MUEBLES VARIOS DE OFICINA</v>
      </c>
      <c r="J96" s="90" t="str">
        <f t="shared" si="9"/>
        <v>Posgrado</v>
      </c>
      <c r="K96" s="90" t="s">
        <v>384</v>
      </c>
    </row>
    <row r="97" spans="3:11" x14ac:dyDescent="0.25">
      <c r="C97" s="91" t="s">
        <v>67</v>
      </c>
      <c r="D97" s="143"/>
      <c r="E97" s="92">
        <v>3000</v>
      </c>
      <c r="F97" s="89">
        <f t="shared" si="8"/>
        <v>0</v>
      </c>
      <c r="G97" s="153"/>
      <c r="H97" s="93" t="s">
        <v>971</v>
      </c>
      <c r="I97" s="90" t="str">
        <f>VLOOKUP(H97,Presupuesto!$B$11:$C$565,2,0)</f>
        <v>MUEBLES VARIOS DE OFICINA</v>
      </c>
      <c r="J97" s="90" t="str">
        <f t="shared" si="9"/>
        <v>Posgrado</v>
      </c>
      <c r="K97" s="90" t="s">
        <v>384</v>
      </c>
    </row>
    <row r="98" spans="3:11" x14ac:dyDescent="0.25">
      <c r="C98" s="91" t="s">
        <v>68</v>
      </c>
      <c r="D98" s="143"/>
      <c r="E98" s="92">
        <v>10000</v>
      </c>
      <c r="F98" s="89">
        <f t="shared" si="8"/>
        <v>0</v>
      </c>
      <c r="G98" s="153"/>
      <c r="H98" s="93" t="s">
        <v>971</v>
      </c>
      <c r="I98" s="90" t="str">
        <f>VLOOKUP(H98,Presupuesto!$B$11:$C$565,2,0)</f>
        <v>MUEBLES VARIOS DE OFICINA</v>
      </c>
      <c r="J98" s="90" t="str">
        <f t="shared" si="9"/>
        <v>Posgrado</v>
      </c>
      <c r="K98" s="90" t="s">
        <v>384</v>
      </c>
    </row>
    <row r="99" spans="3:11" x14ac:dyDescent="0.25">
      <c r="C99" s="91" t="s">
        <v>69</v>
      </c>
      <c r="D99" s="143"/>
      <c r="E99" s="92">
        <v>8000</v>
      </c>
      <c r="F99" s="89">
        <f t="shared" si="8"/>
        <v>0</v>
      </c>
      <c r="G99" s="153"/>
      <c r="H99" s="93" t="s">
        <v>974</v>
      </c>
      <c r="I99" s="90" t="str">
        <f>VLOOKUP(H99,Presupuesto!$B$11:$C$565,2,0)</f>
        <v>EQUIPOS VARIOS DE OFICINA</v>
      </c>
      <c r="J99" s="90" t="str">
        <f t="shared" si="9"/>
        <v>Posgrado</v>
      </c>
      <c r="K99" s="90" t="s">
        <v>384</v>
      </c>
    </row>
    <row r="100" spans="3:11" x14ac:dyDescent="0.25">
      <c r="C100" s="91" t="s">
        <v>70</v>
      </c>
      <c r="D100" s="143"/>
      <c r="E100" s="92">
        <v>2000</v>
      </c>
      <c r="F100" s="89">
        <f t="shared" si="8"/>
        <v>0</v>
      </c>
      <c r="G100" s="153"/>
      <c r="H100" s="93" t="s">
        <v>974</v>
      </c>
      <c r="I100" s="90" t="str">
        <f>VLOOKUP(H100,Presupuesto!$B$11:$C$565,2,0)</f>
        <v>EQUIPOS VARIOS DE OFICINA</v>
      </c>
      <c r="J100" s="90" t="str">
        <f t="shared" si="9"/>
        <v>Posgrado</v>
      </c>
      <c r="K100" s="90" t="s">
        <v>392</v>
      </c>
    </row>
    <row r="101" spans="3:11" x14ac:dyDescent="0.25">
      <c r="C101" s="91" t="s">
        <v>71</v>
      </c>
      <c r="D101" s="143"/>
      <c r="E101" s="92">
        <v>5000</v>
      </c>
      <c r="F101" s="89">
        <f t="shared" si="8"/>
        <v>0</v>
      </c>
      <c r="G101" s="153"/>
      <c r="H101" s="93" t="s">
        <v>974</v>
      </c>
      <c r="I101" s="90" t="str">
        <f>VLOOKUP(H101,Presupuesto!$B$11:$C$565,2,0)</f>
        <v>EQUIPOS VARIOS DE OFICINA</v>
      </c>
      <c r="J101" s="90" t="str">
        <f t="shared" si="9"/>
        <v>Posgrado</v>
      </c>
      <c r="K101" s="90" t="s">
        <v>388</v>
      </c>
    </row>
    <row r="102" spans="3:11" ht="15.75" thickBot="1" x14ac:dyDescent="0.3">
      <c r="C102" s="94" t="s">
        <v>72</v>
      </c>
      <c r="D102" s="151"/>
      <c r="E102" s="96">
        <v>100000</v>
      </c>
      <c r="F102" s="97">
        <f t="shared" si="8"/>
        <v>0</v>
      </c>
      <c r="G102" s="154"/>
      <c r="H102" s="98" t="s">
        <v>974</v>
      </c>
      <c r="I102" s="98" t="str">
        <f>VLOOKUP(H102,Presupuesto!$B$11:$C$565,2,0)</f>
        <v>EQUIPOS VARIOS DE OFICINA</v>
      </c>
      <c r="J102" s="98" t="str">
        <f t="shared" si="9"/>
        <v>Posgrado</v>
      </c>
      <c r="K102" s="116" t="s">
        <v>383</v>
      </c>
    </row>
    <row r="104" spans="3:11" ht="15.75" thickBot="1" x14ac:dyDescent="0.3">
      <c r="C104" s="241"/>
      <c r="D104" s="242"/>
      <c r="E104" s="243"/>
      <c r="F104" s="243"/>
      <c r="G104" s="244"/>
      <c r="H104" s="243"/>
      <c r="I104" s="243"/>
      <c r="J104" s="147"/>
      <c r="K104" s="147"/>
    </row>
    <row r="105" spans="3:11" ht="15.75" thickBot="1" x14ac:dyDescent="0.3">
      <c r="C105" s="29" t="s">
        <v>43</v>
      </c>
      <c r="D105" s="30">
        <f>SUM(F112:F121)</f>
        <v>0</v>
      </c>
      <c r="E105" s="169"/>
      <c r="F105" s="169"/>
      <c r="G105" s="72"/>
      <c r="H105" s="169"/>
      <c r="I105" s="169"/>
    </row>
    <row r="106" spans="3:11" x14ac:dyDescent="0.25">
      <c r="C106" s="67"/>
      <c r="D106" s="31"/>
      <c r="E106" s="85"/>
      <c r="F106" s="85"/>
      <c r="G106" s="85"/>
      <c r="H106" s="69"/>
      <c r="I106" s="69"/>
      <c r="J106" s="69"/>
      <c r="K106" s="104"/>
    </row>
    <row r="107" spans="3:11" x14ac:dyDescent="0.25">
      <c r="C107" s="67"/>
      <c r="D107" s="31"/>
      <c r="E107" s="85"/>
      <c r="F107" s="85"/>
      <c r="G107" s="85"/>
      <c r="H107" s="69"/>
      <c r="I107" s="69"/>
      <c r="J107" s="69"/>
      <c r="K107" s="104"/>
    </row>
    <row r="108" spans="3:11" ht="15.75" x14ac:dyDescent="0.25">
      <c r="C108" s="194" t="s">
        <v>381</v>
      </c>
      <c r="D108" s="252"/>
      <c r="E108" s="85"/>
      <c r="F108" s="85"/>
      <c r="G108" s="85"/>
      <c r="H108" s="69"/>
      <c r="I108" s="69"/>
      <c r="J108" s="69"/>
      <c r="K108" s="104"/>
    </row>
    <row r="109" spans="3:11" ht="18.75" x14ac:dyDescent="0.25">
      <c r="C109" s="195" t="e">
        <f>IFERROR(VLOOKUP(D108,#REF!,2,FALSE),IFERROR(VLOOKUP(D108,#REF!,2,FALSE),IFERROR(VLOOKUP(D108,#REF!,2,FALSE),IFERROR(VLOOKUP(D108,#REF!,2,FALSE),IFERROR(VLOOKUP(D108,#REF!,2,FALSE),IFERROR(VLOOKUP(D108,#REF!,2,FALSE),IFERROR(VLOOKUP(D108,#REF!,2,FALSE),IFERROR(VLOOKUP(D108,#REF!,2,FALSE),IFERROR(VLOOKUP(D108,#REF!,2,FALSE),IFERROR(VLOOKUP(D108,#REF!,2,FALSE),IFERROR(VLOOKUP(D108,#REF!,2,FALSE),IFERROR(VLOOKUP(D108,#REF!,2,FALSE),IFERROR(VLOOKUP(D108,#REF!,2,FALSE),IFERROR(VLOOKUP(D108,#REF!,2,FALSE),IFERROR(VLOOKUP(D108,'16. Desa. del Sistema Educ.Sup.'!$F:$G,2,FALSE),IFERROR(VLOOKUP(D108,#REF!,2,FALSE),VLOOKUP(D108,#REF!,2,0)))))))))))))))))</f>
        <v>#REF!</v>
      </c>
      <c r="D109" s="31"/>
      <c r="E109" s="85"/>
      <c r="F109" s="85"/>
      <c r="G109" s="85"/>
      <c r="H109" s="69"/>
      <c r="I109" s="69"/>
      <c r="J109" s="69"/>
      <c r="K109" s="104"/>
    </row>
    <row r="110" spans="3:11" ht="15.75" thickBot="1" x14ac:dyDescent="0.3">
      <c r="C110" s="67"/>
      <c r="D110" s="31"/>
      <c r="E110" s="85"/>
      <c r="F110" s="85"/>
      <c r="G110" s="85"/>
      <c r="H110" s="69"/>
      <c r="I110" s="69"/>
      <c r="J110" s="69"/>
      <c r="K110" s="104"/>
    </row>
    <row r="111" spans="3:11" ht="15.75" thickBot="1" x14ac:dyDescent="0.3">
      <c r="C111" s="118" t="s">
        <v>44</v>
      </c>
      <c r="D111" s="120" t="s">
        <v>55</v>
      </c>
      <c r="E111" s="120" t="s">
        <v>57</v>
      </c>
      <c r="F111" s="119" t="s">
        <v>27</v>
      </c>
      <c r="G111" s="125" t="s">
        <v>120</v>
      </c>
      <c r="H111" s="120" t="s">
        <v>46</v>
      </c>
      <c r="I111" s="120" t="s">
        <v>121</v>
      </c>
      <c r="J111" s="120" t="s">
        <v>399</v>
      </c>
      <c r="K111" s="120" t="s">
        <v>400</v>
      </c>
    </row>
    <row r="112" spans="3:11" x14ac:dyDescent="0.25">
      <c r="C112" s="87" t="s">
        <v>63</v>
      </c>
      <c r="D112" s="150"/>
      <c r="E112" s="88">
        <v>2800</v>
      </c>
      <c r="F112" s="89">
        <f>D112*E112</f>
        <v>0</v>
      </c>
      <c r="G112" s="153"/>
      <c r="H112" s="90" t="s">
        <v>971</v>
      </c>
      <c r="I112" s="90" t="str">
        <f>VLOOKUP(H112,Presupuesto!$B$11:$C$565,2,0)</f>
        <v>MUEBLES VARIOS DE OFICINA</v>
      </c>
      <c r="J112" s="203" t="s">
        <v>1343</v>
      </c>
      <c r="K112" s="90" t="s">
        <v>393</v>
      </c>
    </row>
    <row r="113" spans="3:11" x14ac:dyDescent="0.25">
      <c r="C113" s="91" t="s">
        <v>64</v>
      </c>
      <c r="D113" s="143"/>
      <c r="E113" s="92">
        <v>2400</v>
      </c>
      <c r="F113" s="89">
        <f>D113*E113</f>
        <v>0</v>
      </c>
      <c r="G113" s="153"/>
      <c r="H113" s="93" t="s">
        <v>971</v>
      </c>
      <c r="I113" s="90" t="str">
        <f>VLOOKUP(H113,Presupuesto!$B$11:$C$565,2,0)</f>
        <v>MUEBLES VARIOS DE OFICINA</v>
      </c>
      <c r="J113" s="90" t="str">
        <f>$J$112</f>
        <v>Posgrado</v>
      </c>
      <c r="K113" s="90" t="s">
        <v>401</v>
      </c>
    </row>
    <row r="114" spans="3:11" x14ac:dyDescent="0.25">
      <c r="C114" s="91" t="s">
        <v>65</v>
      </c>
      <c r="D114" s="143"/>
      <c r="E114" s="92">
        <v>1000</v>
      </c>
      <c r="F114" s="89">
        <f t="shared" ref="F114:F121" si="10">D114*E114</f>
        <v>0</v>
      </c>
      <c r="G114" s="153"/>
      <c r="H114" s="93" t="s">
        <v>971</v>
      </c>
      <c r="I114" s="90" t="str">
        <f>VLOOKUP(H114,Presupuesto!$B$11:$C$565,2,0)</f>
        <v>MUEBLES VARIOS DE OFICINA</v>
      </c>
      <c r="J114" s="90" t="str">
        <f t="shared" ref="J114:J121" si="11">$J$112</f>
        <v>Posgrado</v>
      </c>
      <c r="K114" s="90" t="s">
        <v>384</v>
      </c>
    </row>
    <row r="115" spans="3:11" x14ac:dyDescent="0.25">
      <c r="C115" s="91" t="s">
        <v>66</v>
      </c>
      <c r="D115" s="143"/>
      <c r="E115" s="92">
        <v>6000</v>
      </c>
      <c r="F115" s="89">
        <f t="shared" si="10"/>
        <v>0</v>
      </c>
      <c r="G115" s="153"/>
      <c r="H115" s="93" t="s">
        <v>971</v>
      </c>
      <c r="I115" s="90" t="str">
        <f>VLOOKUP(H115,Presupuesto!$B$11:$C$565,2,0)</f>
        <v>MUEBLES VARIOS DE OFICINA</v>
      </c>
      <c r="J115" s="90" t="str">
        <f t="shared" si="11"/>
        <v>Posgrado</v>
      </c>
      <c r="K115" s="90" t="s">
        <v>384</v>
      </c>
    </row>
    <row r="116" spans="3:11" x14ac:dyDescent="0.25">
      <c r="C116" s="91" t="s">
        <v>67</v>
      </c>
      <c r="D116" s="143"/>
      <c r="E116" s="92">
        <v>3000</v>
      </c>
      <c r="F116" s="89">
        <f t="shared" si="10"/>
        <v>0</v>
      </c>
      <c r="G116" s="153"/>
      <c r="H116" s="93" t="s">
        <v>971</v>
      </c>
      <c r="I116" s="90" t="str">
        <f>VLOOKUP(H116,Presupuesto!$B$11:$C$565,2,0)</f>
        <v>MUEBLES VARIOS DE OFICINA</v>
      </c>
      <c r="J116" s="90" t="str">
        <f t="shared" si="11"/>
        <v>Posgrado</v>
      </c>
      <c r="K116" s="90" t="s">
        <v>384</v>
      </c>
    </row>
    <row r="117" spans="3:11" x14ac:dyDescent="0.25">
      <c r="C117" s="91" t="s">
        <v>68</v>
      </c>
      <c r="D117" s="143"/>
      <c r="E117" s="92">
        <v>10000</v>
      </c>
      <c r="F117" s="89">
        <f t="shared" si="10"/>
        <v>0</v>
      </c>
      <c r="G117" s="153"/>
      <c r="H117" s="93" t="s">
        <v>971</v>
      </c>
      <c r="I117" s="90" t="str">
        <f>VLOOKUP(H117,Presupuesto!$B$11:$C$565,2,0)</f>
        <v>MUEBLES VARIOS DE OFICINA</v>
      </c>
      <c r="J117" s="90" t="str">
        <f t="shared" si="11"/>
        <v>Posgrado</v>
      </c>
      <c r="K117" s="90" t="s">
        <v>384</v>
      </c>
    </row>
    <row r="118" spans="3:11" x14ac:dyDescent="0.25">
      <c r="C118" s="91" t="s">
        <v>69</v>
      </c>
      <c r="D118" s="143"/>
      <c r="E118" s="92">
        <v>8000</v>
      </c>
      <c r="F118" s="89">
        <f t="shared" si="10"/>
        <v>0</v>
      </c>
      <c r="G118" s="153"/>
      <c r="H118" s="93" t="s">
        <v>974</v>
      </c>
      <c r="I118" s="90" t="str">
        <f>VLOOKUP(H118,Presupuesto!$B$11:$C$565,2,0)</f>
        <v>EQUIPOS VARIOS DE OFICINA</v>
      </c>
      <c r="J118" s="90" t="str">
        <f t="shared" si="11"/>
        <v>Posgrado</v>
      </c>
      <c r="K118" s="90" t="s">
        <v>384</v>
      </c>
    </row>
    <row r="119" spans="3:11" x14ac:dyDescent="0.25">
      <c r="C119" s="91" t="s">
        <v>70</v>
      </c>
      <c r="D119" s="143"/>
      <c r="E119" s="92">
        <v>2000</v>
      </c>
      <c r="F119" s="89">
        <f t="shared" si="10"/>
        <v>0</v>
      </c>
      <c r="G119" s="153"/>
      <c r="H119" s="93" t="s">
        <v>974</v>
      </c>
      <c r="I119" s="90" t="str">
        <f>VLOOKUP(H119,Presupuesto!$B$11:$C$565,2,0)</f>
        <v>EQUIPOS VARIOS DE OFICINA</v>
      </c>
      <c r="J119" s="90" t="str">
        <f t="shared" si="11"/>
        <v>Posgrado</v>
      </c>
      <c r="K119" s="90" t="s">
        <v>392</v>
      </c>
    </row>
    <row r="120" spans="3:11" x14ac:dyDescent="0.25">
      <c r="C120" s="91" t="s">
        <v>71</v>
      </c>
      <c r="D120" s="143"/>
      <c r="E120" s="92">
        <v>5000</v>
      </c>
      <c r="F120" s="89">
        <f t="shared" si="10"/>
        <v>0</v>
      </c>
      <c r="G120" s="153"/>
      <c r="H120" s="93" t="s">
        <v>974</v>
      </c>
      <c r="I120" s="90" t="str">
        <f>VLOOKUP(H120,Presupuesto!$B$11:$C$565,2,0)</f>
        <v>EQUIPOS VARIOS DE OFICINA</v>
      </c>
      <c r="J120" s="90" t="str">
        <f t="shared" si="11"/>
        <v>Posgrado</v>
      </c>
      <c r="K120" s="90" t="s">
        <v>388</v>
      </c>
    </row>
    <row r="121" spans="3:11" ht="15.75" thickBot="1" x14ac:dyDescent="0.3">
      <c r="C121" s="94" t="s">
        <v>72</v>
      </c>
      <c r="D121" s="151"/>
      <c r="E121" s="96">
        <v>100000</v>
      </c>
      <c r="F121" s="97">
        <f t="shared" si="10"/>
        <v>0</v>
      </c>
      <c r="G121" s="154"/>
      <c r="H121" s="98" t="s">
        <v>974</v>
      </c>
      <c r="I121" s="98" t="str">
        <f>VLOOKUP(H121,Presupuesto!$B$11:$C$565,2,0)</f>
        <v>EQUIPOS VARIOS DE OFICINA</v>
      </c>
      <c r="J121" s="98" t="str">
        <f t="shared" si="11"/>
        <v>Posgrado</v>
      </c>
      <c r="K121" s="116" t="s">
        <v>383</v>
      </c>
    </row>
    <row r="123" spans="3:11" ht="15.75" thickBot="1" x14ac:dyDescent="0.3"/>
    <row r="124" spans="3:11" ht="15.75" thickBot="1" x14ac:dyDescent="0.3">
      <c r="C124" s="29" t="s">
        <v>43</v>
      </c>
      <c r="D124" s="30">
        <f>SUM(F131:F140)</f>
        <v>0</v>
      </c>
      <c r="E124" s="169"/>
      <c r="F124" s="169"/>
      <c r="G124" s="72"/>
      <c r="H124" s="169"/>
      <c r="I124" s="169"/>
    </row>
    <row r="125" spans="3:11" x14ac:dyDescent="0.25">
      <c r="C125" s="67"/>
      <c r="D125" s="31"/>
      <c r="E125" s="85"/>
      <c r="F125" s="85"/>
      <c r="G125" s="85"/>
      <c r="H125" s="69"/>
      <c r="I125" s="69"/>
      <c r="J125" s="69"/>
      <c r="K125" s="104"/>
    </row>
    <row r="126" spans="3:11" x14ac:dyDescent="0.25">
      <c r="C126" s="67"/>
      <c r="D126" s="31"/>
      <c r="E126" s="85"/>
      <c r="F126" s="85"/>
      <c r="G126" s="85"/>
      <c r="H126" s="69"/>
      <c r="I126" s="69"/>
      <c r="J126" s="69"/>
      <c r="K126" s="104"/>
    </row>
    <row r="127" spans="3:11" ht="15.75" x14ac:dyDescent="0.25">
      <c r="C127" s="194" t="s">
        <v>381</v>
      </c>
      <c r="D127" s="252"/>
      <c r="E127" s="85"/>
      <c r="F127" s="85"/>
      <c r="G127" s="85"/>
      <c r="H127" s="69"/>
      <c r="I127" s="69"/>
      <c r="J127" s="69"/>
      <c r="K127" s="104"/>
    </row>
    <row r="128" spans="3:11" ht="18.75" x14ac:dyDescent="0.25">
      <c r="C128" s="195" t="e">
        <f>IFERROR(VLOOKUP(D127,#REF!,2,FALSE),IFERROR(VLOOKUP(D127,#REF!,2,FALSE),IFERROR(VLOOKUP(D127,#REF!,2,FALSE),IFERROR(VLOOKUP(D127,#REF!,2,FALSE),IFERROR(VLOOKUP(D127,#REF!,2,FALSE),IFERROR(VLOOKUP(D127,#REF!,2,FALSE),IFERROR(VLOOKUP(D127,#REF!,2,FALSE),IFERROR(VLOOKUP(D127,#REF!,2,FALSE),IFERROR(VLOOKUP(D127,#REF!,2,FALSE),IFERROR(VLOOKUP(D127,#REF!,2,FALSE),IFERROR(VLOOKUP(D127,#REF!,2,FALSE),IFERROR(VLOOKUP(D127,#REF!,2,FALSE),IFERROR(VLOOKUP(D127,#REF!,2,FALSE),IFERROR(VLOOKUP(D127,#REF!,2,FALSE),IFERROR(VLOOKUP(D127,'16. Desa. del Sistema Educ.Sup.'!$F:$G,2,FALSE),IFERROR(VLOOKUP(D127,#REF!,2,FALSE),VLOOKUP(D127,#REF!,2,0)))))))))))))))))</f>
        <v>#REF!</v>
      </c>
      <c r="D128" s="31"/>
      <c r="E128" s="85"/>
      <c r="F128" s="85"/>
      <c r="G128" s="85"/>
      <c r="H128" s="69"/>
      <c r="I128" s="69"/>
      <c r="J128" s="69"/>
      <c r="K128" s="104"/>
    </row>
    <row r="129" spans="3:11" ht="15.75" thickBot="1" x14ac:dyDescent="0.3">
      <c r="C129" s="67"/>
      <c r="D129" s="31"/>
      <c r="E129" s="85"/>
      <c r="F129" s="85"/>
      <c r="G129" s="85"/>
      <c r="H129" s="69"/>
      <c r="I129" s="69"/>
      <c r="J129" s="69"/>
      <c r="K129" s="104"/>
    </row>
    <row r="130" spans="3:11" ht="15.75" thickBot="1" x14ac:dyDescent="0.3">
      <c r="C130" s="118" t="s">
        <v>44</v>
      </c>
      <c r="D130" s="120" t="s">
        <v>55</v>
      </c>
      <c r="E130" s="120" t="s">
        <v>57</v>
      </c>
      <c r="F130" s="119" t="s">
        <v>27</v>
      </c>
      <c r="G130" s="125" t="s">
        <v>120</v>
      </c>
      <c r="H130" s="120" t="s">
        <v>46</v>
      </c>
      <c r="I130" s="120" t="s">
        <v>121</v>
      </c>
      <c r="J130" s="120" t="s">
        <v>399</v>
      </c>
      <c r="K130" s="120" t="s">
        <v>400</v>
      </c>
    </row>
    <row r="131" spans="3:11" x14ac:dyDescent="0.25">
      <c r="C131" s="87" t="s">
        <v>63</v>
      </c>
      <c r="D131" s="150"/>
      <c r="E131" s="88">
        <v>2800</v>
      </c>
      <c r="F131" s="89">
        <f>D131*E131</f>
        <v>0</v>
      </c>
      <c r="G131" s="153"/>
      <c r="H131" s="90" t="s">
        <v>971</v>
      </c>
      <c r="I131" s="90" t="str">
        <f>VLOOKUP(H131,Presupuesto!$B$11:$C$565,2,0)</f>
        <v>MUEBLES VARIOS DE OFICINA</v>
      </c>
      <c r="J131" s="203" t="s">
        <v>1343</v>
      </c>
      <c r="K131" s="90" t="s">
        <v>393</v>
      </c>
    </row>
    <row r="132" spans="3:11" x14ac:dyDescent="0.25">
      <c r="C132" s="91" t="s">
        <v>64</v>
      </c>
      <c r="D132" s="143"/>
      <c r="E132" s="92">
        <v>2400</v>
      </c>
      <c r="F132" s="89">
        <f>D132*E132</f>
        <v>0</v>
      </c>
      <c r="G132" s="153"/>
      <c r="H132" s="93" t="s">
        <v>971</v>
      </c>
      <c r="I132" s="90" t="str">
        <f>VLOOKUP(H132,Presupuesto!$B$11:$C$565,2,0)</f>
        <v>MUEBLES VARIOS DE OFICINA</v>
      </c>
      <c r="J132" s="90" t="str">
        <f>$J$131</f>
        <v>Posgrado</v>
      </c>
      <c r="K132" s="90" t="s">
        <v>401</v>
      </c>
    </row>
    <row r="133" spans="3:11" x14ac:dyDescent="0.25">
      <c r="C133" s="91" t="s">
        <v>65</v>
      </c>
      <c r="D133" s="143"/>
      <c r="E133" s="92">
        <v>1000</v>
      </c>
      <c r="F133" s="89">
        <f t="shared" ref="F133:F140" si="12">D133*E133</f>
        <v>0</v>
      </c>
      <c r="G133" s="153"/>
      <c r="H133" s="93" t="s">
        <v>971</v>
      </c>
      <c r="I133" s="90" t="str">
        <f>VLOOKUP(H133,Presupuesto!$B$11:$C$565,2,0)</f>
        <v>MUEBLES VARIOS DE OFICINA</v>
      </c>
      <c r="J133" s="90" t="str">
        <f t="shared" ref="J133:J140" si="13">$J$131</f>
        <v>Posgrado</v>
      </c>
      <c r="K133" s="90" t="s">
        <v>384</v>
      </c>
    </row>
    <row r="134" spans="3:11" x14ac:dyDescent="0.25">
      <c r="C134" s="91" t="s">
        <v>66</v>
      </c>
      <c r="D134" s="143"/>
      <c r="E134" s="92">
        <v>6000</v>
      </c>
      <c r="F134" s="89">
        <f t="shared" si="12"/>
        <v>0</v>
      </c>
      <c r="G134" s="153"/>
      <c r="H134" s="93" t="s">
        <v>971</v>
      </c>
      <c r="I134" s="90" t="str">
        <f>VLOOKUP(H134,Presupuesto!$B$11:$C$565,2,0)</f>
        <v>MUEBLES VARIOS DE OFICINA</v>
      </c>
      <c r="J134" s="90" t="str">
        <f t="shared" si="13"/>
        <v>Posgrado</v>
      </c>
      <c r="K134" s="90" t="s">
        <v>384</v>
      </c>
    </row>
    <row r="135" spans="3:11" x14ac:dyDescent="0.25">
      <c r="C135" s="91" t="s">
        <v>67</v>
      </c>
      <c r="D135" s="143"/>
      <c r="E135" s="92">
        <v>3000</v>
      </c>
      <c r="F135" s="89">
        <f t="shared" si="12"/>
        <v>0</v>
      </c>
      <c r="G135" s="153"/>
      <c r="H135" s="93" t="s">
        <v>971</v>
      </c>
      <c r="I135" s="90" t="str">
        <f>VLOOKUP(H135,Presupuesto!$B$11:$C$565,2,0)</f>
        <v>MUEBLES VARIOS DE OFICINA</v>
      </c>
      <c r="J135" s="90" t="str">
        <f t="shared" si="13"/>
        <v>Posgrado</v>
      </c>
      <c r="K135" s="90" t="s">
        <v>384</v>
      </c>
    </row>
    <row r="136" spans="3:11" x14ac:dyDescent="0.25">
      <c r="C136" s="91" t="s">
        <v>68</v>
      </c>
      <c r="D136" s="143"/>
      <c r="E136" s="92">
        <v>10000</v>
      </c>
      <c r="F136" s="89">
        <f t="shared" si="12"/>
        <v>0</v>
      </c>
      <c r="G136" s="153"/>
      <c r="H136" s="93" t="s">
        <v>971</v>
      </c>
      <c r="I136" s="90" t="str">
        <f>VLOOKUP(H136,Presupuesto!$B$11:$C$565,2,0)</f>
        <v>MUEBLES VARIOS DE OFICINA</v>
      </c>
      <c r="J136" s="90" t="str">
        <f t="shared" si="13"/>
        <v>Posgrado</v>
      </c>
      <c r="K136" s="90" t="s">
        <v>384</v>
      </c>
    </row>
    <row r="137" spans="3:11" x14ac:dyDescent="0.25">
      <c r="C137" s="91" t="s">
        <v>69</v>
      </c>
      <c r="D137" s="143"/>
      <c r="E137" s="92">
        <v>8000</v>
      </c>
      <c r="F137" s="89">
        <f t="shared" si="12"/>
        <v>0</v>
      </c>
      <c r="G137" s="153"/>
      <c r="H137" s="93" t="s">
        <v>974</v>
      </c>
      <c r="I137" s="90" t="str">
        <f>VLOOKUP(H137,Presupuesto!$B$11:$C$565,2,0)</f>
        <v>EQUIPOS VARIOS DE OFICINA</v>
      </c>
      <c r="J137" s="90" t="str">
        <f t="shared" si="13"/>
        <v>Posgrado</v>
      </c>
      <c r="K137" s="90" t="s">
        <v>384</v>
      </c>
    </row>
    <row r="138" spans="3:11" x14ac:dyDescent="0.25">
      <c r="C138" s="91" t="s">
        <v>70</v>
      </c>
      <c r="D138" s="143"/>
      <c r="E138" s="92">
        <v>2000</v>
      </c>
      <c r="F138" s="89">
        <f t="shared" si="12"/>
        <v>0</v>
      </c>
      <c r="G138" s="153"/>
      <c r="H138" s="93" t="s">
        <v>974</v>
      </c>
      <c r="I138" s="90" t="str">
        <f>VLOOKUP(H138,Presupuesto!$B$11:$C$565,2,0)</f>
        <v>EQUIPOS VARIOS DE OFICINA</v>
      </c>
      <c r="J138" s="90" t="str">
        <f t="shared" si="13"/>
        <v>Posgrado</v>
      </c>
      <c r="K138" s="90" t="s">
        <v>392</v>
      </c>
    </row>
    <row r="139" spans="3:11" x14ac:dyDescent="0.25">
      <c r="C139" s="91" t="s">
        <v>71</v>
      </c>
      <c r="D139" s="143"/>
      <c r="E139" s="92">
        <v>5000</v>
      </c>
      <c r="F139" s="89">
        <f t="shared" si="12"/>
        <v>0</v>
      </c>
      <c r="G139" s="153"/>
      <c r="H139" s="93" t="s">
        <v>974</v>
      </c>
      <c r="I139" s="90" t="str">
        <f>VLOOKUP(H139,Presupuesto!$B$11:$C$565,2,0)</f>
        <v>EQUIPOS VARIOS DE OFICINA</v>
      </c>
      <c r="J139" s="90" t="str">
        <f t="shared" si="13"/>
        <v>Posgrado</v>
      </c>
      <c r="K139" s="90" t="s">
        <v>388</v>
      </c>
    </row>
    <row r="140" spans="3:11" ht="15.75" thickBot="1" x14ac:dyDescent="0.3">
      <c r="C140" s="94" t="s">
        <v>72</v>
      </c>
      <c r="D140" s="151"/>
      <c r="E140" s="96">
        <v>100000</v>
      </c>
      <c r="F140" s="97">
        <f t="shared" si="12"/>
        <v>0</v>
      </c>
      <c r="G140" s="154"/>
      <c r="H140" s="98" t="s">
        <v>974</v>
      </c>
      <c r="I140" s="98" t="str">
        <f>VLOOKUP(H140,Presupuesto!$B$11:$C$565,2,0)</f>
        <v>EQUIPOS VARIOS DE OFICINA</v>
      </c>
      <c r="J140" s="98" t="str">
        <f t="shared" si="13"/>
        <v>Posgrado</v>
      </c>
      <c r="K140" s="116" t="s">
        <v>383</v>
      </c>
    </row>
    <row r="142" spans="3:11" ht="15.75" thickBot="1" x14ac:dyDescent="0.3">
      <c r="C142" s="241"/>
      <c r="D142" s="242"/>
      <c r="E142" s="243"/>
      <c r="F142" s="243"/>
      <c r="G142" s="244"/>
      <c r="H142" s="243"/>
      <c r="I142" s="243"/>
      <c r="J142" s="147"/>
      <c r="K142" s="147"/>
    </row>
    <row r="143" spans="3:11" ht="15.75" thickBot="1" x14ac:dyDescent="0.3">
      <c r="C143" s="29" t="s">
        <v>43</v>
      </c>
      <c r="D143" s="30">
        <f>SUM(F150:F159)</f>
        <v>0</v>
      </c>
      <c r="E143" s="169"/>
      <c r="F143" s="169"/>
      <c r="G143" s="72"/>
      <c r="H143" s="169"/>
      <c r="I143" s="169"/>
    </row>
    <row r="144" spans="3:11" x14ac:dyDescent="0.25">
      <c r="C144" s="67"/>
      <c r="D144" s="31"/>
      <c r="E144" s="85"/>
      <c r="F144" s="85"/>
      <c r="G144" s="85"/>
      <c r="H144" s="69"/>
      <c r="I144" s="69"/>
      <c r="J144" s="69"/>
      <c r="K144" s="104"/>
    </row>
    <row r="145" spans="3:11" x14ac:dyDescent="0.25">
      <c r="C145" s="67"/>
      <c r="D145" s="31"/>
      <c r="E145" s="85"/>
      <c r="F145" s="85"/>
      <c r="G145" s="85"/>
      <c r="H145" s="69"/>
      <c r="I145" s="69"/>
      <c r="J145" s="69"/>
      <c r="K145" s="104"/>
    </row>
    <row r="146" spans="3:11" ht="15.75" x14ac:dyDescent="0.25">
      <c r="C146" s="194" t="s">
        <v>381</v>
      </c>
      <c r="D146" s="252"/>
      <c r="E146" s="85"/>
      <c r="F146" s="85"/>
      <c r="G146" s="85"/>
      <c r="H146" s="69"/>
      <c r="I146" s="69"/>
      <c r="J146" s="69"/>
      <c r="K146" s="104"/>
    </row>
    <row r="147" spans="3:11" ht="18.75" x14ac:dyDescent="0.25">
      <c r="C147" s="195" t="e">
        <f>IFERROR(VLOOKUP(D146,#REF!,2,FALSE),IFERROR(VLOOKUP(D146,#REF!,2,FALSE),IFERROR(VLOOKUP(D146,#REF!,2,FALSE),IFERROR(VLOOKUP(D146,#REF!,2,FALSE),IFERROR(VLOOKUP(D146,#REF!,2,FALSE),IFERROR(VLOOKUP(D146,#REF!,2,FALSE),IFERROR(VLOOKUP(D146,#REF!,2,FALSE),IFERROR(VLOOKUP(D146,#REF!,2,FALSE),IFERROR(VLOOKUP(D146,#REF!,2,FALSE),IFERROR(VLOOKUP(D146,#REF!,2,FALSE),IFERROR(VLOOKUP(D146,#REF!,2,FALSE),IFERROR(VLOOKUP(D146,#REF!,2,FALSE),IFERROR(VLOOKUP(D146,#REF!,2,FALSE),IFERROR(VLOOKUP(D146,#REF!,2,FALSE),IFERROR(VLOOKUP(D146,'16. Desa. del Sistema Educ.Sup.'!$F:$G,2,FALSE),IFERROR(VLOOKUP(D146,#REF!,2,FALSE),VLOOKUP(D146,#REF!,2,0)))))))))))))))))</f>
        <v>#REF!</v>
      </c>
      <c r="D147" s="31"/>
      <c r="E147" s="85"/>
      <c r="F147" s="85"/>
      <c r="G147" s="85"/>
      <c r="H147" s="69"/>
      <c r="I147" s="69"/>
      <c r="J147" s="69"/>
      <c r="K147" s="104"/>
    </row>
    <row r="148" spans="3:11" ht="15.75" thickBot="1" x14ac:dyDescent="0.3">
      <c r="C148" s="67"/>
      <c r="D148" s="31"/>
      <c r="E148" s="85"/>
      <c r="F148" s="85"/>
      <c r="G148" s="85"/>
      <c r="H148" s="69"/>
      <c r="I148" s="69"/>
      <c r="J148" s="69"/>
      <c r="K148" s="104"/>
    </row>
    <row r="149" spans="3:11" ht="15.75" thickBot="1" x14ac:dyDescent="0.3">
      <c r="C149" s="118" t="s">
        <v>44</v>
      </c>
      <c r="D149" s="120" t="s">
        <v>55</v>
      </c>
      <c r="E149" s="120" t="s">
        <v>57</v>
      </c>
      <c r="F149" s="119" t="s">
        <v>27</v>
      </c>
      <c r="G149" s="125" t="s">
        <v>120</v>
      </c>
      <c r="H149" s="120" t="s">
        <v>46</v>
      </c>
      <c r="I149" s="120" t="s">
        <v>121</v>
      </c>
      <c r="J149" s="120" t="s">
        <v>399</v>
      </c>
      <c r="K149" s="120" t="s">
        <v>400</v>
      </c>
    </row>
    <row r="150" spans="3:11" x14ac:dyDescent="0.25">
      <c r="C150" s="87" t="s">
        <v>63</v>
      </c>
      <c r="D150" s="150"/>
      <c r="E150" s="88">
        <v>2800</v>
      </c>
      <c r="F150" s="89">
        <f>D150*E150</f>
        <v>0</v>
      </c>
      <c r="G150" s="153"/>
      <c r="H150" s="90" t="s">
        <v>971</v>
      </c>
      <c r="I150" s="90" t="str">
        <f>VLOOKUP(H150,Presupuesto!$B$11:$C$565,2,0)</f>
        <v>MUEBLES VARIOS DE OFICINA</v>
      </c>
      <c r="J150" s="203" t="s">
        <v>1343</v>
      </c>
      <c r="K150" s="90" t="s">
        <v>393</v>
      </c>
    </row>
    <row r="151" spans="3:11" x14ac:dyDescent="0.25">
      <c r="C151" s="91" t="s">
        <v>64</v>
      </c>
      <c r="D151" s="143"/>
      <c r="E151" s="92">
        <v>2400</v>
      </c>
      <c r="F151" s="89">
        <f>D151*E151</f>
        <v>0</v>
      </c>
      <c r="G151" s="153"/>
      <c r="H151" s="93" t="s">
        <v>971</v>
      </c>
      <c r="I151" s="90" t="str">
        <f>VLOOKUP(H151,Presupuesto!$B$11:$C$565,2,0)</f>
        <v>MUEBLES VARIOS DE OFICINA</v>
      </c>
      <c r="J151" s="90" t="str">
        <f>$J$150</f>
        <v>Posgrado</v>
      </c>
      <c r="K151" s="90" t="s">
        <v>401</v>
      </c>
    </row>
    <row r="152" spans="3:11" x14ac:dyDescent="0.25">
      <c r="C152" s="91" t="s">
        <v>65</v>
      </c>
      <c r="D152" s="143"/>
      <c r="E152" s="92">
        <v>1000</v>
      </c>
      <c r="F152" s="89">
        <f t="shared" ref="F152:F159" si="14">D152*E152</f>
        <v>0</v>
      </c>
      <c r="G152" s="153"/>
      <c r="H152" s="93" t="s">
        <v>971</v>
      </c>
      <c r="I152" s="90" t="str">
        <f>VLOOKUP(H152,Presupuesto!$B$11:$C$565,2,0)</f>
        <v>MUEBLES VARIOS DE OFICINA</v>
      </c>
      <c r="J152" s="90" t="str">
        <f t="shared" ref="J152:J159" si="15">$J$150</f>
        <v>Posgrado</v>
      </c>
      <c r="K152" s="90" t="s">
        <v>384</v>
      </c>
    </row>
    <row r="153" spans="3:11" x14ac:dyDescent="0.25">
      <c r="C153" s="91" t="s">
        <v>66</v>
      </c>
      <c r="D153" s="143"/>
      <c r="E153" s="92">
        <v>6000</v>
      </c>
      <c r="F153" s="89">
        <f t="shared" si="14"/>
        <v>0</v>
      </c>
      <c r="G153" s="153"/>
      <c r="H153" s="93" t="s">
        <v>971</v>
      </c>
      <c r="I153" s="90" t="str">
        <f>VLOOKUP(H153,Presupuesto!$B$11:$C$565,2,0)</f>
        <v>MUEBLES VARIOS DE OFICINA</v>
      </c>
      <c r="J153" s="90" t="str">
        <f t="shared" si="15"/>
        <v>Posgrado</v>
      </c>
      <c r="K153" s="90" t="s">
        <v>384</v>
      </c>
    </row>
    <row r="154" spans="3:11" x14ac:dyDescent="0.25">
      <c r="C154" s="91" t="s">
        <v>67</v>
      </c>
      <c r="D154" s="143"/>
      <c r="E154" s="92">
        <v>3000</v>
      </c>
      <c r="F154" s="89">
        <f t="shared" si="14"/>
        <v>0</v>
      </c>
      <c r="G154" s="153"/>
      <c r="H154" s="93" t="s">
        <v>971</v>
      </c>
      <c r="I154" s="90" t="str">
        <f>VLOOKUP(H154,Presupuesto!$B$11:$C$565,2,0)</f>
        <v>MUEBLES VARIOS DE OFICINA</v>
      </c>
      <c r="J154" s="90" t="str">
        <f t="shared" si="15"/>
        <v>Posgrado</v>
      </c>
      <c r="K154" s="90" t="s">
        <v>384</v>
      </c>
    </row>
    <row r="155" spans="3:11" x14ac:dyDescent="0.25">
      <c r="C155" s="91" t="s">
        <v>68</v>
      </c>
      <c r="D155" s="143"/>
      <c r="E155" s="92">
        <v>10000</v>
      </c>
      <c r="F155" s="89">
        <f t="shared" si="14"/>
        <v>0</v>
      </c>
      <c r="G155" s="153"/>
      <c r="H155" s="93" t="s">
        <v>971</v>
      </c>
      <c r="I155" s="90" t="str">
        <f>VLOOKUP(H155,Presupuesto!$B$11:$C$565,2,0)</f>
        <v>MUEBLES VARIOS DE OFICINA</v>
      </c>
      <c r="J155" s="90" t="str">
        <f t="shared" si="15"/>
        <v>Posgrado</v>
      </c>
      <c r="K155" s="90" t="s">
        <v>384</v>
      </c>
    </row>
    <row r="156" spans="3:11" x14ac:dyDescent="0.25">
      <c r="C156" s="91" t="s">
        <v>69</v>
      </c>
      <c r="D156" s="143"/>
      <c r="E156" s="92">
        <v>8000</v>
      </c>
      <c r="F156" s="89">
        <f t="shared" si="14"/>
        <v>0</v>
      </c>
      <c r="G156" s="153"/>
      <c r="H156" s="93" t="s">
        <v>974</v>
      </c>
      <c r="I156" s="90" t="str">
        <f>VLOOKUP(H156,Presupuesto!$B$11:$C$565,2,0)</f>
        <v>EQUIPOS VARIOS DE OFICINA</v>
      </c>
      <c r="J156" s="90" t="str">
        <f t="shared" si="15"/>
        <v>Posgrado</v>
      </c>
      <c r="K156" s="90" t="s">
        <v>384</v>
      </c>
    </row>
    <row r="157" spans="3:11" x14ac:dyDescent="0.25">
      <c r="C157" s="91" t="s">
        <v>70</v>
      </c>
      <c r="D157" s="143"/>
      <c r="E157" s="92">
        <v>2000</v>
      </c>
      <c r="F157" s="89">
        <f t="shared" si="14"/>
        <v>0</v>
      </c>
      <c r="G157" s="153"/>
      <c r="H157" s="93" t="s">
        <v>974</v>
      </c>
      <c r="I157" s="90" t="str">
        <f>VLOOKUP(H157,Presupuesto!$B$11:$C$565,2,0)</f>
        <v>EQUIPOS VARIOS DE OFICINA</v>
      </c>
      <c r="J157" s="90" t="str">
        <f t="shared" si="15"/>
        <v>Posgrado</v>
      </c>
      <c r="K157" s="90" t="s">
        <v>392</v>
      </c>
    </row>
    <row r="158" spans="3:11" x14ac:dyDescent="0.25">
      <c r="C158" s="91" t="s">
        <v>71</v>
      </c>
      <c r="D158" s="143"/>
      <c r="E158" s="92">
        <v>5000</v>
      </c>
      <c r="F158" s="89">
        <f t="shared" si="14"/>
        <v>0</v>
      </c>
      <c r="G158" s="153"/>
      <c r="H158" s="93" t="s">
        <v>974</v>
      </c>
      <c r="I158" s="90" t="str">
        <f>VLOOKUP(H158,Presupuesto!$B$11:$C$565,2,0)</f>
        <v>EQUIPOS VARIOS DE OFICINA</v>
      </c>
      <c r="J158" s="90" t="str">
        <f t="shared" si="15"/>
        <v>Posgrado</v>
      </c>
      <c r="K158" s="90" t="s">
        <v>388</v>
      </c>
    </row>
    <row r="159" spans="3:11" ht="15.75" thickBot="1" x14ac:dyDescent="0.3">
      <c r="C159" s="94" t="s">
        <v>72</v>
      </c>
      <c r="D159" s="151"/>
      <c r="E159" s="96">
        <v>100000</v>
      </c>
      <c r="F159" s="97">
        <f t="shared" si="14"/>
        <v>0</v>
      </c>
      <c r="G159" s="154"/>
      <c r="H159" s="98" t="s">
        <v>974</v>
      </c>
      <c r="I159" s="98" t="str">
        <f>VLOOKUP(H159,Presupuesto!$B$11:$C$565,2,0)</f>
        <v>EQUIPOS VARIOS DE OFICINA</v>
      </c>
      <c r="J159" s="98" t="str">
        <f t="shared" si="15"/>
        <v>Posgrado</v>
      </c>
      <c r="K159" s="116" t="s">
        <v>383</v>
      </c>
    </row>
    <row r="161" spans="3:11" ht="15.75" thickBot="1" x14ac:dyDescent="0.3"/>
    <row r="162" spans="3:11" ht="15.75" thickBot="1" x14ac:dyDescent="0.3">
      <c r="C162" s="29" t="s">
        <v>43</v>
      </c>
      <c r="D162" s="30">
        <f>SUM(F169:F178)</f>
        <v>0</v>
      </c>
      <c r="E162" s="169"/>
      <c r="F162" s="169"/>
      <c r="G162" s="72"/>
      <c r="H162" s="169"/>
      <c r="I162" s="169"/>
    </row>
    <row r="163" spans="3:11" x14ac:dyDescent="0.25">
      <c r="C163" s="67"/>
      <c r="D163" s="31"/>
      <c r="E163" s="85"/>
      <c r="F163" s="85"/>
      <c r="G163" s="85"/>
      <c r="H163" s="69"/>
      <c r="I163" s="69"/>
      <c r="J163" s="69"/>
      <c r="K163" s="104"/>
    </row>
    <row r="164" spans="3:11" x14ac:dyDescent="0.25">
      <c r="C164" s="67"/>
      <c r="D164" s="31"/>
      <c r="E164" s="85"/>
      <c r="F164" s="85"/>
      <c r="G164" s="85"/>
      <c r="H164" s="69"/>
      <c r="I164" s="69"/>
      <c r="J164" s="69"/>
      <c r="K164" s="104"/>
    </row>
    <row r="165" spans="3:11" ht="15.75" x14ac:dyDescent="0.25">
      <c r="C165" s="194" t="s">
        <v>381</v>
      </c>
      <c r="D165" s="252"/>
      <c r="E165" s="85"/>
      <c r="F165" s="85"/>
      <c r="G165" s="85"/>
      <c r="H165" s="69"/>
      <c r="I165" s="69"/>
      <c r="J165" s="69"/>
      <c r="K165" s="104"/>
    </row>
    <row r="166" spans="3:11" ht="18.75" x14ac:dyDescent="0.25">
      <c r="C166" s="195" t="e">
        <f>IFERROR(VLOOKUP(D165,#REF!,2,FALSE),IFERROR(VLOOKUP(D165,#REF!,2,FALSE),IFERROR(VLOOKUP(D165,#REF!,2,FALSE),IFERROR(VLOOKUP(D165,#REF!,2,FALSE),IFERROR(VLOOKUP(D165,#REF!,2,FALSE),IFERROR(VLOOKUP(D165,#REF!,2,FALSE),IFERROR(VLOOKUP(D165,#REF!,2,FALSE),IFERROR(VLOOKUP(D165,#REF!,2,FALSE),IFERROR(VLOOKUP(D165,#REF!,2,FALSE),IFERROR(VLOOKUP(D165,#REF!,2,FALSE),IFERROR(VLOOKUP(D165,#REF!,2,FALSE),IFERROR(VLOOKUP(D165,#REF!,2,FALSE),IFERROR(VLOOKUP(D165,#REF!,2,FALSE),IFERROR(VLOOKUP(D165,#REF!,2,FALSE),IFERROR(VLOOKUP(D165,'16. Desa. del Sistema Educ.Sup.'!$F:$G,2,FALSE),IFERROR(VLOOKUP(D165,#REF!,2,FALSE),VLOOKUP(D165,#REF!,2,0)))))))))))))))))</f>
        <v>#REF!</v>
      </c>
      <c r="D166" s="31"/>
      <c r="E166" s="85"/>
      <c r="F166" s="85"/>
      <c r="G166" s="85"/>
      <c r="H166" s="69"/>
      <c r="I166" s="69"/>
      <c r="J166" s="69"/>
      <c r="K166" s="104"/>
    </row>
    <row r="167" spans="3:11" ht="15.75" thickBot="1" x14ac:dyDescent="0.3">
      <c r="C167" s="67"/>
      <c r="D167" s="31"/>
      <c r="E167" s="85"/>
      <c r="F167" s="85"/>
      <c r="G167" s="85"/>
      <c r="H167" s="69"/>
      <c r="I167" s="69"/>
      <c r="J167" s="69"/>
      <c r="K167" s="104"/>
    </row>
    <row r="168" spans="3:11" ht="15.75" thickBot="1" x14ac:dyDescent="0.3">
      <c r="C168" s="118" t="s">
        <v>44</v>
      </c>
      <c r="D168" s="120" t="s">
        <v>55</v>
      </c>
      <c r="E168" s="120" t="s">
        <v>57</v>
      </c>
      <c r="F168" s="119" t="s">
        <v>27</v>
      </c>
      <c r="G168" s="125" t="s">
        <v>120</v>
      </c>
      <c r="H168" s="120" t="s">
        <v>46</v>
      </c>
      <c r="I168" s="120" t="s">
        <v>121</v>
      </c>
      <c r="J168" s="120" t="s">
        <v>399</v>
      </c>
      <c r="K168" s="120" t="s">
        <v>400</v>
      </c>
    </row>
    <row r="169" spans="3:11" x14ac:dyDescent="0.25">
      <c r="C169" s="87" t="s">
        <v>63</v>
      </c>
      <c r="D169" s="150"/>
      <c r="E169" s="88">
        <v>2800</v>
      </c>
      <c r="F169" s="89">
        <f>D169*E169</f>
        <v>0</v>
      </c>
      <c r="G169" s="153"/>
      <c r="H169" s="90" t="s">
        <v>971</v>
      </c>
      <c r="I169" s="90" t="str">
        <f>VLOOKUP(H169,Presupuesto!$B$11:$C$565,2,0)</f>
        <v>MUEBLES VARIOS DE OFICINA</v>
      </c>
      <c r="J169" s="203" t="s">
        <v>1343</v>
      </c>
      <c r="K169" s="90" t="s">
        <v>393</v>
      </c>
    </row>
    <row r="170" spans="3:11" x14ac:dyDescent="0.25">
      <c r="C170" s="91" t="s">
        <v>64</v>
      </c>
      <c r="D170" s="143"/>
      <c r="E170" s="92">
        <v>2400</v>
      </c>
      <c r="F170" s="89">
        <f>D170*E170</f>
        <v>0</v>
      </c>
      <c r="G170" s="153"/>
      <c r="H170" s="93" t="s">
        <v>971</v>
      </c>
      <c r="I170" s="90" t="str">
        <f>VLOOKUP(H170,Presupuesto!$B$11:$C$565,2,0)</f>
        <v>MUEBLES VARIOS DE OFICINA</v>
      </c>
      <c r="J170" s="90" t="str">
        <f>$J$169</f>
        <v>Posgrado</v>
      </c>
      <c r="K170" s="90" t="s">
        <v>401</v>
      </c>
    </row>
    <row r="171" spans="3:11" x14ac:dyDescent="0.25">
      <c r="C171" s="91" t="s">
        <v>65</v>
      </c>
      <c r="D171" s="143"/>
      <c r="E171" s="92">
        <v>1000</v>
      </c>
      <c r="F171" s="89">
        <f t="shared" ref="F171:F178" si="16">D171*E171</f>
        <v>0</v>
      </c>
      <c r="G171" s="153"/>
      <c r="H171" s="93" t="s">
        <v>971</v>
      </c>
      <c r="I171" s="90" t="str">
        <f>VLOOKUP(H171,Presupuesto!$B$11:$C$565,2,0)</f>
        <v>MUEBLES VARIOS DE OFICINA</v>
      </c>
      <c r="J171" s="90" t="str">
        <f t="shared" ref="J171:J178" si="17">$J$169</f>
        <v>Posgrado</v>
      </c>
      <c r="K171" s="90" t="s">
        <v>384</v>
      </c>
    </row>
    <row r="172" spans="3:11" x14ac:dyDescent="0.25">
      <c r="C172" s="91" t="s">
        <v>66</v>
      </c>
      <c r="D172" s="143"/>
      <c r="E172" s="92">
        <v>6000</v>
      </c>
      <c r="F172" s="89">
        <f t="shared" si="16"/>
        <v>0</v>
      </c>
      <c r="G172" s="153"/>
      <c r="H172" s="93" t="s">
        <v>971</v>
      </c>
      <c r="I172" s="90" t="str">
        <f>VLOOKUP(H172,Presupuesto!$B$11:$C$565,2,0)</f>
        <v>MUEBLES VARIOS DE OFICINA</v>
      </c>
      <c r="J172" s="90" t="str">
        <f t="shared" si="17"/>
        <v>Posgrado</v>
      </c>
      <c r="K172" s="90" t="s">
        <v>384</v>
      </c>
    </row>
    <row r="173" spans="3:11" x14ac:dyDescent="0.25">
      <c r="C173" s="91" t="s">
        <v>67</v>
      </c>
      <c r="D173" s="143"/>
      <c r="E173" s="92">
        <v>3000</v>
      </c>
      <c r="F173" s="89">
        <f t="shared" si="16"/>
        <v>0</v>
      </c>
      <c r="G173" s="153"/>
      <c r="H173" s="93" t="s">
        <v>971</v>
      </c>
      <c r="I173" s="90" t="str">
        <f>VLOOKUP(H173,Presupuesto!$B$11:$C$565,2,0)</f>
        <v>MUEBLES VARIOS DE OFICINA</v>
      </c>
      <c r="J173" s="90" t="str">
        <f t="shared" si="17"/>
        <v>Posgrado</v>
      </c>
      <c r="K173" s="90" t="s">
        <v>384</v>
      </c>
    </row>
    <row r="174" spans="3:11" x14ac:dyDescent="0.25">
      <c r="C174" s="91" t="s">
        <v>68</v>
      </c>
      <c r="D174" s="143"/>
      <c r="E174" s="92">
        <v>10000</v>
      </c>
      <c r="F174" s="89">
        <f t="shared" si="16"/>
        <v>0</v>
      </c>
      <c r="G174" s="153"/>
      <c r="H174" s="93" t="s">
        <v>971</v>
      </c>
      <c r="I174" s="90" t="str">
        <f>VLOOKUP(H174,Presupuesto!$B$11:$C$565,2,0)</f>
        <v>MUEBLES VARIOS DE OFICINA</v>
      </c>
      <c r="J174" s="90" t="str">
        <f t="shared" si="17"/>
        <v>Posgrado</v>
      </c>
      <c r="K174" s="90" t="s">
        <v>384</v>
      </c>
    </row>
    <row r="175" spans="3:11" x14ac:dyDescent="0.25">
      <c r="C175" s="91" t="s">
        <v>69</v>
      </c>
      <c r="D175" s="143"/>
      <c r="E175" s="92">
        <v>8000</v>
      </c>
      <c r="F175" s="89">
        <f t="shared" si="16"/>
        <v>0</v>
      </c>
      <c r="G175" s="153"/>
      <c r="H175" s="93" t="s">
        <v>974</v>
      </c>
      <c r="I175" s="90" t="str">
        <f>VLOOKUP(H175,Presupuesto!$B$11:$C$565,2,0)</f>
        <v>EQUIPOS VARIOS DE OFICINA</v>
      </c>
      <c r="J175" s="90" t="str">
        <f t="shared" si="17"/>
        <v>Posgrado</v>
      </c>
      <c r="K175" s="90" t="s">
        <v>384</v>
      </c>
    </row>
    <row r="176" spans="3:11" x14ac:dyDescent="0.25">
      <c r="C176" s="91" t="s">
        <v>70</v>
      </c>
      <c r="D176" s="143"/>
      <c r="E176" s="92">
        <v>2000</v>
      </c>
      <c r="F176" s="89">
        <f t="shared" si="16"/>
        <v>0</v>
      </c>
      <c r="G176" s="153"/>
      <c r="H176" s="93" t="s">
        <v>974</v>
      </c>
      <c r="I176" s="90" t="str">
        <f>VLOOKUP(H176,Presupuesto!$B$11:$C$565,2,0)</f>
        <v>EQUIPOS VARIOS DE OFICINA</v>
      </c>
      <c r="J176" s="90" t="str">
        <f t="shared" si="17"/>
        <v>Posgrado</v>
      </c>
      <c r="K176" s="90" t="s">
        <v>392</v>
      </c>
    </row>
    <row r="177" spans="3:11" x14ac:dyDescent="0.25">
      <c r="C177" s="91" t="s">
        <v>71</v>
      </c>
      <c r="D177" s="143"/>
      <c r="E177" s="92">
        <v>5000</v>
      </c>
      <c r="F177" s="89">
        <f t="shared" si="16"/>
        <v>0</v>
      </c>
      <c r="G177" s="153"/>
      <c r="H177" s="93" t="s">
        <v>974</v>
      </c>
      <c r="I177" s="90" t="str">
        <f>VLOOKUP(H177,Presupuesto!$B$11:$C$565,2,0)</f>
        <v>EQUIPOS VARIOS DE OFICINA</v>
      </c>
      <c r="J177" s="90" t="str">
        <f t="shared" si="17"/>
        <v>Posgrado</v>
      </c>
      <c r="K177" s="90" t="s">
        <v>388</v>
      </c>
    </row>
    <row r="178" spans="3:11" ht="15.75" thickBot="1" x14ac:dyDescent="0.3">
      <c r="C178" s="94" t="s">
        <v>72</v>
      </c>
      <c r="D178" s="151"/>
      <c r="E178" s="96">
        <v>100000</v>
      </c>
      <c r="F178" s="97">
        <f t="shared" si="16"/>
        <v>0</v>
      </c>
      <c r="G178" s="154"/>
      <c r="H178" s="98" t="s">
        <v>974</v>
      </c>
      <c r="I178" s="98" t="str">
        <f>VLOOKUP(H178,Presupuesto!$B$11:$C$565,2,0)</f>
        <v>EQUIPOS VARIOS DE OFICINA</v>
      </c>
      <c r="J178" s="98" t="str">
        <f t="shared" si="17"/>
        <v>Posgrado</v>
      </c>
      <c r="K178" s="116" t="s">
        <v>383</v>
      </c>
    </row>
    <row r="180" spans="3:11" ht="15.75" thickBot="1" x14ac:dyDescent="0.3">
      <c r="C180" s="241"/>
      <c r="D180" s="242"/>
      <c r="E180" s="243"/>
      <c r="F180" s="243"/>
      <c r="G180" s="244"/>
      <c r="H180" s="243"/>
      <c r="I180" s="243"/>
      <c r="J180" s="147"/>
      <c r="K180" s="147"/>
    </row>
    <row r="181" spans="3:11" ht="15.75" thickBot="1" x14ac:dyDescent="0.3">
      <c r="C181" s="29" t="s">
        <v>43</v>
      </c>
      <c r="D181" s="30">
        <f>SUM(F188:F197)</f>
        <v>0</v>
      </c>
      <c r="E181" s="169"/>
      <c r="F181" s="169"/>
      <c r="G181" s="72"/>
      <c r="H181" s="169"/>
      <c r="I181" s="169"/>
    </row>
    <row r="182" spans="3:11" x14ac:dyDescent="0.25">
      <c r="C182" s="67"/>
      <c r="D182" s="31"/>
      <c r="E182" s="85"/>
      <c r="F182" s="85"/>
      <c r="G182" s="85"/>
      <c r="H182" s="69"/>
      <c r="I182" s="69"/>
      <c r="J182" s="69"/>
      <c r="K182" s="104"/>
    </row>
    <row r="183" spans="3:11" x14ac:dyDescent="0.25">
      <c r="C183" s="67"/>
      <c r="D183" s="31"/>
      <c r="E183" s="85"/>
      <c r="F183" s="85"/>
      <c r="G183" s="85"/>
      <c r="H183" s="69"/>
      <c r="I183" s="69"/>
      <c r="J183" s="69"/>
      <c r="K183" s="104"/>
    </row>
    <row r="184" spans="3:11" ht="15.75" x14ac:dyDescent="0.25">
      <c r="C184" s="194" t="s">
        <v>381</v>
      </c>
      <c r="D184" s="252"/>
      <c r="E184" s="85"/>
      <c r="F184" s="85"/>
      <c r="G184" s="85"/>
      <c r="H184" s="69"/>
      <c r="I184" s="69"/>
      <c r="J184" s="69"/>
      <c r="K184" s="104"/>
    </row>
    <row r="185" spans="3:11" ht="18.75" x14ac:dyDescent="0.25">
      <c r="C185" s="195" t="e">
        <f>IFERROR(VLOOKUP(D184,#REF!,2,FALSE),IFERROR(VLOOKUP(D184,#REF!,2,FALSE),IFERROR(VLOOKUP(D184,#REF!,2,FALSE),IFERROR(VLOOKUP(D184,#REF!,2,FALSE),IFERROR(VLOOKUP(D184,#REF!,2,FALSE),IFERROR(VLOOKUP(D184,#REF!,2,FALSE),IFERROR(VLOOKUP(D184,#REF!,2,FALSE),IFERROR(VLOOKUP(D184,#REF!,2,FALSE),IFERROR(VLOOKUP(D184,#REF!,2,FALSE),IFERROR(VLOOKUP(D184,#REF!,2,FALSE),IFERROR(VLOOKUP(D184,#REF!,2,FALSE),IFERROR(VLOOKUP(D184,#REF!,2,FALSE),IFERROR(VLOOKUP(D184,#REF!,2,FALSE),IFERROR(VLOOKUP(D184,#REF!,2,FALSE),IFERROR(VLOOKUP(D184,'16. Desa. del Sistema Educ.Sup.'!$F:$G,2,FALSE),IFERROR(VLOOKUP(D184,#REF!,2,FALSE),VLOOKUP(D184,#REF!,2,0)))))))))))))))))</f>
        <v>#REF!</v>
      </c>
      <c r="D185" s="31"/>
      <c r="E185" s="85"/>
      <c r="F185" s="85"/>
      <c r="G185" s="85"/>
      <c r="H185" s="69"/>
      <c r="I185" s="69"/>
      <c r="J185" s="69"/>
      <c r="K185" s="104"/>
    </row>
    <row r="186" spans="3:11" ht="15.75" thickBot="1" x14ac:dyDescent="0.3">
      <c r="C186" s="67"/>
      <c r="D186" s="31"/>
      <c r="E186" s="85"/>
      <c r="F186" s="85"/>
      <c r="G186" s="85"/>
      <c r="H186" s="69"/>
      <c r="I186" s="69"/>
      <c r="J186" s="69"/>
      <c r="K186" s="104"/>
    </row>
    <row r="187" spans="3:11" ht="15.75" thickBot="1" x14ac:dyDescent="0.3">
      <c r="C187" s="118" t="s">
        <v>44</v>
      </c>
      <c r="D187" s="120" t="s">
        <v>55</v>
      </c>
      <c r="E187" s="120" t="s">
        <v>57</v>
      </c>
      <c r="F187" s="119" t="s">
        <v>27</v>
      </c>
      <c r="G187" s="125" t="s">
        <v>120</v>
      </c>
      <c r="H187" s="120" t="s">
        <v>46</v>
      </c>
      <c r="I187" s="120" t="s">
        <v>121</v>
      </c>
      <c r="J187" s="120" t="s">
        <v>399</v>
      </c>
      <c r="K187" s="120" t="s">
        <v>400</v>
      </c>
    </row>
    <row r="188" spans="3:11" x14ac:dyDescent="0.25">
      <c r="C188" s="87" t="s">
        <v>63</v>
      </c>
      <c r="D188" s="150"/>
      <c r="E188" s="88">
        <v>2800</v>
      </c>
      <c r="F188" s="89">
        <f>D188*E188</f>
        <v>0</v>
      </c>
      <c r="G188" s="153"/>
      <c r="H188" s="90" t="s">
        <v>971</v>
      </c>
      <c r="I188" s="90" t="str">
        <f>VLOOKUP(H188,Presupuesto!$B$11:$C$565,2,0)</f>
        <v>MUEBLES VARIOS DE OFICINA</v>
      </c>
      <c r="J188" s="203" t="s">
        <v>1343</v>
      </c>
      <c r="K188" s="90" t="s">
        <v>393</v>
      </c>
    </row>
    <row r="189" spans="3:11" x14ac:dyDescent="0.25">
      <c r="C189" s="91" t="s">
        <v>64</v>
      </c>
      <c r="D189" s="143"/>
      <c r="E189" s="92">
        <v>2400</v>
      </c>
      <c r="F189" s="89">
        <f>D189*E189</f>
        <v>0</v>
      </c>
      <c r="G189" s="153"/>
      <c r="H189" s="93" t="s">
        <v>971</v>
      </c>
      <c r="I189" s="90" t="str">
        <f>VLOOKUP(H189,Presupuesto!$B$11:$C$565,2,0)</f>
        <v>MUEBLES VARIOS DE OFICINA</v>
      </c>
      <c r="J189" s="90" t="str">
        <f>$J$188</f>
        <v>Posgrado</v>
      </c>
      <c r="K189" s="90" t="s">
        <v>401</v>
      </c>
    </row>
    <row r="190" spans="3:11" x14ac:dyDescent="0.25">
      <c r="C190" s="91" t="s">
        <v>65</v>
      </c>
      <c r="D190" s="143"/>
      <c r="E190" s="92">
        <v>1000</v>
      </c>
      <c r="F190" s="89">
        <f t="shared" ref="F190:F197" si="18">D190*E190</f>
        <v>0</v>
      </c>
      <c r="G190" s="153"/>
      <c r="H190" s="93" t="s">
        <v>971</v>
      </c>
      <c r="I190" s="90" t="str">
        <f>VLOOKUP(H190,Presupuesto!$B$11:$C$565,2,0)</f>
        <v>MUEBLES VARIOS DE OFICINA</v>
      </c>
      <c r="J190" s="90" t="str">
        <f t="shared" ref="J190:J197" si="19">$J$188</f>
        <v>Posgrado</v>
      </c>
      <c r="K190" s="90" t="s">
        <v>384</v>
      </c>
    </row>
    <row r="191" spans="3:11" x14ac:dyDescent="0.25">
      <c r="C191" s="91" t="s">
        <v>66</v>
      </c>
      <c r="D191" s="143"/>
      <c r="E191" s="92">
        <v>6000</v>
      </c>
      <c r="F191" s="89">
        <f t="shared" si="18"/>
        <v>0</v>
      </c>
      <c r="G191" s="153"/>
      <c r="H191" s="93" t="s">
        <v>971</v>
      </c>
      <c r="I191" s="90" t="str">
        <f>VLOOKUP(H191,Presupuesto!$B$11:$C$565,2,0)</f>
        <v>MUEBLES VARIOS DE OFICINA</v>
      </c>
      <c r="J191" s="90" t="str">
        <f t="shared" si="19"/>
        <v>Posgrado</v>
      </c>
      <c r="K191" s="90" t="s">
        <v>384</v>
      </c>
    </row>
    <row r="192" spans="3:11" x14ac:dyDescent="0.25">
      <c r="C192" s="91" t="s">
        <v>67</v>
      </c>
      <c r="D192" s="143"/>
      <c r="E192" s="92">
        <v>3000</v>
      </c>
      <c r="F192" s="89">
        <f t="shared" si="18"/>
        <v>0</v>
      </c>
      <c r="G192" s="153"/>
      <c r="H192" s="93" t="s">
        <v>971</v>
      </c>
      <c r="I192" s="90" t="str">
        <f>VLOOKUP(H192,Presupuesto!$B$11:$C$565,2,0)</f>
        <v>MUEBLES VARIOS DE OFICINA</v>
      </c>
      <c r="J192" s="90" t="str">
        <f t="shared" si="19"/>
        <v>Posgrado</v>
      </c>
      <c r="K192" s="90" t="s">
        <v>384</v>
      </c>
    </row>
    <row r="193" spans="3:11" x14ac:dyDescent="0.25">
      <c r="C193" s="91" t="s">
        <v>68</v>
      </c>
      <c r="D193" s="143"/>
      <c r="E193" s="92">
        <v>10000</v>
      </c>
      <c r="F193" s="89">
        <f t="shared" si="18"/>
        <v>0</v>
      </c>
      <c r="G193" s="153"/>
      <c r="H193" s="93" t="s">
        <v>971</v>
      </c>
      <c r="I193" s="90" t="str">
        <f>VLOOKUP(H193,Presupuesto!$B$11:$C$565,2,0)</f>
        <v>MUEBLES VARIOS DE OFICINA</v>
      </c>
      <c r="J193" s="90" t="str">
        <f t="shared" si="19"/>
        <v>Posgrado</v>
      </c>
      <c r="K193" s="90" t="s">
        <v>384</v>
      </c>
    </row>
    <row r="194" spans="3:11" x14ac:dyDescent="0.25">
      <c r="C194" s="91" t="s">
        <v>69</v>
      </c>
      <c r="D194" s="143"/>
      <c r="E194" s="92">
        <v>8000</v>
      </c>
      <c r="F194" s="89">
        <f t="shared" si="18"/>
        <v>0</v>
      </c>
      <c r="G194" s="153"/>
      <c r="H194" s="93" t="s">
        <v>974</v>
      </c>
      <c r="I194" s="90" t="str">
        <f>VLOOKUP(H194,Presupuesto!$B$11:$C$565,2,0)</f>
        <v>EQUIPOS VARIOS DE OFICINA</v>
      </c>
      <c r="J194" s="90" t="str">
        <f t="shared" si="19"/>
        <v>Posgrado</v>
      </c>
      <c r="K194" s="90" t="s">
        <v>384</v>
      </c>
    </row>
    <row r="195" spans="3:11" x14ac:dyDescent="0.25">
      <c r="C195" s="91" t="s">
        <v>70</v>
      </c>
      <c r="D195" s="143"/>
      <c r="E195" s="92">
        <v>2000</v>
      </c>
      <c r="F195" s="89">
        <f t="shared" si="18"/>
        <v>0</v>
      </c>
      <c r="G195" s="153"/>
      <c r="H195" s="93" t="s">
        <v>974</v>
      </c>
      <c r="I195" s="90" t="str">
        <f>VLOOKUP(H195,Presupuesto!$B$11:$C$565,2,0)</f>
        <v>EQUIPOS VARIOS DE OFICINA</v>
      </c>
      <c r="J195" s="90" t="str">
        <f t="shared" si="19"/>
        <v>Posgrado</v>
      </c>
      <c r="K195" s="90" t="s">
        <v>392</v>
      </c>
    </row>
    <row r="196" spans="3:11" x14ac:dyDescent="0.25">
      <c r="C196" s="91" t="s">
        <v>71</v>
      </c>
      <c r="D196" s="143"/>
      <c r="E196" s="92">
        <v>5000</v>
      </c>
      <c r="F196" s="89">
        <f t="shared" si="18"/>
        <v>0</v>
      </c>
      <c r="G196" s="153"/>
      <c r="H196" s="93" t="s">
        <v>974</v>
      </c>
      <c r="I196" s="90" t="str">
        <f>VLOOKUP(H196,Presupuesto!$B$11:$C$565,2,0)</f>
        <v>EQUIPOS VARIOS DE OFICINA</v>
      </c>
      <c r="J196" s="90" t="str">
        <f t="shared" si="19"/>
        <v>Posgrado</v>
      </c>
      <c r="K196" s="90" t="s">
        <v>388</v>
      </c>
    </row>
    <row r="197" spans="3:11" ht="15.75" thickBot="1" x14ac:dyDescent="0.3">
      <c r="C197" s="94" t="s">
        <v>72</v>
      </c>
      <c r="D197" s="151"/>
      <c r="E197" s="96">
        <v>100000</v>
      </c>
      <c r="F197" s="97">
        <f t="shared" si="18"/>
        <v>0</v>
      </c>
      <c r="G197" s="154"/>
      <c r="H197" s="98" t="s">
        <v>974</v>
      </c>
      <c r="I197" s="98" t="str">
        <f>VLOOKUP(H197,Presupuesto!$B$11:$C$565,2,0)</f>
        <v>EQUIPOS VARIOS DE OFICINA</v>
      </c>
      <c r="J197" s="98" t="str">
        <f t="shared" si="19"/>
        <v>Posgrado</v>
      </c>
      <c r="K197" s="116" t="s">
        <v>383</v>
      </c>
    </row>
    <row r="199" spans="3:11" ht="15.75" thickBot="1" x14ac:dyDescent="0.3"/>
    <row r="200" spans="3:11" ht="15.75" thickBot="1" x14ac:dyDescent="0.3">
      <c r="C200" s="29" t="s">
        <v>43</v>
      </c>
      <c r="D200" s="30">
        <f>SUM(F207:F216)</f>
        <v>0</v>
      </c>
      <c r="E200" s="169"/>
      <c r="F200" s="169"/>
      <c r="G200" s="72"/>
      <c r="H200" s="169"/>
      <c r="I200" s="169"/>
    </row>
    <row r="201" spans="3:11" x14ac:dyDescent="0.25">
      <c r="C201" s="67"/>
      <c r="D201" s="31"/>
      <c r="E201" s="85"/>
      <c r="F201" s="85"/>
      <c r="G201" s="85"/>
      <c r="H201" s="69"/>
      <c r="I201" s="69"/>
      <c r="J201" s="69"/>
      <c r="K201" s="104"/>
    </row>
    <row r="202" spans="3:11" x14ac:dyDescent="0.25">
      <c r="C202" s="67"/>
      <c r="D202" s="31"/>
      <c r="E202" s="85"/>
      <c r="F202" s="85"/>
      <c r="G202" s="85"/>
      <c r="H202" s="69"/>
      <c r="I202" s="69"/>
      <c r="J202" s="69"/>
      <c r="K202" s="104"/>
    </row>
    <row r="203" spans="3:11" ht="15.75" x14ac:dyDescent="0.25">
      <c r="C203" s="194" t="s">
        <v>381</v>
      </c>
      <c r="D203" s="252"/>
      <c r="E203" s="85"/>
      <c r="F203" s="85"/>
      <c r="G203" s="85"/>
      <c r="H203" s="69"/>
      <c r="I203" s="69"/>
      <c r="J203" s="69"/>
      <c r="K203" s="104"/>
    </row>
    <row r="204" spans="3:11" ht="18.75" x14ac:dyDescent="0.25">
      <c r="C204" s="195" t="e">
        <f>IFERROR(VLOOKUP(D203,#REF!,2,FALSE),IFERROR(VLOOKUP(D203,#REF!,2,FALSE),IFERROR(VLOOKUP(D203,#REF!,2,FALSE),IFERROR(VLOOKUP(D203,#REF!,2,FALSE),IFERROR(VLOOKUP(D203,#REF!,2,FALSE),IFERROR(VLOOKUP(D203,#REF!,2,FALSE),IFERROR(VLOOKUP(D203,#REF!,2,FALSE),IFERROR(VLOOKUP(D203,#REF!,2,FALSE),IFERROR(VLOOKUP(D203,#REF!,2,FALSE),IFERROR(VLOOKUP(D203,#REF!,2,FALSE),IFERROR(VLOOKUP(D203,#REF!,2,FALSE),IFERROR(VLOOKUP(D203,#REF!,2,FALSE),IFERROR(VLOOKUP(D203,#REF!,2,FALSE),IFERROR(VLOOKUP(D203,#REF!,2,FALSE),IFERROR(VLOOKUP(D203,'16. Desa. del Sistema Educ.Sup.'!$F:$G,2,FALSE),IFERROR(VLOOKUP(D203,#REF!,2,FALSE),VLOOKUP(D203,#REF!,2,0)))))))))))))))))</f>
        <v>#REF!</v>
      </c>
      <c r="D204" s="31"/>
      <c r="E204" s="85"/>
      <c r="F204" s="85"/>
      <c r="G204" s="85"/>
      <c r="H204" s="69"/>
      <c r="I204" s="69"/>
      <c r="J204" s="69"/>
      <c r="K204" s="104"/>
    </row>
    <row r="205" spans="3:11" ht="15.75" thickBot="1" x14ac:dyDescent="0.3">
      <c r="C205" s="67"/>
      <c r="D205" s="31"/>
      <c r="E205" s="85"/>
      <c r="F205" s="85"/>
      <c r="G205" s="85"/>
      <c r="H205" s="69"/>
      <c r="I205" s="69"/>
      <c r="J205" s="69"/>
      <c r="K205" s="104"/>
    </row>
    <row r="206" spans="3:11" ht="15.75" thickBot="1" x14ac:dyDescent="0.3">
      <c r="C206" s="118" t="s">
        <v>44</v>
      </c>
      <c r="D206" s="120" t="s">
        <v>55</v>
      </c>
      <c r="E206" s="120" t="s">
        <v>57</v>
      </c>
      <c r="F206" s="119" t="s">
        <v>27</v>
      </c>
      <c r="G206" s="125" t="s">
        <v>120</v>
      </c>
      <c r="H206" s="120" t="s">
        <v>46</v>
      </c>
      <c r="I206" s="120" t="s">
        <v>121</v>
      </c>
      <c r="J206" s="120" t="s">
        <v>399</v>
      </c>
      <c r="K206" s="120" t="s">
        <v>400</v>
      </c>
    </row>
    <row r="207" spans="3:11" x14ac:dyDescent="0.25">
      <c r="C207" s="87" t="s">
        <v>63</v>
      </c>
      <c r="D207" s="150"/>
      <c r="E207" s="88">
        <v>2800</v>
      </c>
      <c r="F207" s="89">
        <f>D207*E207</f>
        <v>0</v>
      </c>
      <c r="G207" s="153"/>
      <c r="H207" s="90" t="s">
        <v>971</v>
      </c>
      <c r="I207" s="90" t="str">
        <f>VLOOKUP(H207,Presupuesto!$B$11:$C$565,2,0)</f>
        <v>MUEBLES VARIOS DE OFICINA</v>
      </c>
      <c r="J207" s="203" t="s">
        <v>1343</v>
      </c>
      <c r="K207" s="90" t="s">
        <v>393</v>
      </c>
    </row>
    <row r="208" spans="3:11" x14ac:dyDescent="0.25">
      <c r="C208" s="91" t="s">
        <v>64</v>
      </c>
      <c r="D208" s="143"/>
      <c r="E208" s="92">
        <v>2400</v>
      </c>
      <c r="F208" s="89">
        <f>D208*E208</f>
        <v>0</v>
      </c>
      <c r="G208" s="153"/>
      <c r="H208" s="93" t="s">
        <v>971</v>
      </c>
      <c r="I208" s="90" t="str">
        <f>VLOOKUP(H208,Presupuesto!$B$11:$C$565,2,0)</f>
        <v>MUEBLES VARIOS DE OFICINA</v>
      </c>
      <c r="J208" s="90" t="str">
        <f>$J$207</f>
        <v>Posgrado</v>
      </c>
      <c r="K208" s="90" t="s">
        <v>401</v>
      </c>
    </row>
    <row r="209" spans="3:11" x14ac:dyDescent="0.25">
      <c r="C209" s="91" t="s">
        <v>65</v>
      </c>
      <c r="D209" s="143"/>
      <c r="E209" s="92">
        <v>1000</v>
      </c>
      <c r="F209" s="89">
        <f t="shared" ref="F209:F216" si="20">D209*E209</f>
        <v>0</v>
      </c>
      <c r="G209" s="153"/>
      <c r="H209" s="93" t="s">
        <v>971</v>
      </c>
      <c r="I209" s="90" t="str">
        <f>VLOOKUP(H209,Presupuesto!$B$11:$C$565,2,0)</f>
        <v>MUEBLES VARIOS DE OFICINA</v>
      </c>
      <c r="J209" s="90" t="str">
        <f t="shared" ref="J209:J216" si="21">$J$207</f>
        <v>Posgrado</v>
      </c>
      <c r="K209" s="90" t="s">
        <v>384</v>
      </c>
    </row>
    <row r="210" spans="3:11" x14ac:dyDescent="0.25">
      <c r="C210" s="91" t="s">
        <v>66</v>
      </c>
      <c r="D210" s="143"/>
      <c r="E210" s="92">
        <v>6000</v>
      </c>
      <c r="F210" s="89">
        <f t="shared" si="20"/>
        <v>0</v>
      </c>
      <c r="G210" s="153"/>
      <c r="H210" s="93" t="s">
        <v>971</v>
      </c>
      <c r="I210" s="90" t="str">
        <f>VLOOKUP(H210,Presupuesto!$B$11:$C$565,2,0)</f>
        <v>MUEBLES VARIOS DE OFICINA</v>
      </c>
      <c r="J210" s="90" t="str">
        <f t="shared" si="21"/>
        <v>Posgrado</v>
      </c>
      <c r="K210" s="90" t="s">
        <v>384</v>
      </c>
    </row>
    <row r="211" spans="3:11" x14ac:dyDescent="0.25">
      <c r="C211" s="91" t="s">
        <v>67</v>
      </c>
      <c r="D211" s="143"/>
      <c r="E211" s="92">
        <v>3000</v>
      </c>
      <c r="F211" s="89">
        <f t="shared" si="20"/>
        <v>0</v>
      </c>
      <c r="G211" s="153"/>
      <c r="H211" s="93" t="s">
        <v>971</v>
      </c>
      <c r="I211" s="90" t="str">
        <f>VLOOKUP(H211,Presupuesto!$B$11:$C$565,2,0)</f>
        <v>MUEBLES VARIOS DE OFICINA</v>
      </c>
      <c r="J211" s="90" t="str">
        <f t="shared" si="21"/>
        <v>Posgrado</v>
      </c>
      <c r="K211" s="90" t="s">
        <v>384</v>
      </c>
    </row>
    <row r="212" spans="3:11" x14ac:dyDescent="0.25">
      <c r="C212" s="91" t="s">
        <v>68</v>
      </c>
      <c r="D212" s="143"/>
      <c r="E212" s="92">
        <v>10000</v>
      </c>
      <c r="F212" s="89">
        <f t="shared" si="20"/>
        <v>0</v>
      </c>
      <c r="G212" s="153"/>
      <c r="H212" s="93" t="s">
        <v>971</v>
      </c>
      <c r="I212" s="90" t="str">
        <f>VLOOKUP(H212,Presupuesto!$B$11:$C$565,2,0)</f>
        <v>MUEBLES VARIOS DE OFICINA</v>
      </c>
      <c r="J212" s="90" t="str">
        <f t="shared" si="21"/>
        <v>Posgrado</v>
      </c>
      <c r="K212" s="90" t="s">
        <v>384</v>
      </c>
    </row>
    <row r="213" spans="3:11" x14ac:dyDescent="0.25">
      <c r="C213" s="91" t="s">
        <v>69</v>
      </c>
      <c r="D213" s="143"/>
      <c r="E213" s="92">
        <v>8000</v>
      </c>
      <c r="F213" s="89">
        <f t="shared" si="20"/>
        <v>0</v>
      </c>
      <c r="G213" s="153"/>
      <c r="H213" s="93" t="s">
        <v>974</v>
      </c>
      <c r="I213" s="90" t="str">
        <f>VLOOKUP(H213,Presupuesto!$B$11:$C$565,2,0)</f>
        <v>EQUIPOS VARIOS DE OFICINA</v>
      </c>
      <c r="J213" s="90" t="str">
        <f t="shared" si="21"/>
        <v>Posgrado</v>
      </c>
      <c r="K213" s="90" t="s">
        <v>384</v>
      </c>
    </row>
    <row r="214" spans="3:11" x14ac:dyDescent="0.25">
      <c r="C214" s="91" t="s">
        <v>70</v>
      </c>
      <c r="D214" s="143"/>
      <c r="E214" s="92">
        <v>2000</v>
      </c>
      <c r="F214" s="89">
        <f t="shared" si="20"/>
        <v>0</v>
      </c>
      <c r="G214" s="153"/>
      <c r="H214" s="93" t="s">
        <v>974</v>
      </c>
      <c r="I214" s="90" t="str">
        <f>VLOOKUP(H214,Presupuesto!$B$11:$C$565,2,0)</f>
        <v>EQUIPOS VARIOS DE OFICINA</v>
      </c>
      <c r="J214" s="90" t="str">
        <f t="shared" si="21"/>
        <v>Posgrado</v>
      </c>
      <c r="K214" s="90" t="s">
        <v>392</v>
      </c>
    </row>
    <row r="215" spans="3:11" x14ac:dyDescent="0.25">
      <c r="C215" s="91" t="s">
        <v>71</v>
      </c>
      <c r="D215" s="143"/>
      <c r="E215" s="92">
        <v>5000</v>
      </c>
      <c r="F215" s="89">
        <f t="shared" si="20"/>
        <v>0</v>
      </c>
      <c r="G215" s="153"/>
      <c r="H215" s="93" t="s">
        <v>974</v>
      </c>
      <c r="I215" s="90" t="str">
        <f>VLOOKUP(H215,Presupuesto!$B$11:$C$565,2,0)</f>
        <v>EQUIPOS VARIOS DE OFICINA</v>
      </c>
      <c r="J215" s="90" t="str">
        <f t="shared" si="21"/>
        <v>Posgrado</v>
      </c>
      <c r="K215" s="90" t="s">
        <v>388</v>
      </c>
    </row>
    <row r="216" spans="3:11" ht="15.75" thickBot="1" x14ac:dyDescent="0.3">
      <c r="C216" s="94" t="s">
        <v>72</v>
      </c>
      <c r="D216" s="151"/>
      <c r="E216" s="96">
        <v>100000</v>
      </c>
      <c r="F216" s="97">
        <f t="shared" si="20"/>
        <v>0</v>
      </c>
      <c r="G216" s="154"/>
      <c r="H216" s="98" t="s">
        <v>974</v>
      </c>
      <c r="I216" s="98" t="str">
        <f>VLOOKUP(H216,Presupuesto!$B$11:$C$565,2,0)</f>
        <v>EQUIPOS VARIOS DE OFICINA</v>
      </c>
      <c r="J216" s="98" t="str">
        <f t="shared" si="21"/>
        <v>Posgrado</v>
      </c>
      <c r="K216" s="116" t="s">
        <v>383</v>
      </c>
    </row>
    <row r="218" spans="3:11" ht="15.75" thickBot="1" x14ac:dyDescent="0.3">
      <c r="C218" s="241"/>
      <c r="D218" s="242"/>
      <c r="E218" s="243"/>
      <c r="F218" s="243"/>
      <c r="G218" s="244"/>
      <c r="H218" s="243"/>
      <c r="I218" s="243"/>
      <c r="J218" s="147"/>
      <c r="K218" s="147"/>
    </row>
    <row r="219" spans="3:11" ht="15.75" thickBot="1" x14ac:dyDescent="0.3">
      <c r="C219" s="29" t="s">
        <v>43</v>
      </c>
      <c r="D219" s="30">
        <f>SUM(F226:F235)</f>
        <v>0</v>
      </c>
      <c r="E219" s="169"/>
      <c r="F219" s="169"/>
      <c r="G219" s="72"/>
      <c r="H219" s="169"/>
      <c r="I219" s="169"/>
    </row>
    <row r="220" spans="3:11" x14ac:dyDescent="0.25">
      <c r="C220" s="67"/>
      <c r="D220" s="31"/>
      <c r="E220" s="85"/>
      <c r="F220" s="85"/>
      <c r="G220" s="85"/>
      <c r="H220" s="69"/>
      <c r="I220" s="69"/>
      <c r="J220" s="69"/>
      <c r="K220" s="104"/>
    </row>
    <row r="221" spans="3:11" x14ac:dyDescent="0.25">
      <c r="C221" s="67"/>
      <c r="D221" s="31"/>
      <c r="E221" s="85"/>
      <c r="F221" s="85"/>
      <c r="G221" s="85"/>
      <c r="H221" s="69"/>
      <c r="I221" s="69"/>
      <c r="J221" s="69"/>
      <c r="K221" s="104"/>
    </row>
    <row r="222" spans="3:11" ht="15.75" x14ac:dyDescent="0.25">
      <c r="C222" s="194" t="s">
        <v>381</v>
      </c>
      <c r="D222" s="252"/>
      <c r="E222" s="85"/>
      <c r="F222" s="85"/>
      <c r="G222" s="85"/>
      <c r="H222" s="69"/>
      <c r="I222" s="69"/>
      <c r="J222" s="69"/>
      <c r="K222" s="104"/>
    </row>
    <row r="223" spans="3:11" ht="18.75" x14ac:dyDescent="0.25">
      <c r="C223" s="195" t="e">
        <f>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16. Desa. del Sistema Educ.Sup.'!$F:$G,2,FALSE),IFERROR(VLOOKUP(D222,#REF!,2,FALSE),VLOOKUP(D222,#REF!,2,0)))))))))))))))))</f>
        <v>#REF!</v>
      </c>
      <c r="D223" s="31"/>
      <c r="E223" s="85"/>
      <c r="F223" s="85"/>
      <c r="G223" s="85"/>
      <c r="H223" s="69"/>
      <c r="I223" s="69"/>
      <c r="J223" s="69"/>
      <c r="K223" s="104"/>
    </row>
    <row r="224" spans="3:11" ht="15.75" thickBot="1" x14ac:dyDescent="0.3">
      <c r="C224" s="67"/>
      <c r="D224" s="31"/>
      <c r="E224" s="85"/>
      <c r="F224" s="85"/>
      <c r="G224" s="85"/>
      <c r="H224" s="69"/>
      <c r="I224" s="69"/>
      <c r="J224" s="69"/>
      <c r="K224" s="104"/>
    </row>
    <row r="225" spans="3:11" ht="15.75" thickBot="1" x14ac:dyDescent="0.3">
      <c r="C225" s="118" t="s">
        <v>44</v>
      </c>
      <c r="D225" s="120" t="s">
        <v>55</v>
      </c>
      <c r="E225" s="120" t="s">
        <v>57</v>
      </c>
      <c r="F225" s="119" t="s">
        <v>27</v>
      </c>
      <c r="G225" s="125" t="s">
        <v>120</v>
      </c>
      <c r="H225" s="120" t="s">
        <v>46</v>
      </c>
      <c r="I225" s="120" t="s">
        <v>121</v>
      </c>
      <c r="J225" s="120" t="s">
        <v>399</v>
      </c>
      <c r="K225" s="120" t="s">
        <v>400</v>
      </c>
    </row>
    <row r="226" spans="3:11" x14ac:dyDescent="0.25">
      <c r="C226" s="87" t="s">
        <v>63</v>
      </c>
      <c r="D226" s="150"/>
      <c r="E226" s="88">
        <v>2800</v>
      </c>
      <c r="F226" s="89">
        <f>D226*E226</f>
        <v>0</v>
      </c>
      <c r="G226" s="153"/>
      <c r="H226" s="90" t="s">
        <v>971</v>
      </c>
      <c r="I226" s="90" t="str">
        <f>VLOOKUP(H226,Presupuesto!$B$11:$C$565,2,0)</f>
        <v>MUEBLES VARIOS DE OFICINA</v>
      </c>
      <c r="J226" s="203" t="s">
        <v>1345</v>
      </c>
      <c r="K226" s="90" t="s">
        <v>393</v>
      </c>
    </row>
    <row r="227" spans="3:11" x14ac:dyDescent="0.25">
      <c r="C227" s="91" t="s">
        <v>64</v>
      </c>
      <c r="D227" s="143"/>
      <c r="E227" s="92">
        <v>2400</v>
      </c>
      <c r="F227" s="89">
        <f>D227*E227</f>
        <v>0</v>
      </c>
      <c r="G227" s="153"/>
      <c r="H227" s="93" t="s">
        <v>971</v>
      </c>
      <c r="I227" s="90" t="str">
        <f>VLOOKUP(H227,Presupuesto!$B$11:$C$565,2,0)</f>
        <v>MUEBLES VARIOS DE OFICINA</v>
      </c>
      <c r="J227" s="90" t="str">
        <f>$J$226</f>
        <v>Desarrollo del Sistema de Educación Superior</v>
      </c>
      <c r="K227" s="90" t="s">
        <v>401</v>
      </c>
    </row>
    <row r="228" spans="3:11" x14ac:dyDescent="0.25">
      <c r="C228" s="91" t="s">
        <v>65</v>
      </c>
      <c r="D228" s="143"/>
      <c r="E228" s="92">
        <v>1000</v>
      </c>
      <c r="F228" s="89">
        <f t="shared" ref="F228:F235" si="22">D228*E228</f>
        <v>0</v>
      </c>
      <c r="G228" s="153"/>
      <c r="H228" s="93" t="s">
        <v>971</v>
      </c>
      <c r="I228" s="90" t="str">
        <f>VLOOKUP(H228,Presupuesto!$B$11:$C$565,2,0)</f>
        <v>MUEBLES VARIOS DE OFICINA</v>
      </c>
      <c r="J228" s="90" t="str">
        <f t="shared" ref="J228:J235" si="23">$J$226</f>
        <v>Desarrollo del Sistema de Educación Superior</v>
      </c>
      <c r="K228" s="90" t="s">
        <v>384</v>
      </c>
    </row>
    <row r="229" spans="3:11" x14ac:dyDescent="0.25">
      <c r="C229" s="91" t="s">
        <v>66</v>
      </c>
      <c r="D229" s="143"/>
      <c r="E229" s="92">
        <v>6000</v>
      </c>
      <c r="F229" s="89">
        <f t="shared" si="22"/>
        <v>0</v>
      </c>
      <c r="G229" s="153"/>
      <c r="H229" s="93" t="s">
        <v>971</v>
      </c>
      <c r="I229" s="90" t="str">
        <f>VLOOKUP(H229,Presupuesto!$B$11:$C$565,2,0)</f>
        <v>MUEBLES VARIOS DE OFICINA</v>
      </c>
      <c r="J229" s="90" t="str">
        <f t="shared" si="23"/>
        <v>Desarrollo del Sistema de Educación Superior</v>
      </c>
      <c r="K229" s="90" t="s">
        <v>384</v>
      </c>
    </row>
    <row r="230" spans="3:11" x14ac:dyDescent="0.25">
      <c r="C230" s="91" t="s">
        <v>67</v>
      </c>
      <c r="D230" s="143"/>
      <c r="E230" s="92">
        <v>3000</v>
      </c>
      <c r="F230" s="89">
        <f t="shared" si="22"/>
        <v>0</v>
      </c>
      <c r="G230" s="153"/>
      <c r="H230" s="93" t="s">
        <v>971</v>
      </c>
      <c r="I230" s="90" t="str">
        <f>VLOOKUP(H230,Presupuesto!$B$11:$C$565,2,0)</f>
        <v>MUEBLES VARIOS DE OFICINA</v>
      </c>
      <c r="J230" s="90" t="str">
        <f t="shared" si="23"/>
        <v>Desarrollo del Sistema de Educación Superior</v>
      </c>
      <c r="K230" s="90" t="s">
        <v>384</v>
      </c>
    </row>
    <row r="231" spans="3:11" x14ac:dyDescent="0.25">
      <c r="C231" s="91" t="s">
        <v>68</v>
      </c>
      <c r="D231" s="143"/>
      <c r="E231" s="92">
        <v>10000</v>
      </c>
      <c r="F231" s="89">
        <f t="shared" si="22"/>
        <v>0</v>
      </c>
      <c r="G231" s="153"/>
      <c r="H231" s="93" t="s">
        <v>971</v>
      </c>
      <c r="I231" s="90" t="str">
        <f>VLOOKUP(H231,Presupuesto!$B$11:$C$565,2,0)</f>
        <v>MUEBLES VARIOS DE OFICINA</v>
      </c>
      <c r="J231" s="90" t="str">
        <f t="shared" si="23"/>
        <v>Desarrollo del Sistema de Educación Superior</v>
      </c>
      <c r="K231" s="90" t="s">
        <v>384</v>
      </c>
    </row>
    <row r="232" spans="3:11" x14ac:dyDescent="0.25">
      <c r="C232" s="91" t="s">
        <v>69</v>
      </c>
      <c r="D232" s="143"/>
      <c r="E232" s="92">
        <v>8000</v>
      </c>
      <c r="F232" s="89">
        <f t="shared" si="22"/>
        <v>0</v>
      </c>
      <c r="G232" s="153"/>
      <c r="H232" s="93" t="s">
        <v>974</v>
      </c>
      <c r="I232" s="90" t="str">
        <f>VLOOKUP(H232,Presupuesto!$B$11:$C$565,2,0)</f>
        <v>EQUIPOS VARIOS DE OFICINA</v>
      </c>
      <c r="J232" s="90" t="str">
        <f t="shared" si="23"/>
        <v>Desarrollo del Sistema de Educación Superior</v>
      </c>
      <c r="K232" s="90" t="s">
        <v>384</v>
      </c>
    </row>
    <row r="233" spans="3:11" x14ac:dyDescent="0.25">
      <c r="C233" s="91" t="s">
        <v>70</v>
      </c>
      <c r="D233" s="143"/>
      <c r="E233" s="92">
        <v>2000</v>
      </c>
      <c r="F233" s="89">
        <f t="shared" si="22"/>
        <v>0</v>
      </c>
      <c r="G233" s="153"/>
      <c r="H233" s="93" t="s">
        <v>974</v>
      </c>
      <c r="I233" s="90" t="str">
        <f>VLOOKUP(H233,Presupuesto!$B$11:$C$565,2,0)</f>
        <v>EQUIPOS VARIOS DE OFICINA</v>
      </c>
      <c r="J233" s="90" t="str">
        <f t="shared" si="23"/>
        <v>Desarrollo del Sistema de Educación Superior</v>
      </c>
      <c r="K233" s="90" t="s">
        <v>392</v>
      </c>
    </row>
    <row r="234" spans="3:11" x14ac:dyDescent="0.25">
      <c r="C234" s="91" t="s">
        <v>71</v>
      </c>
      <c r="D234" s="143"/>
      <c r="E234" s="92">
        <v>5000</v>
      </c>
      <c r="F234" s="89">
        <f t="shared" si="22"/>
        <v>0</v>
      </c>
      <c r="G234" s="153"/>
      <c r="H234" s="93" t="s">
        <v>974</v>
      </c>
      <c r="I234" s="90" t="str">
        <f>VLOOKUP(H234,Presupuesto!$B$11:$C$565,2,0)</f>
        <v>EQUIPOS VARIOS DE OFICINA</v>
      </c>
      <c r="J234" s="90" t="str">
        <f t="shared" si="23"/>
        <v>Desarrollo del Sistema de Educación Superior</v>
      </c>
      <c r="K234" s="90" t="s">
        <v>388</v>
      </c>
    </row>
    <row r="235" spans="3:11" ht="15.75" thickBot="1" x14ac:dyDescent="0.3">
      <c r="C235" s="94" t="s">
        <v>72</v>
      </c>
      <c r="D235" s="151"/>
      <c r="E235" s="96">
        <v>100000</v>
      </c>
      <c r="F235" s="97">
        <f t="shared" si="22"/>
        <v>0</v>
      </c>
      <c r="G235" s="154"/>
      <c r="H235" s="98" t="s">
        <v>974</v>
      </c>
      <c r="I235" s="98" t="str">
        <f>VLOOKUP(H235,Presupuesto!$B$11:$C$565,2,0)</f>
        <v>EQUIPOS VARIOS DE OFICINA</v>
      </c>
      <c r="J235" s="98" t="str">
        <f t="shared" si="23"/>
        <v>Desarrollo del Sistema de Educación Superior</v>
      </c>
      <c r="K235" s="116" t="s">
        <v>383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226:G235 G17:G26 G36:G45 G74:G83 G93:G102 G112:G121 G131:G140 G150:G159 G169:G178 G188:G197 G207:G216 G55:G64">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62"/>
  <sheetViews>
    <sheetView showGridLines="0" topLeftCell="A4" zoomScale="77" zoomScaleNormal="77" workbookViewId="0">
      <selection activeCell="F78" sqref="F17:F78"/>
    </sheetView>
  </sheetViews>
  <sheetFormatPr baseColWidth="10" defaultColWidth="11.5703125" defaultRowHeight="15" x14ac:dyDescent="0.25"/>
  <cols>
    <col min="1" max="1" width="5.7109375" style="78" customWidth="1"/>
    <col min="2" max="2" width="5.28515625" style="78" customWidth="1"/>
    <col min="3" max="3" width="46.85546875" style="78" bestFit="1" customWidth="1"/>
    <col min="4" max="4" width="23.7109375" style="78" bestFit="1" customWidth="1"/>
    <col min="5" max="5" width="13.85546875" style="78" customWidth="1"/>
    <col min="6" max="6" width="15.28515625" style="78" customWidth="1"/>
    <col min="7" max="7" width="28" style="70" customWidth="1"/>
    <col min="8" max="8" width="18.5703125" style="78" customWidth="1"/>
    <col min="9" max="9" width="58.42578125" style="78" customWidth="1"/>
    <col min="10" max="10" width="22.42578125" style="78" bestFit="1" customWidth="1"/>
    <col min="11" max="11" width="11.5703125" style="78"/>
    <col min="12" max="12" width="15" style="78" customWidth="1"/>
    <col min="13"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14" t="s">
        <v>1328</v>
      </c>
      <c r="E2" s="114" t="s">
        <v>1330</v>
      </c>
      <c r="F2" s="114" t="s">
        <v>461</v>
      </c>
      <c r="G2" s="152" t="s">
        <v>1331</v>
      </c>
      <c r="H2" s="114"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306" t="s">
        <v>409</v>
      </c>
      <c r="AI2" s="306" t="s">
        <v>410</v>
      </c>
      <c r="AJ2" s="306" t="s">
        <v>411</v>
      </c>
      <c r="AK2" s="306" t="s">
        <v>412</v>
      </c>
      <c r="AL2" s="306" t="s">
        <v>413</v>
      </c>
      <c r="AM2" s="306" t="s">
        <v>416</v>
      </c>
      <c r="AN2" s="306" t="s">
        <v>414</v>
      </c>
      <c r="AO2" s="306" t="s">
        <v>415</v>
      </c>
      <c r="AP2" s="306" t="s">
        <v>417</v>
      </c>
      <c r="AQ2" s="306" t="s">
        <v>418</v>
      </c>
      <c r="AR2" s="306" t="s">
        <v>419</v>
      </c>
      <c r="AS2" s="306" t="s">
        <v>420</v>
      </c>
      <c r="AT2" s="306" t="s">
        <v>421</v>
      </c>
      <c r="AU2" s="306" t="s">
        <v>422</v>
      </c>
      <c r="AV2" s="306" t="s">
        <v>423</v>
      </c>
      <c r="AW2" s="306" t="s">
        <v>424</v>
      </c>
      <c r="AX2" s="306" t="s">
        <v>425</v>
      </c>
      <c r="AY2" s="306" t="s">
        <v>426</v>
      </c>
      <c r="AZ2" s="306" t="s">
        <v>427</v>
      </c>
      <c r="BA2" s="306" t="s">
        <v>428</v>
      </c>
      <c r="BB2" s="306" t="s">
        <v>429</v>
      </c>
      <c r="BC2" s="306" t="s">
        <v>430</v>
      </c>
      <c r="BD2" s="306" t="s">
        <v>431</v>
      </c>
      <c r="BE2" s="306" t="s">
        <v>432</v>
      </c>
      <c r="BF2" s="306" t="s">
        <v>433</v>
      </c>
      <c r="BG2" s="306" t="s">
        <v>434</v>
      </c>
      <c r="BH2" s="306" t="s">
        <v>435</v>
      </c>
      <c r="BI2" s="306" t="s">
        <v>436</v>
      </c>
      <c r="BJ2" s="306" t="s">
        <v>437</v>
      </c>
      <c r="BK2" s="306" t="s">
        <v>438</v>
      </c>
      <c r="BL2" s="306" t="s">
        <v>439</v>
      </c>
      <c r="BM2" s="306" t="s">
        <v>440</v>
      </c>
      <c r="BN2" s="306" t="s">
        <v>441</v>
      </c>
      <c r="BO2" s="306" t="s">
        <v>442</v>
      </c>
      <c r="BP2" s="306" t="s">
        <v>443</v>
      </c>
      <c r="BQ2" s="306" t="s">
        <v>444</v>
      </c>
      <c r="BR2" s="306" t="s">
        <v>445</v>
      </c>
      <c r="BS2" s="306" t="s">
        <v>446</v>
      </c>
      <c r="BT2" s="306" t="s">
        <v>447</v>
      </c>
      <c r="BU2" s="306" t="s">
        <v>448</v>
      </c>
      <c r="CB2" s="114" t="s">
        <v>1323</v>
      </c>
      <c r="CC2" s="114" t="s">
        <v>1324</v>
      </c>
      <c r="CD2" s="114" t="s">
        <v>1322</v>
      </c>
      <c r="CE2" s="114" t="s">
        <v>1325</v>
      </c>
    </row>
    <row r="3" spans="1:555" hidden="1" x14ac:dyDescent="0.25">
      <c r="AH3" s="307">
        <v>2500</v>
      </c>
      <c r="AI3" s="307">
        <v>1900</v>
      </c>
      <c r="AJ3" s="307">
        <v>1650</v>
      </c>
      <c r="AK3" s="307">
        <v>1580</v>
      </c>
      <c r="AL3" s="307">
        <v>2250</v>
      </c>
      <c r="AM3" s="307">
        <v>1650</v>
      </c>
      <c r="AN3" s="307">
        <v>1400</v>
      </c>
      <c r="AO3" s="308">
        <v>1340</v>
      </c>
      <c r="AP3" s="308">
        <v>2000</v>
      </c>
      <c r="AQ3" s="308">
        <v>1400</v>
      </c>
      <c r="AR3" s="308">
        <v>1150</v>
      </c>
      <c r="AS3" s="308">
        <v>1100</v>
      </c>
      <c r="AT3" s="308">
        <v>1750</v>
      </c>
      <c r="AU3" s="308">
        <v>1150</v>
      </c>
      <c r="AV3" s="308">
        <v>900</v>
      </c>
      <c r="AW3" s="308">
        <v>860</v>
      </c>
      <c r="AX3" s="308">
        <v>1200</v>
      </c>
      <c r="AY3" s="309">
        <v>900</v>
      </c>
      <c r="AZ3" s="309">
        <v>650</v>
      </c>
      <c r="BA3" s="309">
        <v>620</v>
      </c>
      <c r="BB3" s="307">
        <f>+'Cuadro Resumen'!C213</f>
        <v>5759.1495000000004</v>
      </c>
      <c r="BC3" s="307">
        <f>+'Cuadro Resumen'!D213</f>
        <v>5307.4515000000001</v>
      </c>
      <c r="BD3" s="307">
        <f>+'Cuadro Resumen'!E213</f>
        <v>6775.47</v>
      </c>
      <c r="BE3" s="307">
        <f>+'Cuadro Resumen'!F213</f>
        <v>6323.7719999999999</v>
      </c>
      <c r="BF3" s="307">
        <f>+'Cuadro Resumen'!C214</f>
        <v>5081.6025</v>
      </c>
      <c r="BG3" s="307">
        <f>+'Cuadro Resumen'!D214</f>
        <v>4629.9045000000006</v>
      </c>
      <c r="BH3" s="307">
        <f>+'Cuadro Resumen'!E214</f>
        <v>6097.9230000000007</v>
      </c>
      <c r="BI3" s="307">
        <f>+'Cuadro Resumen'!F214</f>
        <v>5646.2250000000004</v>
      </c>
      <c r="BJ3" s="308">
        <f>+'Cuadro Resumen'!C215</f>
        <v>4404.0555000000004</v>
      </c>
      <c r="BK3" s="308">
        <f>+'Cuadro Resumen'!D215</f>
        <v>4065.2820000000002</v>
      </c>
      <c r="BL3" s="308">
        <f>+'Cuadro Resumen'!E215</f>
        <v>5420.3760000000002</v>
      </c>
      <c r="BM3" s="308">
        <f>+'Cuadro Resumen'!F215</f>
        <v>4968.6779999999999</v>
      </c>
      <c r="BN3" s="308">
        <f>+'Cuadro Resumen'!C216</f>
        <v>3726.5085000000004</v>
      </c>
      <c r="BO3" s="308">
        <f>+'Cuadro Resumen'!D216</f>
        <v>3387.7350000000001</v>
      </c>
      <c r="BP3" s="308">
        <f>+'Cuadro Resumen'!E216</f>
        <v>4742.8290000000006</v>
      </c>
      <c r="BQ3" s="308">
        <f>+'Cuadro Resumen'!F216</f>
        <v>4404.0555000000004</v>
      </c>
      <c r="BR3" s="308">
        <f>+'Cuadro Resumen'!C217</f>
        <v>3274.8105</v>
      </c>
      <c r="BS3" s="308">
        <f>+'Cuadro Resumen'!D217</f>
        <v>3048.9615000000003</v>
      </c>
      <c r="BT3" s="308">
        <f>+'Cuadro Resumen'!E217</f>
        <v>4178.2065000000002</v>
      </c>
      <c r="BU3" s="308">
        <f>+'Cuadro Resumen'!F217</f>
        <v>3839.433</v>
      </c>
      <c r="CB3" s="78">
        <v>35000</v>
      </c>
      <c r="CC3" s="78">
        <v>15000</v>
      </c>
      <c r="CD3" s="78">
        <v>35000</v>
      </c>
      <c r="CE3" s="78">
        <v>15000</v>
      </c>
    </row>
    <row r="4" spans="1:555" ht="15.75" thickBot="1" x14ac:dyDescent="0.3"/>
    <row r="5" spans="1:555" ht="53.25" thickBot="1" x14ac:dyDescent="0.3">
      <c r="C5" s="79" t="s">
        <v>372</v>
      </c>
      <c r="D5" s="190">
        <f>SUMIF(C:C,$C$10,D:D)</f>
        <v>604000</v>
      </c>
    </row>
    <row r="8" spans="1:555" x14ac:dyDescent="0.25">
      <c r="C8" s="99"/>
      <c r="D8" s="99"/>
      <c r="E8" s="99"/>
      <c r="F8" s="99"/>
      <c r="G8" s="71"/>
      <c r="H8" s="99"/>
      <c r="I8" s="99"/>
    </row>
    <row r="9" spans="1:555" ht="15.75" thickBot="1" x14ac:dyDescent="0.3">
      <c r="C9" s="99"/>
      <c r="D9" s="99"/>
      <c r="E9" s="99"/>
      <c r="F9" s="99"/>
      <c r="G9" s="71"/>
      <c r="H9" s="99"/>
      <c r="I9" s="99"/>
    </row>
    <row r="10" spans="1:555" ht="15.75" thickBot="1" x14ac:dyDescent="0.3">
      <c r="B10" s="85"/>
      <c r="C10" s="29" t="s">
        <v>43</v>
      </c>
      <c r="D10" s="100">
        <f>SUM(F17:F30)</f>
        <v>129000</v>
      </c>
      <c r="F10" s="527">
        <f>+D10+D33+D58</f>
        <v>604000</v>
      </c>
      <c r="G10" s="72"/>
      <c r="H10" s="67"/>
      <c r="I10" s="67"/>
    </row>
    <row r="11" spans="1:555" x14ac:dyDescent="0.25">
      <c r="B11" s="85"/>
      <c r="C11" s="67"/>
      <c r="D11" s="31"/>
      <c r="E11" s="85"/>
      <c r="F11" s="85"/>
      <c r="G11" s="85"/>
      <c r="H11" s="69"/>
      <c r="I11" s="69"/>
      <c r="J11" s="69"/>
      <c r="K11" s="104"/>
    </row>
    <row r="12" spans="1:555" x14ac:dyDescent="0.25">
      <c r="B12" s="85"/>
      <c r="C12" s="67"/>
      <c r="D12" s="31"/>
      <c r="E12" s="85"/>
      <c r="F12" s="85"/>
      <c r="G12" s="85"/>
      <c r="H12" s="69"/>
      <c r="I12" s="69"/>
      <c r="J12" s="69"/>
      <c r="K12" s="104"/>
    </row>
    <row r="13" spans="1:555" ht="15.75" x14ac:dyDescent="0.25">
      <c r="B13" s="85"/>
      <c r="C13" s="194" t="s">
        <v>381</v>
      </c>
      <c r="D13" s="252" t="s">
        <v>1469</v>
      </c>
      <c r="E13" s="85"/>
      <c r="F13" s="85"/>
      <c r="G13" s="85"/>
      <c r="H13" s="69"/>
      <c r="I13" s="69"/>
      <c r="J13" s="69"/>
      <c r="K13" s="104"/>
    </row>
    <row r="14" spans="1:555" ht="18.75" x14ac:dyDescent="0.25">
      <c r="B14" s="85"/>
      <c r="C14" s="195" t="str">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Elaboración de dictamenes de las solicitudes de Incorporación de Títulos.</v>
      </c>
      <c r="D14" s="31"/>
      <c r="E14" s="85"/>
      <c r="F14" s="85"/>
      <c r="G14" s="85"/>
      <c r="H14" s="69"/>
      <c r="I14" s="69"/>
      <c r="J14" s="69"/>
      <c r="K14" s="104"/>
    </row>
    <row r="15" spans="1:555" x14ac:dyDescent="0.25">
      <c r="B15" s="85"/>
      <c r="F15" s="85"/>
      <c r="G15" s="69"/>
      <c r="H15" s="69"/>
      <c r="I15" s="69"/>
    </row>
    <row r="16" spans="1:555" ht="32.25" customHeight="1" thickBot="1" x14ac:dyDescent="0.3">
      <c r="B16" s="85"/>
      <c r="C16" s="141" t="s">
        <v>44</v>
      </c>
      <c r="D16" s="141" t="s">
        <v>55</v>
      </c>
      <c r="E16" s="141" t="s">
        <v>57</v>
      </c>
      <c r="F16" s="142" t="s">
        <v>27</v>
      </c>
      <c r="G16" s="142" t="s">
        <v>120</v>
      </c>
      <c r="H16" s="141" t="s">
        <v>46</v>
      </c>
      <c r="I16" s="141" t="s">
        <v>121</v>
      </c>
      <c r="J16" s="141" t="s">
        <v>399</v>
      </c>
      <c r="K16" s="141" t="s">
        <v>400</v>
      </c>
      <c r="L16" s="141" t="s">
        <v>453</v>
      </c>
    </row>
    <row r="17" spans="2:12" ht="15.75" thickBot="1" x14ac:dyDescent="0.3">
      <c r="B17" s="85"/>
      <c r="C17" s="227" t="s">
        <v>1325</v>
      </c>
      <c r="D17" s="150"/>
      <c r="E17" s="88">
        <f>HLOOKUP($C17,$CB$2:$CE$3,2,0)</f>
        <v>15000</v>
      </c>
      <c r="F17" s="89">
        <f>D17*E17</f>
        <v>0</v>
      </c>
      <c r="G17" s="157" t="s">
        <v>1389</v>
      </c>
      <c r="H17" s="90" t="s">
        <v>1000</v>
      </c>
      <c r="I17" s="90" t="str">
        <f>VLOOKUP(H17,Presupuesto!$B$11:$C$565,2,0)</f>
        <v>EQUIPO DE COMPUTACION</v>
      </c>
      <c r="J17" s="203" t="s">
        <v>1345</v>
      </c>
      <c r="K17" s="90" t="s">
        <v>383</v>
      </c>
      <c r="L17" s="90"/>
    </row>
    <row r="18" spans="2:12" x14ac:dyDescent="0.25">
      <c r="B18" s="85"/>
      <c r="C18" s="227" t="s">
        <v>1323</v>
      </c>
      <c r="D18" s="143">
        <v>2</v>
      </c>
      <c r="E18" s="88">
        <f>HLOOKUP($C18,$CB$2:$CE$3,2,0)</f>
        <v>35000</v>
      </c>
      <c r="F18" s="89">
        <f>D18*E18</f>
        <v>70000</v>
      </c>
      <c r="G18" s="157" t="s">
        <v>1389</v>
      </c>
      <c r="H18" s="93" t="s">
        <v>1000</v>
      </c>
      <c r="I18" s="93" t="str">
        <f>VLOOKUP(H18,Presupuesto!$B$11:$C$565,2,0)</f>
        <v>EQUIPO DE COMPUTACION</v>
      </c>
      <c r="J18" s="90" t="str">
        <f t="shared" ref="J18:J29" si="0">$J$17</f>
        <v>Desarrollo del Sistema de Educación Superior</v>
      </c>
      <c r="K18" s="90" t="s">
        <v>401</v>
      </c>
      <c r="L18" s="90"/>
    </row>
    <row r="19" spans="2:12" x14ac:dyDescent="0.25">
      <c r="B19" s="85"/>
      <c r="C19" s="91" t="s">
        <v>73</v>
      </c>
      <c r="D19" s="143"/>
      <c r="E19" s="92">
        <v>4000</v>
      </c>
      <c r="F19" s="89">
        <f t="shared" ref="F19:F30" si="1">D19*E19</f>
        <v>0</v>
      </c>
      <c r="G19" s="157" t="s">
        <v>1389</v>
      </c>
      <c r="H19" s="93" t="s">
        <v>972</v>
      </c>
      <c r="I19" s="93" t="str">
        <f>VLOOKUP(H19,Presupuesto!$B$11:$C$565,2,0)</f>
        <v>EQUIPOS VARIOS DE OFICINA</v>
      </c>
      <c r="J19" s="90" t="str">
        <f t="shared" si="0"/>
        <v>Desarrollo del Sistema de Educación Superior</v>
      </c>
      <c r="K19" s="90" t="s">
        <v>384</v>
      </c>
      <c r="L19" s="90"/>
    </row>
    <row r="20" spans="2:12" x14ac:dyDescent="0.25">
      <c r="B20" s="85"/>
      <c r="C20" s="91" t="s">
        <v>74</v>
      </c>
      <c r="D20" s="143">
        <v>2</v>
      </c>
      <c r="E20" s="92">
        <v>8000</v>
      </c>
      <c r="F20" s="89">
        <f t="shared" si="1"/>
        <v>16000</v>
      </c>
      <c r="G20" s="157" t="s">
        <v>1389</v>
      </c>
      <c r="H20" s="93" t="s">
        <v>1000</v>
      </c>
      <c r="I20" s="93" t="str">
        <f>VLOOKUP(H20,Presupuesto!$B$11:$C$565,2,0)</f>
        <v>EQUIPO DE COMPUTACION</v>
      </c>
      <c r="J20" s="90" t="str">
        <f t="shared" si="0"/>
        <v>Desarrollo del Sistema de Educación Superior</v>
      </c>
      <c r="K20" s="90" t="s">
        <v>384</v>
      </c>
      <c r="L20" s="90"/>
    </row>
    <row r="21" spans="2:12" x14ac:dyDescent="0.25">
      <c r="B21" s="85"/>
      <c r="C21" s="91" t="s">
        <v>75</v>
      </c>
      <c r="D21" s="143"/>
      <c r="E21" s="92">
        <v>5000</v>
      </c>
      <c r="F21" s="89">
        <f t="shared" si="1"/>
        <v>0</v>
      </c>
      <c r="G21" s="157" t="s">
        <v>1389</v>
      </c>
      <c r="H21" s="93" t="s">
        <v>1000</v>
      </c>
      <c r="I21" s="93" t="str">
        <f>VLOOKUP(H21,Presupuesto!$B$11:$C$565,2,0)</f>
        <v>EQUIPO DE COMPUTACION</v>
      </c>
      <c r="J21" s="90" t="str">
        <f t="shared" si="0"/>
        <v>Desarrollo del Sistema de Educación Superior</v>
      </c>
      <c r="K21" s="90" t="s">
        <v>384</v>
      </c>
      <c r="L21" s="90"/>
    </row>
    <row r="22" spans="2:12" x14ac:dyDescent="0.25">
      <c r="B22" s="85"/>
      <c r="C22" s="91" t="s">
        <v>35</v>
      </c>
      <c r="D22" s="143">
        <v>1</v>
      </c>
      <c r="E22" s="92">
        <v>13000</v>
      </c>
      <c r="F22" s="89">
        <f t="shared" si="1"/>
        <v>13000</v>
      </c>
      <c r="G22" s="157" t="s">
        <v>1389</v>
      </c>
      <c r="H22" s="93" t="s">
        <v>986</v>
      </c>
      <c r="I22" s="93" t="str">
        <f>VLOOKUP(H22,Presupuesto!$B$11:$C$565,2,0)</f>
        <v>EQUIPO DE TRANSPORTE TRACCION Y ELEVACION</v>
      </c>
      <c r="J22" s="90" t="str">
        <f t="shared" si="0"/>
        <v>Desarrollo del Sistema de Educación Superior</v>
      </c>
      <c r="K22" s="90" t="s">
        <v>384</v>
      </c>
      <c r="L22" s="90"/>
    </row>
    <row r="23" spans="2:12" x14ac:dyDescent="0.25">
      <c r="B23" s="85"/>
      <c r="C23" s="91" t="s">
        <v>76</v>
      </c>
      <c r="D23" s="143">
        <v>2</v>
      </c>
      <c r="E23" s="92">
        <v>15000</v>
      </c>
      <c r="F23" s="89">
        <f t="shared" si="1"/>
        <v>30000</v>
      </c>
      <c r="G23" s="157" t="s">
        <v>1389</v>
      </c>
      <c r="H23" s="93" t="s">
        <v>986</v>
      </c>
      <c r="I23" s="93" t="str">
        <f>VLOOKUP(H23,Presupuesto!$B$11:$C$565,2,0)</f>
        <v>EQUIPO DE TRANSPORTE TRACCION Y ELEVACION</v>
      </c>
      <c r="J23" s="90" t="str">
        <f t="shared" si="0"/>
        <v>Desarrollo del Sistema de Educación Superior</v>
      </c>
      <c r="K23" s="90" t="s">
        <v>384</v>
      </c>
      <c r="L23" s="90"/>
    </row>
    <row r="24" spans="2:12" x14ac:dyDescent="0.25">
      <c r="B24" s="85"/>
      <c r="C24" s="91" t="s">
        <v>77</v>
      </c>
      <c r="D24" s="143"/>
      <c r="E24" s="92">
        <v>10000</v>
      </c>
      <c r="F24" s="89">
        <f t="shared" si="1"/>
        <v>0</v>
      </c>
      <c r="G24" s="157"/>
      <c r="H24" s="93" t="s">
        <v>986</v>
      </c>
      <c r="I24" s="93" t="str">
        <f>VLOOKUP(H24,Presupuesto!$B$11:$C$565,2,0)</f>
        <v>EQUIPO DE TRANSPORTE TRACCION Y ELEVACION</v>
      </c>
      <c r="J24" s="90" t="str">
        <f t="shared" si="0"/>
        <v>Desarrollo del Sistema de Educación Superior</v>
      </c>
      <c r="K24" s="90" t="s">
        <v>384</v>
      </c>
      <c r="L24" s="90"/>
    </row>
    <row r="25" spans="2:12" x14ac:dyDescent="0.25">
      <c r="C25" s="91" t="s">
        <v>78</v>
      </c>
      <c r="D25" s="143"/>
      <c r="E25" s="92">
        <v>10000</v>
      </c>
      <c r="F25" s="89">
        <f t="shared" si="1"/>
        <v>0</v>
      </c>
      <c r="G25" s="157"/>
      <c r="H25" s="93" t="s">
        <v>1032</v>
      </c>
      <c r="I25" s="93" t="str">
        <f>VLOOKUP(H25,Presupuesto!$B$11:$C$565,2,0)</f>
        <v>APLICACIONES INFORMATICAS</v>
      </c>
      <c r="J25" s="90" t="str">
        <f t="shared" si="0"/>
        <v>Desarrollo del Sistema de Educación Superior</v>
      </c>
      <c r="K25" s="90" t="s">
        <v>388</v>
      </c>
      <c r="L25" s="90"/>
    </row>
    <row r="26" spans="2:12" x14ac:dyDescent="0.25">
      <c r="C26" s="101" t="s">
        <v>79</v>
      </c>
      <c r="D26" s="143"/>
      <c r="E26" s="92">
        <v>2000</v>
      </c>
      <c r="F26" s="89">
        <f t="shared" si="1"/>
        <v>0</v>
      </c>
      <c r="G26" s="157"/>
      <c r="H26" s="102" t="s">
        <v>1000</v>
      </c>
      <c r="I26" s="102" t="str">
        <f>VLOOKUP(H26,Presupuesto!$B$11:$C$565,2,0)</f>
        <v>EQUIPO DE COMPUTACION</v>
      </c>
      <c r="J26" s="90" t="str">
        <f t="shared" si="0"/>
        <v>Desarrollo del Sistema de Educación Superior</v>
      </c>
      <c r="K26" s="90" t="s">
        <v>384</v>
      </c>
      <c r="L26" s="90"/>
    </row>
    <row r="27" spans="2:12" x14ac:dyDescent="0.25">
      <c r="C27" s="101" t="s">
        <v>1348</v>
      </c>
      <c r="D27" s="143"/>
      <c r="E27" s="92">
        <v>1500</v>
      </c>
      <c r="F27" s="89">
        <f t="shared" si="1"/>
        <v>0</v>
      </c>
      <c r="G27" s="157"/>
      <c r="H27" s="102" t="s">
        <v>932</v>
      </c>
      <c r="I27" s="102" t="str">
        <f>VLOOKUP(H27,Presupuesto!$B$11:$C$565,2,0)</f>
        <v>UTILES Y MATERIALES ELECTRICOS</v>
      </c>
      <c r="J27" s="90" t="str">
        <f t="shared" si="0"/>
        <v>Desarrollo del Sistema de Educación Superior</v>
      </c>
      <c r="K27" s="90" t="s">
        <v>384</v>
      </c>
      <c r="L27" s="90"/>
    </row>
    <row r="28" spans="2:12" x14ac:dyDescent="0.25">
      <c r="C28" s="101" t="s">
        <v>80</v>
      </c>
      <c r="D28" s="143"/>
      <c r="E28" s="92">
        <v>1500</v>
      </c>
      <c r="F28" s="89">
        <f t="shared" si="1"/>
        <v>0</v>
      </c>
      <c r="G28" s="157"/>
      <c r="H28" s="102" t="s">
        <v>1000</v>
      </c>
      <c r="I28" s="102" t="str">
        <f>VLOOKUP(H28,Presupuesto!$B$11:$C$565,2,0)</f>
        <v>EQUIPO DE COMPUTACION</v>
      </c>
      <c r="J28" s="90" t="str">
        <f t="shared" si="0"/>
        <v>Desarrollo del Sistema de Educación Superior</v>
      </c>
      <c r="K28" s="90" t="s">
        <v>384</v>
      </c>
      <c r="L28" s="90"/>
    </row>
    <row r="29" spans="2:12" x14ac:dyDescent="0.25">
      <c r="C29" s="101" t="s">
        <v>81</v>
      </c>
      <c r="D29" s="143"/>
      <c r="E29" s="92">
        <v>500</v>
      </c>
      <c r="F29" s="89">
        <f t="shared" si="1"/>
        <v>0</v>
      </c>
      <c r="G29" s="157"/>
      <c r="H29" s="102" t="s">
        <v>941</v>
      </c>
      <c r="I29" s="102" t="str">
        <f>VLOOKUP(H29,Presupuesto!$B$11:$C$565,2,0)</f>
        <v>OTROS RESPUESTOS Y ACCESORIOS MENORES</v>
      </c>
      <c r="J29" s="90" t="str">
        <f t="shared" si="0"/>
        <v>Desarrollo del Sistema de Educación Superior</v>
      </c>
      <c r="K29" s="90" t="s">
        <v>384</v>
      </c>
      <c r="L29" s="90"/>
    </row>
    <row r="30" spans="2:12" ht="15.75" thickBot="1" x14ac:dyDescent="0.3">
      <c r="B30" s="85"/>
      <c r="C30" s="94" t="s">
        <v>82</v>
      </c>
      <c r="D30" s="151"/>
      <c r="E30" s="96">
        <v>20</v>
      </c>
      <c r="F30" s="97">
        <f t="shared" si="1"/>
        <v>0</v>
      </c>
      <c r="G30" s="154"/>
      <c r="H30" s="98" t="s">
        <v>941</v>
      </c>
      <c r="I30" s="98" t="str">
        <f>VLOOKUP(H30,Presupuesto!$B$11:$C$565,2,0)</f>
        <v>OTROS RESPUESTOS Y ACCESORIOS MENORES</v>
      </c>
      <c r="J30" s="98" t="str">
        <f>$J$17</f>
        <v>Desarrollo del Sistema de Educación Superior</v>
      </c>
      <c r="K30" s="116" t="s">
        <v>383</v>
      </c>
      <c r="L30" s="116"/>
    </row>
    <row r="31" spans="2:12" x14ac:dyDescent="0.25">
      <c r="B31" s="85"/>
      <c r="F31" s="85"/>
      <c r="G31" s="69"/>
      <c r="H31" s="69"/>
      <c r="I31" s="69"/>
    </row>
    <row r="32" spans="2:12" ht="15.75" thickBot="1" x14ac:dyDescent="0.3"/>
    <row r="33" spans="3:12" ht="15.75" thickBot="1" x14ac:dyDescent="0.3">
      <c r="C33" s="29" t="s">
        <v>43</v>
      </c>
      <c r="D33" s="100">
        <f>SUM(F40:F53)</f>
        <v>143000</v>
      </c>
      <c r="F33" s="67"/>
      <c r="G33" s="72"/>
      <c r="H33" s="67"/>
      <c r="I33" s="67"/>
    </row>
    <row r="34" spans="3:12" x14ac:dyDescent="0.25">
      <c r="C34" s="67"/>
      <c r="D34" s="31"/>
      <c r="E34" s="85"/>
      <c r="F34" s="85"/>
      <c r="G34" s="85"/>
      <c r="H34" s="69"/>
      <c r="I34" s="69"/>
      <c r="J34" s="69"/>
      <c r="K34" s="104"/>
    </row>
    <row r="35" spans="3:12" x14ac:dyDescent="0.25">
      <c r="C35" s="67"/>
      <c r="D35" s="31"/>
      <c r="E35" s="85"/>
      <c r="F35" s="85"/>
      <c r="G35" s="85"/>
      <c r="H35" s="69"/>
      <c r="I35" s="69"/>
      <c r="J35" s="69"/>
      <c r="K35" s="104"/>
    </row>
    <row r="36" spans="3:12" ht="15.75" x14ac:dyDescent="0.25">
      <c r="C36" s="194" t="s">
        <v>381</v>
      </c>
      <c r="D36" s="252" t="s">
        <v>1501</v>
      </c>
      <c r="E36" s="85"/>
      <c r="F36" s="85"/>
      <c r="G36" s="85"/>
      <c r="H36" s="69"/>
      <c r="I36" s="69"/>
      <c r="J36" s="69"/>
      <c r="K36" s="104"/>
    </row>
    <row r="37" spans="3:12" ht="18.75" x14ac:dyDescent="0.25">
      <c r="C37" s="195" t="str">
        <f>IFERROR(VLOOKUP(D36,#REF!,2,FALSE),IFERROR(VLOOKUP(D36,#REF!,2,FALSE),IFERROR(VLOOKUP(D36,#REF!,2,FALSE),IFERROR(VLOOKUP(D36,#REF!,2,FALSE),IFERROR(VLOOKUP(D36,#REF!,2,FALSE),IFERROR(VLOOKUP(D36,#REF!,2,FALSE),IFERROR(VLOOKUP(D36,#REF!,2,FALSE),IFERROR(VLOOKUP(D36,#REF!,2,FALSE),IFERROR(VLOOKUP(D36,#REF!,2,FALSE),IFERROR(VLOOKUP(D36,#REF!,2,FALSE),IFERROR(VLOOKUP(D36,#REF!,2,FALSE),IFERROR(VLOOKUP(D36,#REF!,2,FALSE),IFERROR(VLOOKUP(D36,#REF!,2,FALSE),IFERROR(VLOOKUP(D36,'16. Desa. del Sistema Educ.Sup.'!$F:$G,2,FALSE),IFERROR(VLOOKUP(D36,#REF!,2,FALSE),VLOOKUP(D36,#REF!,2,0))))))))))))))))</f>
        <v>Mantenimiento  Digital y Manual del Sistema de Registro del Nivel de Educación Superior.</v>
      </c>
      <c r="D37" s="31"/>
      <c r="E37" s="85"/>
      <c r="F37" s="85"/>
      <c r="G37" s="85"/>
      <c r="H37" s="69"/>
      <c r="I37" s="69"/>
      <c r="J37" s="69"/>
      <c r="K37" s="104"/>
    </row>
    <row r="38" spans="3:12" x14ac:dyDescent="0.25">
      <c r="F38" s="85"/>
      <c r="G38" s="69"/>
      <c r="H38" s="69"/>
      <c r="I38" s="69"/>
    </row>
    <row r="39" spans="3:12" ht="30.75" thickBot="1" x14ac:dyDescent="0.3">
      <c r="C39" s="141" t="s">
        <v>44</v>
      </c>
      <c r="D39" s="141" t="s">
        <v>55</v>
      </c>
      <c r="E39" s="141" t="s">
        <v>57</v>
      </c>
      <c r="F39" s="142" t="s">
        <v>27</v>
      </c>
      <c r="G39" s="142" t="s">
        <v>120</v>
      </c>
      <c r="H39" s="141" t="s">
        <v>46</v>
      </c>
      <c r="I39" s="141" t="s">
        <v>121</v>
      </c>
      <c r="J39" s="141" t="s">
        <v>399</v>
      </c>
      <c r="K39" s="141" t="s">
        <v>400</v>
      </c>
      <c r="L39" s="141" t="s">
        <v>453</v>
      </c>
    </row>
    <row r="40" spans="3:12" ht="15.75" thickBot="1" x14ac:dyDescent="0.3">
      <c r="C40" s="227" t="s">
        <v>1325</v>
      </c>
      <c r="D40" s="150">
        <v>2</v>
      </c>
      <c r="E40" s="88">
        <f>HLOOKUP($C40,$CB$2:$CE$3,2,0)</f>
        <v>15000</v>
      </c>
      <c r="F40" s="89">
        <f>D40*E40</f>
        <v>30000</v>
      </c>
      <c r="G40" s="157" t="s">
        <v>1389</v>
      </c>
      <c r="H40" s="90" t="s">
        <v>1000</v>
      </c>
      <c r="I40" s="90" t="str">
        <f>VLOOKUP(H40,Presupuesto!$B$11:$C$565,2,0)</f>
        <v>EQUIPO DE COMPUTACION</v>
      </c>
      <c r="J40" s="203" t="s">
        <v>1345</v>
      </c>
      <c r="K40" s="90" t="s">
        <v>384</v>
      </c>
      <c r="L40" s="90"/>
    </row>
    <row r="41" spans="3:12" x14ac:dyDescent="0.25">
      <c r="C41" s="227" t="s">
        <v>1323</v>
      </c>
      <c r="D41" s="143">
        <v>2</v>
      </c>
      <c r="E41" s="88">
        <f>HLOOKUP($C41,$CB$2:$CE$3,2,0)</f>
        <v>35000</v>
      </c>
      <c r="F41" s="89">
        <f>D41*E41</f>
        <v>70000</v>
      </c>
      <c r="G41" s="157" t="s">
        <v>1389</v>
      </c>
      <c r="H41" s="93" t="s">
        <v>1000</v>
      </c>
      <c r="I41" s="93" t="str">
        <f>VLOOKUP(H41,Presupuesto!$B$11:$C$565,2,0)</f>
        <v>EQUIPO DE COMPUTACION</v>
      </c>
      <c r="J41" s="90" t="str">
        <f>$J$40</f>
        <v>Desarrollo del Sistema de Educación Superior</v>
      </c>
      <c r="K41" s="90" t="s">
        <v>384</v>
      </c>
      <c r="L41" s="90"/>
    </row>
    <row r="42" spans="3:12" x14ac:dyDescent="0.25">
      <c r="C42" s="91" t="s">
        <v>73</v>
      </c>
      <c r="D42" s="143">
        <v>1</v>
      </c>
      <c r="E42" s="92">
        <v>4000</v>
      </c>
      <c r="F42" s="89">
        <f t="shared" ref="F42:F53" si="2">D42*E42</f>
        <v>4000</v>
      </c>
      <c r="G42" s="157" t="s">
        <v>1389</v>
      </c>
      <c r="H42" s="93" t="s">
        <v>972</v>
      </c>
      <c r="I42" s="93" t="str">
        <f>VLOOKUP(H42,Presupuesto!$B$11:$C$565,2,0)</f>
        <v>EQUIPOS VARIOS DE OFICINA</v>
      </c>
      <c r="J42" s="90" t="str">
        <f t="shared" ref="J42:J53" si="3">$J$40</f>
        <v>Desarrollo del Sistema de Educación Superior</v>
      </c>
      <c r="K42" s="90" t="s">
        <v>384</v>
      </c>
      <c r="L42" s="90"/>
    </row>
    <row r="43" spans="3:12" x14ac:dyDescent="0.25">
      <c r="C43" s="91" t="s">
        <v>74</v>
      </c>
      <c r="D43" s="143">
        <v>1</v>
      </c>
      <c r="E43" s="92">
        <v>8000</v>
      </c>
      <c r="F43" s="89">
        <f t="shared" si="2"/>
        <v>8000</v>
      </c>
      <c r="G43" s="157" t="s">
        <v>1389</v>
      </c>
      <c r="H43" s="93" t="s">
        <v>1000</v>
      </c>
      <c r="I43" s="93" t="str">
        <f>VLOOKUP(H43,Presupuesto!$B$11:$C$565,2,0)</f>
        <v>EQUIPO DE COMPUTACION</v>
      </c>
      <c r="J43" s="90" t="str">
        <f t="shared" si="3"/>
        <v>Desarrollo del Sistema de Educación Superior</v>
      </c>
      <c r="K43" s="90" t="s">
        <v>384</v>
      </c>
      <c r="L43" s="90"/>
    </row>
    <row r="44" spans="3:12" x14ac:dyDescent="0.25">
      <c r="C44" s="91" t="s">
        <v>75</v>
      </c>
      <c r="D44" s="143"/>
      <c r="E44" s="92">
        <v>5000</v>
      </c>
      <c r="F44" s="89">
        <f t="shared" si="2"/>
        <v>0</v>
      </c>
      <c r="G44" s="157" t="s">
        <v>1389</v>
      </c>
      <c r="H44" s="93" t="s">
        <v>1000</v>
      </c>
      <c r="I44" s="93" t="str">
        <f>VLOOKUP(H44,Presupuesto!$B$11:$C$565,2,0)</f>
        <v>EQUIPO DE COMPUTACION</v>
      </c>
      <c r="J44" s="90" t="str">
        <f t="shared" si="3"/>
        <v>Desarrollo del Sistema de Educación Superior</v>
      </c>
      <c r="K44" s="90" t="s">
        <v>384</v>
      </c>
      <c r="L44" s="90"/>
    </row>
    <row r="45" spans="3:12" x14ac:dyDescent="0.25">
      <c r="C45" s="91" t="s">
        <v>35</v>
      </c>
      <c r="D45" s="143"/>
      <c r="E45" s="92">
        <v>13000</v>
      </c>
      <c r="F45" s="89">
        <f t="shared" si="2"/>
        <v>0</v>
      </c>
      <c r="G45" s="157" t="s">
        <v>1389</v>
      </c>
      <c r="H45" s="93" t="s">
        <v>986</v>
      </c>
      <c r="I45" s="93" t="str">
        <f>VLOOKUP(H45,Presupuesto!$B$11:$C$565,2,0)</f>
        <v>EQUIPO DE TRANSPORTE TRACCION Y ELEVACION</v>
      </c>
      <c r="J45" s="90" t="str">
        <f t="shared" si="3"/>
        <v>Desarrollo del Sistema de Educación Superior</v>
      </c>
      <c r="K45" s="90" t="s">
        <v>384</v>
      </c>
      <c r="L45" s="90"/>
    </row>
    <row r="46" spans="3:12" x14ac:dyDescent="0.25">
      <c r="C46" s="91" t="s">
        <v>76</v>
      </c>
      <c r="D46" s="143"/>
      <c r="E46" s="92">
        <v>15000</v>
      </c>
      <c r="F46" s="89">
        <f t="shared" si="2"/>
        <v>0</v>
      </c>
      <c r="G46" s="157" t="s">
        <v>1389</v>
      </c>
      <c r="H46" s="93" t="s">
        <v>986</v>
      </c>
      <c r="I46" s="93" t="str">
        <f>VLOOKUP(H46,Presupuesto!$B$11:$C$565,2,0)</f>
        <v>EQUIPO DE TRANSPORTE TRACCION Y ELEVACION</v>
      </c>
      <c r="J46" s="90" t="str">
        <f t="shared" si="3"/>
        <v>Desarrollo del Sistema de Educación Superior</v>
      </c>
      <c r="K46" s="90" t="s">
        <v>384</v>
      </c>
      <c r="L46" s="90"/>
    </row>
    <row r="47" spans="3:12" x14ac:dyDescent="0.25">
      <c r="C47" s="91" t="s">
        <v>77</v>
      </c>
      <c r="D47" s="143"/>
      <c r="E47" s="92">
        <v>10000</v>
      </c>
      <c r="F47" s="89">
        <f t="shared" si="2"/>
        <v>0</v>
      </c>
      <c r="G47" s="157" t="s">
        <v>1389</v>
      </c>
      <c r="H47" s="93" t="s">
        <v>986</v>
      </c>
      <c r="I47" s="93" t="str">
        <f>VLOOKUP(H47,Presupuesto!$B$11:$C$565,2,0)</f>
        <v>EQUIPO DE TRANSPORTE TRACCION Y ELEVACION</v>
      </c>
      <c r="J47" s="90" t="str">
        <f t="shared" si="3"/>
        <v>Desarrollo del Sistema de Educación Superior</v>
      </c>
      <c r="K47" s="90" t="s">
        <v>392</v>
      </c>
      <c r="L47" s="90"/>
    </row>
    <row r="48" spans="3:12" x14ac:dyDescent="0.25">
      <c r="C48" s="91" t="s">
        <v>78</v>
      </c>
      <c r="D48" s="143">
        <v>2</v>
      </c>
      <c r="E48" s="92">
        <v>10000</v>
      </c>
      <c r="F48" s="89">
        <f t="shared" si="2"/>
        <v>20000</v>
      </c>
      <c r="G48" s="157" t="s">
        <v>1389</v>
      </c>
      <c r="H48" s="93" t="s">
        <v>1032</v>
      </c>
      <c r="I48" s="93" t="str">
        <f>VLOOKUP(H48,Presupuesto!$B$11:$C$565,2,0)</f>
        <v>APLICACIONES INFORMATICAS</v>
      </c>
      <c r="J48" s="90" t="str">
        <f t="shared" si="3"/>
        <v>Desarrollo del Sistema de Educación Superior</v>
      </c>
      <c r="K48" s="90" t="s">
        <v>384</v>
      </c>
      <c r="L48" s="90"/>
    </row>
    <row r="49" spans="3:12" x14ac:dyDescent="0.25">
      <c r="C49" s="101" t="s">
        <v>79</v>
      </c>
      <c r="D49" s="143">
        <v>1</v>
      </c>
      <c r="E49" s="92">
        <v>2000</v>
      </c>
      <c r="F49" s="89">
        <f t="shared" si="2"/>
        <v>2000</v>
      </c>
      <c r="G49" s="157" t="s">
        <v>1389</v>
      </c>
      <c r="H49" s="102" t="s">
        <v>1000</v>
      </c>
      <c r="I49" s="102" t="str">
        <f>VLOOKUP(H49,Presupuesto!$B$11:$C$565,2,0)</f>
        <v>EQUIPO DE COMPUTACION</v>
      </c>
      <c r="J49" s="90" t="str">
        <f t="shared" si="3"/>
        <v>Desarrollo del Sistema de Educación Superior</v>
      </c>
      <c r="K49" s="90" t="s">
        <v>384</v>
      </c>
      <c r="L49" s="90"/>
    </row>
    <row r="50" spans="3:12" x14ac:dyDescent="0.25">
      <c r="C50" s="101" t="s">
        <v>1348</v>
      </c>
      <c r="D50" s="143">
        <v>3</v>
      </c>
      <c r="E50" s="92">
        <v>1500</v>
      </c>
      <c r="F50" s="89">
        <f t="shared" si="2"/>
        <v>4500</v>
      </c>
      <c r="G50" s="157" t="s">
        <v>1389</v>
      </c>
      <c r="H50" s="102" t="s">
        <v>932</v>
      </c>
      <c r="I50" s="102" t="str">
        <f>VLOOKUP(H50,Presupuesto!$B$11:$C$565,2,0)</f>
        <v>UTILES Y MATERIALES ELECTRICOS</v>
      </c>
      <c r="J50" s="90" t="str">
        <f t="shared" si="3"/>
        <v>Desarrollo del Sistema de Educación Superior</v>
      </c>
      <c r="K50" s="90" t="s">
        <v>384</v>
      </c>
      <c r="L50" s="90"/>
    </row>
    <row r="51" spans="3:12" x14ac:dyDescent="0.25">
      <c r="C51" s="101" t="s">
        <v>80</v>
      </c>
      <c r="D51" s="143">
        <v>1</v>
      </c>
      <c r="E51" s="92">
        <v>1500</v>
      </c>
      <c r="F51" s="89">
        <f t="shared" si="2"/>
        <v>1500</v>
      </c>
      <c r="G51" s="157" t="s">
        <v>1389</v>
      </c>
      <c r="H51" s="102" t="s">
        <v>1000</v>
      </c>
      <c r="I51" s="102" t="str">
        <f>VLOOKUP(H51,Presupuesto!$B$11:$C$565,2,0)</f>
        <v>EQUIPO DE COMPUTACION</v>
      </c>
      <c r="J51" s="90" t="str">
        <f t="shared" si="3"/>
        <v>Desarrollo del Sistema de Educación Superior</v>
      </c>
      <c r="K51" s="90" t="s">
        <v>384</v>
      </c>
      <c r="L51" s="90"/>
    </row>
    <row r="52" spans="3:12" x14ac:dyDescent="0.25">
      <c r="C52" s="101" t="s">
        <v>81</v>
      </c>
      <c r="D52" s="143">
        <v>6</v>
      </c>
      <c r="E52" s="92">
        <v>500</v>
      </c>
      <c r="F52" s="89">
        <f t="shared" si="2"/>
        <v>3000</v>
      </c>
      <c r="G52" s="157" t="s">
        <v>1389</v>
      </c>
      <c r="H52" s="102" t="s">
        <v>941</v>
      </c>
      <c r="I52" s="102" t="str">
        <f>VLOOKUP(H52,Presupuesto!$B$11:$C$565,2,0)</f>
        <v>OTROS RESPUESTOS Y ACCESORIOS MENORES</v>
      </c>
      <c r="J52" s="90" t="str">
        <f t="shared" si="3"/>
        <v>Desarrollo del Sistema de Educación Superior</v>
      </c>
      <c r="K52" s="90" t="s">
        <v>384</v>
      </c>
      <c r="L52" s="90"/>
    </row>
    <row r="53" spans="3:12" ht="15.75" thickBot="1" x14ac:dyDescent="0.3">
      <c r="C53" s="94" t="s">
        <v>82</v>
      </c>
      <c r="D53" s="151"/>
      <c r="E53" s="96">
        <v>20</v>
      </c>
      <c r="F53" s="97">
        <f t="shared" si="2"/>
        <v>0</v>
      </c>
      <c r="G53" s="154"/>
      <c r="H53" s="98" t="s">
        <v>941</v>
      </c>
      <c r="I53" s="98" t="str">
        <f>VLOOKUP(H53,Presupuesto!$B$11:$C$565,2,0)</f>
        <v>OTROS RESPUESTOS Y ACCESORIOS MENORES</v>
      </c>
      <c r="J53" s="98" t="str">
        <f t="shared" si="3"/>
        <v>Desarrollo del Sistema de Educación Superior</v>
      </c>
      <c r="K53" s="116" t="s">
        <v>383</v>
      </c>
      <c r="L53" s="116"/>
    </row>
    <row r="56" spans="3:12" x14ac:dyDescent="0.25">
      <c r="F56" s="85"/>
      <c r="G56" s="69"/>
      <c r="H56" s="69"/>
      <c r="I56" s="69"/>
    </row>
    <row r="57" spans="3:12" ht="15.75" thickBot="1" x14ac:dyDescent="0.3"/>
    <row r="58" spans="3:12" ht="15.75" thickBot="1" x14ac:dyDescent="0.3">
      <c r="C58" s="29" t="s">
        <v>43</v>
      </c>
      <c r="D58" s="100">
        <f>SUM(F65:F78)</f>
        <v>332000</v>
      </c>
      <c r="F58" s="67"/>
      <c r="G58" s="72"/>
      <c r="H58" s="67"/>
      <c r="I58" s="67"/>
    </row>
    <row r="59" spans="3:12" x14ac:dyDescent="0.25">
      <c r="C59" s="67"/>
      <c r="D59" s="31"/>
      <c r="E59" s="85"/>
      <c r="F59" s="85"/>
      <c r="G59" s="85"/>
      <c r="H59" s="69"/>
      <c r="I59" s="69"/>
      <c r="J59" s="69"/>
      <c r="K59" s="104"/>
    </row>
    <row r="60" spans="3:12" x14ac:dyDescent="0.25">
      <c r="C60" s="67"/>
      <c r="D60" s="31"/>
      <c r="E60" s="85"/>
      <c r="F60" s="85"/>
      <c r="G60" s="85"/>
      <c r="H60" s="69"/>
      <c r="I60" s="69"/>
      <c r="J60" s="69"/>
      <c r="K60" s="104"/>
    </row>
    <row r="61" spans="3:12" ht="15.75" x14ac:dyDescent="0.25">
      <c r="C61" s="194" t="s">
        <v>381</v>
      </c>
      <c r="D61" s="252" t="s">
        <v>1521</v>
      </c>
      <c r="E61" s="85"/>
      <c r="F61" s="85"/>
      <c r="G61" s="85"/>
      <c r="H61" s="69"/>
      <c r="I61" s="69"/>
      <c r="J61" s="69"/>
      <c r="K61" s="104"/>
    </row>
    <row r="62" spans="3:12" ht="18.75" x14ac:dyDescent="0.25">
      <c r="C62" s="195" t="str">
        <f>IFERROR(VLOOKUP(D61,#REF!,2,FALSE),IFERROR(VLOOKUP(D61,#REF!,2,FALSE),IFERROR(VLOOKUP(D61,#REF!,2,FALSE),IFERROR(VLOOKUP(D61,#REF!,2,FALSE),IFERROR(VLOOKUP(D61,#REF!,2,FALSE),IFERROR(VLOOKUP(D61,#REF!,2,FALSE),IFERROR(VLOOKUP(D61,#REF!,2,FALSE),IFERROR(VLOOKUP(D61,#REF!,2,FALSE),IFERROR(VLOOKUP(D61,#REF!,2,FALSE),IFERROR(VLOOKUP(D61,#REF!,2,FALSE),IFERROR(VLOOKUP(D61,#REF!,2,FALSE),IFERROR(VLOOKUP(D61,#REF!,2,FALSE),IFERROR(VLOOKUP(D61,#REF!,2,FALSE),IFERROR(VLOOKUP(D61,'16. Desa. del Sistema Educ.Sup.'!$F:$G,2,FALSE),IFERROR(VLOOKUP(D61,#REF!,2,FALSE),VLOOKUP(D61,#REF!,2,0))))))))))))))))</f>
        <v>Proponer y desarrollar herramientas tecnológicas para la gestión académica y administrativa de la Dirección.</v>
      </c>
      <c r="D62" s="31"/>
      <c r="E62" s="85"/>
      <c r="F62" s="85"/>
      <c r="G62" s="85"/>
      <c r="H62" s="69"/>
      <c r="I62" s="69"/>
      <c r="J62" s="69"/>
      <c r="K62" s="104"/>
    </row>
    <row r="63" spans="3:12" x14ac:dyDescent="0.25">
      <c r="F63" s="85"/>
      <c r="G63" s="69"/>
      <c r="H63" s="69"/>
      <c r="I63" s="69"/>
    </row>
    <row r="64" spans="3:12" ht="30.75" thickBot="1" x14ac:dyDescent="0.3">
      <c r="C64" s="141" t="s">
        <v>44</v>
      </c>
      <c r="D64" s="141" t="s">
        <v>55</v>
      </c>
      <c r="E64" s="141" t="s">
        <v>57</v>
      </c>
      <c r="F64" s="142" t="s">
        <v>27</v>
      </c>
      <c r="G64" s="142" t="s">
        <v>120</v>
      </c>
      <c r="H64" s="141" t="s">
        <v>46</v>
      </c>
      <c r="I64" s="141" t="s">
        <v>121</v>
      </c>
      <c r="J64" s="141" t="s">
        <v>399</v>
      </c>
      <c r="K64" s="141" t="s">
        <v>400</v>
      </c>
      <c r="L64" s="141" t="s">
        <v>453</v>
      </c>
    </row>
    <row r="65" spans="3:12" ht="15.75" thickBot="1" x14ac:dyDescent="0.3">
      <c r="C65" s="227" t="s">
        <v>1325</v>
      </c>
      <c r="D65" s="150">
        <v>2</v>
      </c>
      <c r="E65" s="88">
        <f>HLOOKUP($C65,$CB$2:$CE$3,2,0)</f>
        <v>15000</v>
      </c>
      <c r="F65" s="89">
        <f>D65*E65</f>
        <v>30000</v>
      </c>
      <c r="G65" s="157" t="s">
        <v>1389</v>
      </c>
      <c r="H65" s="90" t="s">
        <v>1000</v>
      </c>
      <c r="I65" s="90" t="str">
        <f>VLOOKUP(H65,Presupuesto!$B$11:$C$565,2,0)</f>
        <v>EQUIPO DE COMPUTACION</v>
      </c>
      <c r="J65" s="203" t="s">
        <v>1345</v>
      </c>
      <c r="K65" s="90" t="s">
        <v>383</v>
      </c>
      <c r="L65" s="90"/>
    </row>
    <row r="66" spans="3:12" x14ac:dyDescent="0.25">
      <c r="C66" s="227" t="s">
        <v>1323</v>
      </c>
      <c r="D66" s="143">
        <v>4</v>
      </c>
      <c r="E66" s="88">
        <f>HLOOKUP($C66,$CB$2:$CE$3,2,0)</f>
        <v>35000</v>
      </c>
      <c r="F66" s="89">
        <f>D66*E66</f>
        <v>140000</v>
      </c>
      <c r="G66" s="157" t="s">
        <v>1389</v>
      </c>
      <c r="H66" s="93" t="s">
        <v>1000</v>
      </c>
      <c r="I66" s="93" t="str">
        <f>VLOOKUP(H66,Presupuesto!$B$11:$C$565,2,0)</f>
        <v>EQUIPO DE COMPUTACION</v>
      </c>
      <c r="J66" s="90" t="str">
        <f>$J$65</f>
        <v>Desarrollo del Sistema de Educación Superior</v>
      </c>
      <c r="K66" s="90" t="s">
        <v>401</v>
      </c>
      <c r="L66" s="90"/>
    </row>
    <row r="67" spans="3:12" x14ac:dyDescent="0.25">
      <c r="C67" s="91" t="s">
        <v>73</v>
      </c>
      <c r="D67" s="143"/>
      <c r="E67" s="92">
        <v>4000</v>
      </c>
      <c r="F67" s="89">
        <f t="shared" ref="F67:F78" si="4">D67*E67</f>
        <v>0</v>
      </c>
      <c r="G67" s="157" t="s">
        <v>1389</v>
      </c>
      <c r="H67" s="93" t="s">
        <v>972</v>
      </c>
      <c r="I67" s="93" t="str">
        <f>VLOOKUP(H67,Presupuesto!$B$11:$C$565,2,0)</f>
        <v>EQUIPOS VARIOS DE OFICINA</v>
      </c>
      <c r="J67" s="90" t="str">
        <f t="shared" ref="J67:J78" si="5">$J$65</f>
        <v>Desarrollo del Sistema de Educación Superior</v>
      </c>
      <c r="K67" s="90" t="s">
        <v>384</v>
      </c>
      <c r="L67" s="90"/>
    </row>
    <row r="68" spans="3:12" x14ac:dyDescent="0.25">
      <c r="C68" s="91" t="s">
        <v>74</v>
      </c>
      <c r="D68" s="143"/>
      <c r="E68" s="92">
        <v>8000</v>
      </c>
      <c r="F68" s="89">
        <f t="shared" si="4"/>
        <v>0</v>
      </c>
      <c r="G68" s="157" t="s">
        <v>1389</v>
      </c>
      <c r="H68" s="93" t="s">
        <v>1000</v>
      </c>
      <c r="I68" s="93" t="str">
        <f>VLOOKUP(H68,Presupuesto!$B$11:$C$565,2,0)</f>
        <v>EQUIPO DE COMPUTACION</v>
      </c>
      <c r="J68" s="90" t="str">
        <f t="shared" si="5"/>
        <v>Desarrollo del Sistema de Educación Superior</v>
      </c>
      <c r="K68" s="90" t="s">
        <v>384</v>
      </c>
      <c r="L68" s="90"/>
    </row>
    <row r="69" spans="3:12" x14ac:dyDescent="0.25">
      <c r="C69" s="91" t="s">
        <v>1509</v>
      </c>
      <c r="D69" s="143">
        <v>4</v>
      </c>
      <c r="E69" s="92">
        <v>5000</v>
      </c>
      <c r="F69" s="89">
        <f t="shared" si="4"/>
        <v>20000</v>
      </c>
      <c r="G69" s="157" t="s">
        <v>1389</v>
      </c>
      <c r="H69" s="93" t="s">
        <v>1000</v>
      </c>
      <c r="I69" s="93" t="str">
        <f>VLOOKUP(H69,Presupuesto!$B$11:$C$565,2,0)</f>
        <v>EQUIPO DE COMPUTACION</v>
      </c>
      <c r="J69" s="90" t="str">
        <f t="shared" si="5"/>
        <v>Desarrollo del Sistema de Educación Superior</v>
      </c>
      <c r="K69" s="90" t="s">
        <v>384</v>
      </c>
      <c r="L69" s="90"/>
    </row>
    <row r="70" spans="3:12" x14ac:dyDescent="0.25">
      <c r="C70" s="91" t="s">
        <v>35</v>
      </c>
      <c r="D70" s="143"/>
      <c r="E70" s="92">
        <v>13000</v>
      </c>
      <c r="F70" s="89">
        <f t="shared" si="4"/>
        <v>0</v>
      </c>
      <c r="G70" s="157" t="s">
        <v>1389</v>
      </c>
      <c r="H70" s="93" t="s">
        <v>986</v>
      </c>
      <c r="I70" s="93" t="str">
        <f>VLOOKUP(H70,Presupuesto!$B$11:$C$565,2,0)</f>
        <v>EQUIPO DE TRANSPORTE TRACCION Y ELEVACION</v>
      </c>
      <c r="J70" s="90" t="str">
        <f t="shared" si="5"/>
        <v>Desarrollo del Sistema de Educación Superior</v>
      </c>
      <c r="K70" s="90" t="s">
        <v>384</v>
      </c>
      <c r="L70" s="90"/>
    </row>
    <row r="71" spans="3:12" x14ac:dyDescent="0.25">
      <c r="C71" s="91" t="s">
        <v>1510</v>
      </c>
      <c r="D71" s="143">
        <v>4</v>
      </c>
      <c r="E71" s="92">
        <v>15000</v>
      </c>
      <c r="F71" s="89">
        <f t="shared" si="4"/>
        <v>60000</v>
      </c>
      <c r="G71" s="157" t="s">
        <v>1389</v>
      </c>
      <c r="H71" s="93" t="s">
        <v>1000</v>
      </c>
      <c r="I71" s="93" t="str">
        <f>VLOOKUP(H71,Presupuesto!$B$11:$C$565,2,0)</f>
        <v>EQUIPO DE COMPUTACION</v>
      </c>
      <c r="J71" s="90" t="str">
        <f t="shared" si="5"/>
        <v>Desarrollo del Sistema de Educación Superior</v>
      </c>
      <c r="K71" s="90" t="s">
        <v>384</v>
      </c>
      <c r="L71" s="90"/>
    </row>
    <row r="72" spans="3:12" x14ac:dyDescent="0.25">
      <c r="C72" s="91" t="s">
        <v>1511</v>
      </c>
      <c r="D72" s="143">
        <v>1</v>
      </c>
      <c r="E72" s="92">
        <v>30000</v>
      </c>
      <c r="F72" s="89">
        <f t="shared" si="4"/>
        <v>30000</v>
      </c>
      <c r="G72" s="157" t="s">
        <v>1389</v>
      </c>
      <c r="H72" s="93" t="s">
        <v>1000</v>
      </c>
      <c r="I72" s="93" t="str">
        <f>VLOOKUP(H72,Presupuesto!$B$11:$C$565,2,0)</f>
        <v>EQUIPO DE COMPUTACION</v>
      </c>
      <c r="J72" s="90" t="str">
        <f t="shared" si="5"/>
        <v>Desarrollo del Sistema de Educación Superior</v>
      </c>
      <c r="K72" s="90" t="s">
        <v>384</v>
      </c>
      <c r="L72" s="90"/>
    </row>
    <row r="73" spans="3:12" x14ac:dyDescent="0.25">
      <c r="C73" s="91" t="s">
        <v>78</v>
      </c>
      <c r="D73" s="143">
        <v>4</v>
      </c>
      <c r="E73" s="92">
        <v>10000</v>
      </c>
      <c r="F73" s="89">
        <f t="shared" si="4"/>
        <v>40000</v>
      </c>
      <c r="G73" s="157" t="s">
        <v>1389</v>
      </c>
      <c r="H73" s="93" t="s">
        <v>1032</v>
      </c>
      <c r="I73" s="93" t="str">
        <f>VLOOKUP(H73,Presupuesto!$B$11:$C$565,2,0)</f>
        <v>APLICACIONES INFORMATICAS</v>
      </c>
      <c r="J73" s="90" t="str">
        <f t="shared" si="5"/>
        <v>Desarrollo del Sistema de Educación Superior</v>
      </c>
      <c r="K73" s="90" t="s">
        <v>384</v>
      </c>
      <c r="L73" s="90"/>
    </row>
    <row r="74" spans="3:12" ht="15.75" thickBot="1" x14ac:dyDescent="0.3">
      <c r="C74" s="101" t="s">
        <v>79</v>
      </c>
      <c r="D74" s="143">
        <v>4</v>
      </c>
      <c r="E74" s="92">
        <v>2000</v>
      </c>
      <c r="F74" s="89">
        <f t="shared" si="4"/>
        <v>8000</v>
      </c>
      <c r="G74" s="157" t="s">
        <v>1389</v>
      </c>
      <c r="H74" s="98" t="s">
        <v>941</v>
      </c>
      <c r="I74" s="102" t="str">
        <f>VLOOKUP(H74,Presupuesto!$B$11:$C$565,2,0)</f>
        <v>OTROS RESPUESTOS Y ACCESORIOS MENORES</v>
      </c>
      <c r="J74" s="90" t="str">
        <f t="shared" si="5"/>
        <v>Desarrollo del Sistema de Educación Superior</v>
      </c>
      <c r="K74" s="90" t="s">
        <v>384</v>
      </c>
      <c r="L74" s="90"/>
    </row>
    <row r="75" spans="3:12" x14ac:dyDescent="0.25">
      <c r="C75" s="101" t="s">
        <v>1348</v>
      </c>
      <c r="D75" s="143"/>
      <c r="E75" s="92">
        <v>1500</v>
      </c>
      <c r="F75" s="89">
        <f t="shared" si="4"/>
        <v>0</v>
      </c>
      <c r="G75" s="157" t="s">
        <v>1389</v>
      </c>
      <c r="H75" s="102" t="s">
        <v>932</v>
      </c>
      <c r="I75" s="102" t="str">
        <f>VLOOKUP(H75,Presupuesto!$B$11:$C$565,2,0)</f>
        <v>UTILES Y MATERIALES ELECTRICOS</v>
      </c>
      <c r="J75" s="90" t="str">
        <f t="shared" si="5"/>
        <v>Desarrollo del Sistema de Educación Superior</v>
      </c>
      <c r="K75" s="90" t="s">
        <v>384</v>
      </c>
      <c r="L75" s="90"/>
    </row>
    <row r="76" spans="3:12" x14ac:dyDescent="0.25">
      <c r="C76" s="101" t="s">
        <v>80</v>
      </c>
      <c r="D76" s="143"/>
      <c r="E76" s="92">
        <v>1500</v>
      </c>
      <c r="F76" s="89">
        <f t="shared" si="4"/>
        <v>0</v>
      </c>
      <c r="G76" s="157" t="s">
        <v>1389</v>
      </c>
      <c r="H76" s="102" t="s">
        <v>1000</v>
      </c>
      <c r="I76" s="102" t="str">
        <f>VLOOKUP(H76,Presupuesto!$B$11:$C$565,2,0)</f>
        <v>EQUIPO DE COMPUTACION</v>
      </c>
      <c r="J76" s="90" t="str">
        <f t="shared" si="5"/>
        <v>Desarrollo del Sistema de Educación Superior</v>
      </c>
      <c r="K76" s="90" t="s">
        <v>384</v>
      </c>
      <c r="L76" s="90"/>
    </row>
    <row r="77" spans="3:12" x14ac:dyDescent="0.25">
      <c r="C77" s="101" t="s">
        <v>81</v>
      </c>
      <c r="D77" s="143"/>
      <c r="E77" s="92">
        <v>500</v>
      </c>
      <c r="F77" s="89">
        <f t="shared" si="4"/>
        <v>0</v>
      </c>
      <c r="G77" s="157" t="s">
        <v>1389</v>
      </c>
      <c r="H77" s="102" t="s">
        <v>941</v>
      </c>
      <c r="I77" s="102" t="str">
        <f>VLOOKUP(H77,Presupuesto!$B$11:$C$565,2,0)</f>
        <v>OTROS RESPUESTOS Y ACCESORIOS MENORES</v>
      </c>
      <c r="J77" s="90" t="str">
        <f t="shared" si="5"/>
        <v>Desarrollo del Sistema de Educación Superior</v>
      </c>
      <c r="K77" s="90" t="s">
        <v>384</v>
      </c>
      <c r="L77" s="90"/>
    </row>
    <row r="78" spans="3:12" ht="15.75" thickBot="1" x14ac:dyDescent="0.3">
      <c r="C78" s="94" t="s">
        <v>82</v>
      </c>
      <c r="D78" s="151">
        <v>200</v>
      </c>
      <c r="E78" s="96">
        <v>20</v>
      </c>
      <c r="F78" s="97">
        <f t="shared" si="4"/>
        <v>4000</v>
      </c>
      <c r="G78" s="157" t="s">
        <v>1389</v>
      </c>
      <c r="H78" s="98" t="s">
        <v>941</v>
      </c>
      <c r="I78" s="98" t="str">
        <f>VLOOKUP(H78,Presupuesto!$B$11:$C$565,2,0)</f>
        <v>OTROS RESPUESTOS Y ACCESORIOS MENORES</v>
      </c>
      <c r="J78" s="98" t="str">
        <f t="shared" si="5"/>
        <v>Desarrollo del Sistema de Educación Superior</v>
      </c>
      <c r="K78" s="116" t="s">
        <v>384</v>
      </c>
      <c r="L78" s="116"/>
    </row>
    <row r="80" spans="3:12" ht="15.75" thickBot="1" x14ac:dyDescent="0.3"/>
    <row r="81" spans="3:12" ht="15.75" thickBot="1" x14ac:dyDescent="0.3">
      <c r="C81" s="29" t="s">
        <v>43</v>
      </c>
      <c r="D81" s="100">
        <f>SUM(F88:F101)</f>
        <v>0</v>
      </c>
      <c r="F81" s="67"/>
      <c r="G81" s="72"/>
      <c r="H81" s="67"/>
      <c r="I81" s="67"/>
    </row>
    <row r="82" spans="3:12" x14ac:dyDescent="0.25">
      <c r="C82" s="67"/>
      <c r="D82" s="31"/>
      <c r="E82" s="85"/>
      <c r="F82" s="85"/>
      <c r="G82" s="85"/>
      <c r="H82" s="69"/>
      <c r="I82" s="69"/>
      <c r="J82" s="69"/>
      <c r="K82" s="104"/>
    </row>
    <row r="83" spans="3:12" x14ac:dyDescent="0.25">
      <c r="C83" s="67"/>
      <c r="D83" s="31"/>
      <c r="E83" s="85"/>
      <c r="F83" s="85"/>
      <c r="G83" s="85"/>
      <c r="H83" s="69"/>
      <c r="I83" s="69"/>
      <c r="J83" s="69"/>
      <c r="K83" s="104"/>
    </row>
    <row r="84" spans="3:12" ht="15.75" x14ac:dyDescent="0.25">
      <c r="C84" s="194" t="s">
        <v>381</v>
      </c>
      <c r="D84" s="252"/>
      <c r="E84" s="85"/>
      <c r="F84" s="85"/>
      <c r="G84" s="85"/>
      <c r="H84" s="69"/>
      <c r="I84" s="69"/>
      <c r="J84" s="69"/>
      <c r="K84" s="104"/>
    </row>
    <row r="85" spans="3:12" ht="18.75" x14ac:dyDescent="0.25">
      <c r="C85" s="195" t="e">
        <f>IFERROR(VLOOKUP(D84,#REF!,2,FALSE),IFERROR(VLOOKUP(D84,#REF!,2,FALSE),IFERROR(VLOOKUP(D84,#REF!,2,FALSE),IFERROR(VLOOKUP(D84,#REF!,2,FALSE),IFERROR(VLOOKUP(D84,#REF!,2,FALSE),IFERROR(VLOOKUP(D84,#REF!,2,FALSE),IFERROR(VLOOKUP(D84,#REF!,2,FALSE),IFERROR(VLOOKUP(D84,#REF!,2,FALSE),IFERROR(VLOOKUP(D84,#REF!,2,FALSE),IFERROR(VLOOKUP(D84,#REF!,2,FALSE),IFERROR(VLOOKUP(D84,#REF!,2,FALSE),IFERROR(VLOOKUP(D84,#REF!,2,FALSE),IFERROR(VLOOKUP(D84,#REF!,2,FALSE),IFERROR(VLOOKUP(D84,'16. Desa. del Sistema Educ.Sup.'!$F:$G,2,FALSE),IFERROR(VLOOKUP(D84,#REF!,2,FALSE),VLOOKUP(D84,#REF!,2,0))))))))))))))))</f>
        <v>#REF!</v>
      </c>
      <c r="D85" s="31"/>
      <c r="E85" s="85"/>
      <c r="F85" s="85"/>
      <c r="G85" s="85"/>
      <c r="H85" s="69"/>
      <c r="I85" s="69"/>
      <c r="J85" s="69"/>
      <c r="K85" s="104"/>
    </row>
    <row r="86" spans="3:12" x14ac:dyDescent="0.25">
      <c r="F86" s="85"/>
      <c r="G86" s="69"/>
      <c r="H86" s="69"/>
      <c r="I86" s="69"/>
    </row>
    <row r="87" spans="3:12" ht="30.75" thickBot="1" x14ac:dyDescent="0.3">
      <c r="C87" s="141" t="s">
        <v>44</v>
      </c>
      <c r="D87" s="141" t="s">
        <v>55</v>
      </c>
      <c r="E87" s="141" t="s">
        <v>57</v>
      </c>
      <c r="F87" s="142" t="s">
        <v>27</v>
      </c>
      <c r="G87" s="142" t="s">
        <v>120</v>
      </c>
      <c r="H87" s="141" t="s">
        <v>46</v>
      </c>
      <c r="I87" s="141" t="s">
        <v>121</v>
      </c>
      <c r="J87" s="141" t="s">
        <v>399</v>
      </c>
      <c r="K87" s="141" t="s">
        <v>400</v>
      </c>
      <c r="L87" s="141" t="s">
        <v>453</v>
      </c>
    </row>
    <row r="88" spans="3:12" ht="15.75" thickBot="1" x14ac:dyDescent="0.3">
      <c r="C88" s="227" t="s">
        <v>1325</v>
      </c>
      <c r="D88" s="150"/>
      <c r="E88" s="88">
        <f>HLOOKUP($C88,$CB$2:$CE$3,2,0)</f>
        <v>15000</v>
      </c>
      <c r="F88" s="89">
        <f>D88*E88</f>
        <v>0</v>
      </c>
      <c r="G88" s="157"/>
      <c r="H88" s="90" t="s">
        <v>1000</v>
      </c>
      <c r="I88" s="90" t="str">
        <f>VLOOKUP(H88,Presupuesto!$B$11:$C$565,2,0)</f>
        <v>EQUIPO DE COMPUTACION</v>
      </c>
      <c r="J88" s="203" t="s">
        <v>1368</v>
      </c>
      <c r="K88" s="90" t="s">
        <v>383</v>
      </c>
      <c r="L88" s="90"/>
    </row>
    <row r="89" spans="3:12" x14ac:dyDescent="0.25">
      <c r="C89" s="227" t="s">
        <v>1323</v>
      </c>
      <c r="D89" s="143"/>
      <c r="E89" s="88">
        <f>HLOOKUP($C89,$CB$2:$CE$3,2,0)</f>
        <v>35000</v>
      </c>
      <c r="F89" s="89">
        <f>D89*E89</f>
        <v>0</v>
      </c>
      <c r="G89" s="157"/>
      <c r="H89" s="93" t="s">
        <v>1000</v>
      </c>
      <c r="I89" s="93" t="str">
        <f>VLOOKUP(H89,Presupuesto!$B$11:$C$565,2,0)</f>
        <v>EQUIPO DE COMPUTACION</v>
      </c>
      <c r="J89" s="90" t="str">
        <f>$J$88</f>
        <v>Gestión Tecnologías de Información y Comunicación</v>
      </c>
      <c r="K89" s="90" t="s">
        <v>401</v>
      </c>
      <c r="L89" s="90"/>
    </row>
    <row r="90" spans="3:12" x14ac:dyDescent="0.25">
      <c r="C90" s="91" t="s">
        <v>73</v>
      </c>
      <c r="D90" s="143"/>
      <c r="E90" s="92">
        <v>4000</v>
      </c>
      <c r="F90" s="89">
        <f t="shared" ref="F90:F101" si="6">D90*E90</f>
        <v>0</v>
      </c>
      <c r="G90" s="157"/>
      <c r="H90" s="93" t="s">
        <v>972</v>
      </c>
      <c r="I90" s="93" t="str">
        <f>VLOOKUP(H90,Presupuesto!$B$11:$C$565,2,0)</f>
        <v>EQUIPOS VARIOS DE OFICINA</v>
      </c>
      <c r="J90" s="90" t="str">
        <f t="shared" ref="J90:J101" si="7">$J$88</f>
        <v>Gestión Tecnologías de Información y Comunicación</v>
      </c>
      <c r="K90" s="90" t="s">
        <v>384</v>
      </c>
      <c r="L90" s="90"/>
    </row>
    <row r="91" spans="3:12" x14ac:dyDescent="0.25">
      <c r="C91" s="91" t="s">
        <v>74</v>
      </c>
      <c r="D91" s="143"/>
      <c r="E91" s="92">
        <v>8000</v>
      </c>
      <c r="F91" s="89">
        <f t="shared" si="6"/>
        <v>0</v>
      </c>
      <c r="G91" s="157"/>
      <c r="H91" s="93" t="s">
        <v>1000</v>
      </c>
      <c r="I91" s="93" t="str">
        <f>VLOOKUP(H91,Presupuesto!$B$11:$C$565,2,0)</f>
        <v>EQUIPO DE COMPUTACION</v>
      </c>
      <c r="J91" s="90" t="str">
        <f t="shared" si="7"/>
        <v>Gestión Tecnologías de Información y Comunicación</v>
      </c>
      <c r="K91" s="90" t="s">
        <v>384</v>
      </c>
      <c r="L91" s="90"/>
    </row>
    <row r="92" spans="3:12" x14ac:dyDescent="0.25">
      <c r="C92" s="91" t="s">
        <v>75</v>
      </c>
      <c r="D92" s="143"/>
      <c r="E92" s="92">
        <v>5000</v>
      </c>
      <c r="F92" s="89">
        <f t="shared" si="6"/>
        <v>0</v>
      </c>
      <c r="G92" s="157"/>
      <c r="H92" s="93" t="s">
        <v>1000</v>
      </c>
      <c r="I92" s="93" t="str">
        <f>VLOOKUP(H92,Presupuesto!$B$11:$C$565,2,0)</f>
        <v>EQUIPO DE COMPUTACION</v>
      </c>
      <c r="J92" s="90" t="str">
        <f t="shared" si="7"/>
        <v>Gestión Tecnologías de Información y Comunicación</v>
      </c>
      <c r="K92" s="90" t="s">
        <v>384</v>
      </c>
      <c r="L92" s="90"/>
    </row>
    <row r="93" spans="3:12" x14ac:dyDescent="0.25">
      <c r="C93" s="91" t="s">
        <v>35</v>
      </c>
      <c r="D93" s="143"/>
      <c r="E93" s="92">
        <v>13000</v>
      </c>
      <c r="F93" s="89">
        <f t="shared" si="6"/>
        <v>0</v>
      </c>
      <c r="G93" s="157"/>
      <c r="H93" s="93" t="s">
        <v>986</v>
      </c>
      <c r="I93" s="93" t="str">
        <f>VLOOKUP(H93,Presupuesto!$B$11:$C$565,2,0)</f>
        <v>EQUIPO DE TRANSPORTE TRACCION Y ELEVACION</v>
      </c>
      <c r="J93" s="90" t="str">
        <f t="shared" si="7"/>
        <v>Gestión Tecnologías de Información y Comunicación</v>
      </c>
      <c r="K93" s="90" t="s">
        <v>384</v>
      </c>
      <c r="L93" s="90"/>
    </row>
    <row r="94" spans="3:12" x14ac:dyDescent="0.25">
      <c r="C94" s="91" t="s">
        <v>76</v>
      </c>
      <c r="D94" s="143"/>
      <c r="E94" s="92">
        <v>15000</v>
      </c>
      <c r="F94" s="89">
        <f t="shared" si="6"/>
        <v>0</v>
      </c>
      <c r="G94" s="157"/>
      <c r="H94" s="93" t="s">
        <v>986</v>
      </c>
      <c r="I94" s="93" t="str">
        <f>VLOOKUP(H94,Presupuesto!$B$11:$C$565,2,0)</f>
        <v>EQUIPO DE TRANSPORTE TRACCION Y ELEVACION</v>
      </c>
      <c r="J94" s="90" t="str">
        <f t="shared" si="7"/>
        <v>Gestión Tecnologías de Información y Comunicación</v>
      </c>
      <c r="K94" s="90" t="s">
        <v>384</v>
      </c>
      <c r="L94" s="90"/>
    </row>
    <row r="95" spans="3:12" x14ac:dyDescent="0.25">
      <c r="C95" s="91" t="s">
        <v>77</v>
      </c>
      <c r="D95" s="143"/>
      <c r="E95" s="92">
        <v>10000</v>
      </c>
      <c r="F95" s="89">
        <f t="shared" si="6"/>
        <v>0</v>
      </c>
      <c r="G95" s="157"/>
      <c r="H95" s="93" t="s">
        <v>986</v>
      </c>
      <c r="I95" s="93" t="str">
        <f>VLOOKUP(H95,Presupuesto!$B$11:$C$565,2,0)</f>
        <v>EQUIPO DE TRANSPORTE TRACCION Y ELEVACION</v>
      </c>
      <c r="J95" s="90" t="str">
        <f t="shared" si="7"/>
        <v>Gestión Tecnologías de Información y Comunicación</v>
      </c>
      <c r="K95" s="90" t="s">
        <v>392</v>
      </c>
      <c r="L95" s="90"/>
    </row>
    <row r="96" spans="3:12" x14ac:dyDescent="0.25">
      <c r="C96" s="91" t="s">
        <v>78</v>
      </c>
      <c r="D96" s="143"/>
      <c r="E96" s="92">
        <v>10000</v>
      </c>
      <c r="F96" s="89">
        <f t="shared" si="6"/>
        <v>0</v>
      </c>
      <c r="G96" s="157"/>
      <c r="H96" s="93" t="s">
        <v>1032</v>
      </c>
      <c r="I96" s="93" t="str">
        <f>VLOOKUP(H96,Presupuesto!$B$11:$C$565,2,0)</f>
        <v>APLICACIONES INFORMATICAS</v>
      </c>
      <c r="J96" s="90" t="str">
        <f t="shared" si="7"/>
        <v>Gestión Tecnologías de Información y Comunicación</v>
      </c>
      <c r="K96" s="90" t="s">
        <v>388</v>
      </c>
      <c r="L96" s="90"/>
    </row>
    <row r="97" spans="3:12" x14ac:dyDescent="0.25">
      <c r="C97" s="101" t="s">
        <v>79</v>
      </c>
      <c r="D97" s="143"/>
      <c r="E97" s="92">
        <v>2000</v>
      </c>
      <c r="F97" s="89">
        <f t="shared" si="6"/>
        <v>0</v>
      </c>
      <c r="G97" s="157"/>
      <c r="H97" s="102" t="s">
        <v>1000</v>
      </c>
      <c r="I97" s="102" t="str">
        <f>VLOOKUP(H97,Presupuesto!$B$11:$C$565,2,0)</f>
        <v>EQUIPO DE COMPUTACION</v>
      </c>
      <c r="J97" s="90" t="str">
        <f t="shared" si="7"/>
        <v>Gestión Tecnologías de Información y Comunicación</v>
      </c>
      <c r="K97" s="90" t="s">
        <v>384</v>
      </c>
      <c r="L97" s="90"/>
    </row>
    <row r="98" spans="3:12" x14ac:dyDescent="0.25">
      <c r="C98" s="101" t="s">
        <v>1348</v>
      </c>
      <c r="D98" s="143"/>
      <c r="E98" s="92">
        <v>1500</v>
      </c>
      <c r="F98" s="89">
        <f t="shared" si="6"/>
        <v>0</v>
      </c>
      <c r="G98" s="157"/>
      <c r="H98" s="102" t="s">
        <v>932</v>
      </c>
      <c r="I98" s="102" t="str">
        <f>VLOOKUP(H98,Presupuesto!$B$11:$C$565,2,0)</f>
        <v>UTILES Y MATERIALES ELECTRICOS</v>
      </c>
      <c r="J98" s="90" t="str">
        <f t="shared" si="7"/>
        <v>Gestión Tecnologías de Información y Comunicación</v>
      </c>
      <c r="K98" s="90" t="s">
        <v>384</v>
      </c>
      <c r="L98" s="90"/>
    </row>
    <row r="99" spans="3:12" x14ac:dyDescent="0.25">
      <c r="C99" s="101" t="s">
        <v>80</v>
      </c>
      <c r="D99" s="143"/>
      <c r="E99" s="92">
        <v>1500</v>
      </c>
      <c r="F99" s="89">
        <f t="shared" si="6"/>
        <v>0</v>
      </c>
      <c r="G99" s="157"/>
      <c r="H99" s="102" t="s">
        <v>1000</v>
      </c>
      <c r="I99" s="102" t="str">
        <f>VLOOKUP(H99,Presupuesto!$B$11:$C$565,2,0)</f>
        <v>EQUIPO DE COMPUTACION</v>
      </c>
      <c r="J99" s="90" t="str">
        <f t="shared" si="7"/>
        <v>Gestión Tecnologías de Información y Comunicación</v>
      </c>
      <c r="K99" s="90" t="s">
        <v>384</v>
      </c>
      <c r="L99" s="90"/>
    </row>
    <row r="100" spans="3:12" x14ac:dyDescent="0.25">
      <c r="C100" s="101" t="s">
        <v>81</v>
      </c>
      <c r="D100" s="143"/>
      <c r="E100" s="92">
        <v>500</v>
      </c>
      <c r="F100" s="89">
        <f t="shared" si="6"/>
        <v>0</v>
      </c>
      <c r="G100" s="157"/>
      <c r="H100" s="102" t="s">
        <v>941</v>
      </c>
      <c r="I100" s="102" t="str">
        <f>VLOOKUP(H100,Presupuesto!$B$11:$C$565,2,0)</f>
        <v>OTROS RESPUESTOS Y ACCESORIOS MENORES</v>
      </c>
      <c r="J100" s="90" t="str">
        <f t="shared" si="7"/>
        <v>Gestión Tecnologías de Información y Comunicación</v>
      </c>
      <c r="K100" s="90" t="s">
        <v>384</v>
      </c>
      <c r="L100" s="90"/>
    </row>
    <row r="101" spans="3:12" ht="15.75" thickBot="1" x14ac:dyDescent="0.3">
      <c r="C101" s="94" t="s">
        <v>82</v>
      </c>
      <c r="D101" s="151"/>
      <c r="E101" s="96">
        <v>20</v>
      </c>
      <c r="F101" s="97">
        <f t="shared" si="6"/>
        <v>0</v>
      </c>
      <c r="G101" s="154"/>
      <c r="H101" s="98" t="s">
        <v>941</v>
      </c>
      <c r="I101" s="98" t="str">
        <f>VLOOKUP(H101,Presupuesto!$B$11:$C$565,2,0)</f>
        <v>OTROS RESPUESTOS Y ACCESORIOS MENORES</v>
      </c>
      <c r="J101" s="98" t="str">
        <f t="shared" si="7"/>
        <v>Gestión Tecnologías de Información y Comunicación</v>
      </c>
      <c r="K101" s="116" t="s">
        <v>383</v>
      </c>
      <c r="L101" s="116"/>
    </row>
    <row r="102" spans="3:12" x14ac:dyDescent="0.25">
      <c r="F102" s="85"/>
      <c r="G102" s="69"/>
      <c r="H102" s="69"/>
      <c r="I102" s="69"/>
    </row>
    <row r="103" spans="3:12" ht="15.75" thickBot="1" x14ac:dyDescent="0.3"/>
    <row r="104" spans="3:12" ht="15.75" thickBot="1" x14ac:dyDescent="0.3">
      <c r="C104" s="29" t="s">
        <v>43</v>
      </c>
      <c r="D104" s="100">
        <f>SUM(F111:F124)</f>
        <v>0</v>
      </c>
      <c r="F104" s="67"/>
      <c r="G104" s="72"/>
      <c r="H104" s="67"/>
      <c r="I104" s="67"/>
    </row>
    <row r="105" spans="3:12" x14ac:dyDescent="0.25">
      <c r="C105" s="67"/>
      <c r="D105" s="31"/>
      <c r="E105" s="85"/>
      <c r="F105" s="85"/>
      <c r="G105" s="85"/>
      <c r="H105" s="69"/>
      <c r="I105" s="69"/>
      <c r="J105" s="69"/>
      <c r="K105" s="104"/>
    </row>
    <row r="106" spans="3:12" x14ac:dyDescent="0.25">
      <c r="C106" s="67"/>
      <c r="D106" s="31"/>
      <c r="E106" s="85"/>
      <c r="F106" s="85"/>
      <c r="G106" s="85"/>
      <c r="H106" s="69"/>
      <c r="I106" s="69"/>
      <c r="J106" s="69"/>
      <c r="K106" s="104"/>
    </row>
    <row r="107" spans="3:12" ht="15.75" x14ac:dyDescent="0.25">
      <c r="C107" s="194" t="s">
        <v>381</v>
      </c>
      <c r="D107" s="252"/>
      <c r="E107" s="85"/>
      <c r="F107" s="85"/>
      <c r="G107" s="85"/>
      <c r="H107" s="69"/>
      <c r="I107" s="69"/>
      <c r="J107" s="69"/>
      <c r="K107" s="104"/>
    </row>
    <row r="108" spans="3:12" ht="18.75" x14ac:dyDescent="0.25">
      <c r="C108" s="195" t="e">
        <f>IFERROR(VLOOKUP(D107,#REF!,2,FALSE),IFERROR(VLOOKUP(D107,#REF!,2,FALSE),IFERROR(VLOOKUP(D107,#REF!,2,FALSE),IFERROR(VLOOKUP(D107,#REF!,2,FALSE),IFERROR(VLOOKUP(D107,#REF!,2,FALSE),IFERROR(VLOOKUP(D107,#REF!,2,FALSE),IFERROR(VLOOKUP(D107,#REF!,2,FALSE),IFERROR(VLOOKUP(D107,#REF!,2,FALSE),IFERROR(VLOOKUP(D107,#REF!,2,FALSE),IFERROR(VLOOKUP(D107,#REF!,2,FALSE),IFERROR(VLOOKUP(D107,#REF!,2,FALSE),IFERROR(VLOOKUP(D107,#REF!,2,FALSE),IFERROR(VLOOKUP(D107,#REF!,2,FALSE),IFERROR(VLOOKUP(D107,'16. Desa. del Sistema Educ.Sup.'!$F:$G,2,FALSE),IFERROR(VLOOKUP(D107,#REF!,2,FALSE),VLOOKUP(D107,#REF!,2,0))))))))))))))))</f>
        <v>#REF!</v>
      </c>
      <c r="D108" s="31"/>
      <c r="E108" s="85"/>
      <c r="F108" s="85"/>
      <c r="G108" s="85"/>
      <c r="H108" s="69"/>
      <c r="I108" s="69"/>
      <c r="J108" s="69"/>
      <c r="K108" s="104"/>
    </row>
    <row r="109" spans="3:12" x14ac:dyDescent="0.25">
      <c r="F109" s="85"/>
      <c r="G109" s="69"/>
      <c r="H109" s="69"/>
      <c r="I109" s="69"/>
    </row>
    <row r="110" spans="3:12" ht="30.75" thickBot="1" x14ac:dyDescent="0.3">
      <c r="C110" s="141" t="s">
        <v>44</v>
      </c>
      <c r="D110" s="141" t="s">
        <v>55</v>
      </c>
      <c r="E110" s="141" t="s">
        <v>57</v>
      </c>
      <c r="F110" s="142" t="s">
        <v>27</v>
      </c>
      <c r="G110" s="142" t="s">
        <v>120</v>
      </c>
      <c r="H110" s="141" t="s">
        <v>46</v>
      </c>
      <c r="I110" s="141" t="s">
        <v>121</v>
      </c>
      <c r="J110" s="141" t="s">
        <v>399</v>
      </c>
      <c r="K110" s="141" t="s">
        <v>400</v>
      </c>
      <c r="L110" s="141" t="s">
        <v>453</v>
      </c>
    </row>
    <row r="111" spans="3:12" ht="15.75" thickBot="1" x14ac:dyDescent="0.3">
      <c r="C111" s="227" t="s">
        <v>1325</v>
      </c>
      <c r="D111" s="150"/>
      <c r="E111" s="88">
        <f>HLOOKUP($C111,$CB$2:$CE$3,2,0)</f>
        <v>15000</v>
      </c>
      <c r="F111" s="89">
        <f>D111*E111</f>
        <v>0</v>
      </c>
      <c r="G111" s="157"/>
      <c r="H111" s="90" t="s">
        <v>1000</v>
      </c>
      <c r="I111" s="90" t="str">
        <f>VLOOKUP(H111,Presupuesto!$B$11:$C$565,2,0)</f>
        <v>EQUIPO DE COMPUTACION</v>
      </c>
      <c r="J111" s="203" t="s">
        <v>1343</v>
      </c>
      <c r="K111" s="90" t="s">
        <v>383</v>
      </c>
      <c r="L111" s="90"/>
    </row>
    <row r="112" spans="3:12" x14ac:dyDescent="0.25">
      <c r="C112" s="227" t="s">
        <v>1323</v>
      </c>
      <c r="D112" s="143"/>
      <c r="E112" s="88">
        <f>HLOOKUP($C112,$CB$2:$CE$3,2,0)</f>
        <v>35000</v>
      </c>
      <c r="F112" s="89">
        <f>D112*E112</f>
        <v>0</v>
      </c>
      <c r="G112" s="157"/>
      <c r="H112" s="93" t="s">
        <v>1000</v>
      </c>
      <c r="I112" s="93" t="str">
        <f>VLOOKUP(H112,Presupuesto!$B$11:$C$565,2,0)</f>
        <v>EQUIPO DE COMPUTACION</v>
      </c>
      <c r="J112" s="90" t="str">
        <f>$J$111</f>
        <v>Posgrado</v>
      </c>
      <c r="K112" s="90" t="s">
        <v>401</v>
      </c>
      <c r="L112" s="90"/>
    </row>
    <row r="113" spans="3:12" x14ac:dyDescent="0.25">
      <c r="C113" s="91" t="s">
        <v>73</v>
      </c>
      <c r="D113" s="143"/>
      <c r="E113" s="92">
        <v>4000</v>
      </c>
      <c r="F113" s="89">
        <f t="shared" ref="F113:F124" si="8">D113*E113</f>
        <v>0</v>
      </c>
      <c r="G113" s="157"/>
      <c r="H113" s="93" t="s">
        <v>972</v>
      </c>
      <c r="I113" s="93" t="str">
        <f>VLOOKUP(H113,Presupuesto!$B$11:$C$565,2,0)</f>
        <v>EQUIPOS VARIOS DE OFICINA</v>
      </c>
      <c r="J113" s="90" t="str">
        <f t="shared" ref="J113:J123" si="9">$J$111</f>
        <v>Posgrado</v>
      </c>
      <c r="K113" s="90" t="s">
        <v>384</v>
      </c>
      <c r="L113" s="90"/>
    </row>
    <row r="114" spans="3:12" x14ac:dyDescent="0.25">
      <c r="C114" s="91" t="s">
        <v>74</v>
      </c>
      <c r="D114" s="143"/>
      <c r="E114" s="92">
        <v>8000</v>
      </c>
      <c r="F114" s="89">
        <f t="shared" si="8"/>
        <v>0</v>
      </c>
      <c r="G114" s="157"/>
      <c r="H114" s="93" t="s">
        <v>1000</v>
      </c>
      <c r="I114" s="93" t="str">
        <f>VLOOKUP(H114,Presupuesto!$B$11:$C$565,2,0)</f>
        <v>EQUIPO DE COMPUTACION</v>
      </c>
      <c r="J114" s="90" t="str">
        <f t="shared" si="9"/>
        <v>Posgrado</v>
      </c>
      <c r="K114" s="90" t="s">
        <v>384</v>
      </c>
      <c r="L114" s="90"/>
    </row>
    <row r="115" spans="3:12" x14ac:dyDescent="0.25">
      <c r="C115" s="91" t="s">
        <v>75</v>
      </c>
      <c r="D115" s="143"/>
      <c r="E115" s="92">
        <v>5000</v>
      </c>
      <c r="F115" s="89">
        <f t="shared" si="8"/>
        <v>0</v>
      </c>
      <c r="G115" s="157"/>
      <c r="H115" s="93" t="s">
        <v>1000</v>
      </c>
      <c r="I115" s="93" t="str">
        <f>VLOOKUP(H115,Presupuesto!$B$11:$C$565,2,0)</f>
        <v>EQUIPO DE COMPUTACION</v>
      </c>
      <c r="J115" s="90" t="str">
        <f t="shared" si="9"/>
        <v>Posgrado</v>
      </c>
      <c r="K115" s="90" t="s">
        <v>384</v>
      </c>
      <c r="L115" s="90"/>
    </row>
    <row r="116" spans="3:12" x14ac:dyDescent="0.25">
      <c r="C116" s="91" t="s">
        <v>35</v>
      </c>
      <c r="D116" s="143"/>
      <c r="E116" s="92">
        <v>13000</v>
      </c>
      <c r="F116" s="89">
        <f t="shared" si="8"/>
        <v>0</v>
      </c>
      <c r="G116" s="157"/>
      <c r="H116" s="93" t="s">
        <v>986</v>
      </c>
      <c r="I116" s="93" t="str">
        <f>VLOOKUP(H116,Presupuesto!$B$11:$C$565,2,0)</f>
        <v>EQUIPO DE TRANSPORTE TRACCION Y ELEVACION</v>
      </c>
      <c r="J116" s="90" t="str">
        <f t="shared" si="9"/>
        <v>Posgrado</v>
      </c>
      <c r="K116" s="90" t="s">
        <v>384</v>
      </c>
      <c r="L116" s="90"/>
    </row>
    <row r="117" spans="3:12" x14ac:dyDescent="0.25">
      <c r="C117" s="91" t="s">
        <v>76</v>
      </c>
      <c r="D117" s="143"/>
      <c r="E117" s="92">
        <v>15000</v>
      </c>
      <c r="F117" s="89">
        <f t="shared" si="8"/>
        <v>0</v>
      </c>
      <c r="G117" s="157"/>
      <c r="H117" s="93" t="s">
        <v>986</v>
      </c>
      <c r="I117" s="93" t="str">
        <f>VLOOKUP(H117,Presupuesto!$B$11:$C$565,2,0)</f>
        <v>EQUIPO DE TRANSPORTE TRACCION Y ELEVACION</v>
      </c>
      <c r="J117" s="90" t="str">
        <f t="shared" si="9"/>
        <v>Posgrado</v>
      </c>
      <c r="K117" s="90" t="s">
        <v>384</v>
      </c>
      <c r="L117" s="90"/>
    </row>
    <row r="118" spans="3:12" x14ac:dyDescent="0.25">
      <c r="C118" s="91" t="s">
        <v>77</v>
      </c>
      <c r="D118" s="143"/>
      <c r="E118" s="92">
        <v>10000</v>
      </c>
      <c r="F118" s="89">
        <f t="shared" si="8"/>
        <v>0</v>
      </c>
      <c r="G118" s="157"/>
      <c r="H118" s="93" t="s">
        <v>986</v>
      </c>
      <c r="I118" s="93" t="str">
        <f>VLOOKUP(H118,Presupuesto!$B$11:$C$565,2,0)</f>
        <v>EQUIPO DE TRANSPORTE TRACCION Y ELEVACION</v>
      </c>
      <c r="J118" s="90" t="str">
        <f t="shared" si="9"/>
        <v>Posgrado</v>
      </c>
      <c r="K118" s="90" t="s">
        <v>392</v>
      </c>
      <c r="L118" s="90"/>
    </row>
    <row r="119" spans="3:12" x14ac:dyDescent="0.25">
      <c r="C119" s="91" t="s">
        <v>78</v>
      </c>
      <c r="D119" s="143"/>
      <c r="E119" s="92">
        <v>10000</v>
      </c>
      <c r="F119" s="89">
        <f t="shared" si="8"/>
        <v>0</v>
      </c>
      <c r="G119" s="157"/>
      <c r="H119" s="93" t="s">
        <v>1032</v>
      </c>
      <c r="I119" s="93" t="str">
        <f>VLOOKUP(H119,Presupuesto!$B$11:$C$565,2,0)</f>
        <v>APLICACIONES INFORMATICAS</v>
      </c>
      <c r="J119" s="90" t="str">
        <f t="shared" si="9"/>
        <v>Posgrado</v>
      </c>
      <c r="K119" s="90" t="s">
        <v>388</v>
      </c>
      <c r="L119" s="90"/>
    </row>
    <row r="120" spans="3:12" x14ac:dyDescent="0.25">
      <c r="C120" s="101" t="s">
        <v>79</v>
      </c>
      <c r="D120" s="143"/>
      <c r="E120" s="92">
        <v>2000</v>
      </c>
      <c r="F120" s="89">
        <f t="shared" si="8"/>
        <v>0</v>
      </c>
      <c r="G120" s="157"/>
      <c r="H120" s="102" t="s">
        <v>1000</v>
      </c>
      <c r="I120" s="102" t="str">
        <f>VLOOKUP(H120,Presupuesto!$B$11:$C$565,2,0)</f>
        <v>EQUIPO DE COMPUTACION</v>
      </c>
      <c r="J120" s="90" t="str">
        <f t="shared" si="9"/>
        <v>Posgrado</v>
      </c>
      <c r="K120" s="90" t="s">
        <v>384</v>
      </c>
      <c r="L120" s="90"/>
    </row>
    <row r="121" spans="3:12" x14ac:dyDescent="0.25">
      <c r="C121" s="101" t="s">
        <v>1348</v>
      </c>
      <c r="D121" s="143"/>
      <c r="E121" s="92">
        <v>1500</v>
      </c>
      <c r="F121" s="89">
        <f t="shared" si="8"/>
        <v>0</v>
      </c>
      <c r="G121" s="157"/>
      <c r="H121" s="102" t="s">
        <v>932</v>
      </c>
      <c r="I121" s="102" t="str">
        <f>VLOOKUP(H121,Presupuesto!$B$11:$C$565,2,0)</f>
        <v>UTILES Y MATERIALES ELECTRICOS</v>
      </c>
      <c r="J121" s="90" t="str">
        <f t="shared" si="9"/>
        <v>Posgrado</v>
      </c>
      <c r="K121" s="90" t="s">
        <v>384</v>
      </c>
      <c r="L121" s="90"/>
    </row>
    <row r="122" spans="3:12" x14ac:dyDescent="0.25">
      <c r="C122" s="101" t="s">
        <v>80</v>
      </c>
      <c r="D122" s="143"/>
      <c r="E122" s="92">
        <v>1500</v>
      </c>
      <c r="F122" s="89">
        <f t="shared" si="8"/>
        <v>0</v>
      </c>
      <c r="G122" s="157"/>
      <c r="H122" s="102" t="s">
        <v>1000</v>
      </c>
      <c r="I122" s="102" t="str">
        <f>VLOOKUP(H122,Presupuesto!$B$11:$C$565,2,0)</f>
        <v>EQUIPO DE COMPUTACION</v>
      </c>
      <c r="J122" s="90" t="str">
        <f t="shared" si="9"/>
        <v>Posgrado</v>
      </c>
      <c r="K122" s="90" t="s">
        <v>384</v>
      </c>
      <c r="L122" s="90"/>
    </row>
    <row r="123" spans="3:12" x14ac:dyDescent="0.25">
      <c r="C123" s="101" t="s">
        <v>81</v>
      </c>
      <c r="D123" s="143"/>
      <c r="E123" s="92">
        <v>500</v>
      </c>
      <c r="F123" s="89">
        <f t="shared" si="8"/>
        <v>0</v>
      </c>
      <c r="G123" s="157"/>
      <c r="H123" s="102" t="s">
        <v>941</v>
      </c>
      <c r="I123" s="102" t="str">
        <f>VLOOKUP(H123,Presupuesto!$B$11:$C$565,2,0)</f>
        <v>OTROS RESPUESTOS Y ACCESORIOS MENORES</v>
      </c>
      <c r="J123" s="90" t="str">
        <f t="shared" si="9"/>
        <v>Posgrado</v>
      </c>
      <c r="K123" s="90" t="s">
        <v>384</v>
      </c>
      <c r="L123" s="90"/>
    </row>
    <row r="124" spans="3:12" ht="15.75" thickBot="1" x14ac:dyDescent="0.3">
      <c r="C124" s="94" t="s">
        <v>82</v>
      </c>
      <c r="D124" s="151"/>
      <c r="E124" s="96">
        <v>20</v>
      </c>
      <c r="F124" s="97">
        <f t="shared" si="8"/>
        <v>0</v>
      </c>
      <c r="G124" s="154"/>
      <c r="H124" s="98" t="s">
        <v>941</v>
      </c>
      <c r="I124" s="98" t="str">
        <f>VLOOKUP(H124,Presupuesto!$B$11:$C$565,2,0)</f>
        <v>OTROS RESPUESTOS Y ACCESORIOS MENORES</v>
      </c>
      <c r="J124" s="98" t="str">
        <f>$J$111</f>
        <v>Posgrado</v>
      </c>
      <c r="K124" s="116" t="s">
        <v>383</v>
      </c>
      <c r="L124" s="116"/>
    </row>
    <row r="126" spans="3:12" ht="15.75" thickBot="1" x14ac:dyDescent="0.3"/>
    <row r="127" spans="3:12" ht="15.75" thickBot="1" x14ac:dyDescent="0.3">
      <c r="C127" s="29" t="s">
        <v>43</v>
      </c>
      <c r="D127" s="100">
        <f>SUM(F134:F147)</f>
        <v>0</v>
      </c>
      <c r="F127" s="67"/>
      <c r="G127" s="72"/>
      <c r="H127" s="67"/>
      <c r="I127" s="67"/>
    </row>
    <row r="128" spans="3:12" x14ac:dyDescent="0.25">
      <c r="C128" s="67"/>
      <c r="D128" s="31"/>
      <c r="E128" s="85"/>
      <c r="F128" s="85"/>
      <c r="G128" s="85"/>
      <c r="H128" s="69"/>
      <c r="I128" s="69"/>
      <c r="J128" s="69"/>
      <c r="K128" s="104"/>
    </row>
    <row r="129" spans="3:12" x14ac:dyDescent="0.25">
      <c r="C129" s="67"/>
      <c r="D129" s="31"/>
      <c r="E129" s="85"/>
      <c r="F129" s="85"/>
      <c r="G129" s="85"/>
      <c r="H129" s="69"/>
      <c r="I129" s="69"/>
      <c r="J129" s="69"/>
      <c r="K129" s="104"/>
    </row>
    <row r="130" spans="3:12" ht="15.75" x14ac:dyDescent="0.25">
      <c r="C130" s="194" t="s">
        <v>381</v>
      </c>
      <c r="D130" s="252"/>
      <c r="E130" s="85"/>
      <c r="F130" s="85"/>
      <c r="G130" s="85"/>
      <c r="H130" s="69"/>
      <c r="I130" s="69"/>
      <c r="J130" s="69"/>
      <c r="K130" s="104"/>
    </row>
    <row r="131" spans="3:12" ht="18.75" x14ac:dyDescent="0.25">
      <c r="C131" s="195" t="e">
        <f>IFERROR(VLOOKUP(D130,#REF!,2,FALSE),IFERROR(VLOOKUP(D130,#REF!,2,FALSE),IFERROR(VLOOKUP(D130,#REF!,2,FALSE),IFERROR(VLOOKUP(D130,#REF!,2,FALSE),IFERROR(VLOOKUP(D130,#REF!,2,FALSE),IFERROR(VLOOKUP(D130,#REF!,2,FALSE),IFERROR(VLOOKUP(D130,#REF!,2,FALSE),IFERROR(VLOOKUP(D130,#REF!,2,FALSE),IFERROR(VLOOKUP(D130,#REF!,2,FALSE),IFERROR(VLOOKUP(D130,#REF!,2,FALSE),IFERROR(VLOOKUP(D130,#REF!,2,FALSE),IFERROR(VLOOKUP(D130,#REF!,2,FALSE),IFERROR(VLOOKUP(D130,#REF!,2,FALSE),IFERROR(VLOOKUP(D130,'16. Desa. del Sistema Educ.Sup.'!$F:$G,2,FALSE),IFERROR(VLOOKUP(D130,#REF!,2,FALSE),VLOOKUP(D130,#REF!,2,0))))))))))))))))</f>
        <v>#REF!</v>
      </c>
      <c r="D131" s="31"/>
      <c r="E131" s="85"/>
      <c r="F131" s="85"/>
      <c r="G131" s="85"/>
      <c r="H131" s="69"/>
      <c r="I131" s="69"/>
      <c r="J131" s="69"/>
      <c r="K131" s="104"/>
    </row>
    <row r="132" spans="3:12" x14ac:dyDescent="0.25">
      <c r="F132" s="85"/>
      <c r="G132" s="69"/>
      <c r="H132" s="69"/>
      <c r="I132" s="69"/>
    </row>
    <row r="133" spans="3:12" ht="30.75" thickBot="1" x14ac:dyDescent="0.3">
      <c r="C133" s="141" t="s">
        <v>44</v>
      </c>
      <c r="D133" s="141" t="s">
        <v>55</v>
      </c>
      <c r="E133" s="141" t="s">
        <v>57</v>
      </c>
      <c r="F133" s="142" t="s">
        <v>27</v>
      </c>
      <c r="G133" s="142" t="s">
        <v>120</v>
      </c>
      <c r="H133" s="141" t="s">
        <v>46</v>
      </c>
      <c r="I133" s="141" t="s">
        <v>121</v>
      </c>
      <c r="J133" s="141" t="s">
        <v>399</v>
      </c>
      <c r="K133" s="141" t="s">
        <v>400</v>
      </c>
      <c r="L133" s="141" t="s">
        <v>453</v>
      </c>
    </row>
    <row r="134" spans="3:12" ht="15.75" thickBot="1" x14ac:dyDescent="0.3">
      <c r="C134" s="227" t="s">
        <v>1325</v>
      </c>
      <c r="D134" s="150"/>
      <c r="E134" s="88">
        <f>HLOOKUP($C134,$CB$2:$CE$3,2,0)</f>
        <v>15000</v>
      </c>
      <c r="F134" s="89">
        <f>D134*E134</f>
        <v>0</v>
      </c>
      <c r="G134" s="157"/>
      <c r="H134" s="90" t="s">
        <v>1000</v>
      </c>
      <c r="I134" s="90" t="str">
        <f>VLOOKUP(H134,Presupuesto!$B$11:$C$565,2,0)</f>
        <v>EQUIPO DE COMPUTACION</v>
      </c>
      <c r="J134" s="203" t="s">
        <v>1343</v>
      </c>
      <c r="K134" s="90" t="s">
        <v>383</v>
      </c>
      <c r="L134" s="90"/>
    </row>
    <row r="135" spans="3:12" x14ac:dyDescent="0.25">
      <c r="C135" s="227" t="s">
        <v>1323</v>
      </c>
      <c r="D135" s="143"/>
      <c r="E135" s="88">
        <f>HLOOKUP($C135,$CB$2:$CE$3,2,0)</f>
        <v>35000</v>
      </c>
      <c r="F135" s="89">
        <f>D135*E135</f>
        <v>0</v>
      </c>
      <c r="G135" s="157"/>
      <c r="H135" s="93" t="s">
        <v>1000</v>
      </c>
      <c r="I135" s="93" t="str">
        <f>VLOOKUP(H135,Presupuesto!$B$11:$C$565,2,0)</f>
        <v>EQUIPO DE COMPUTACION</v>
      </c>
      <c r="J135" s="90" t="str">
        <f>$J$134</f>
        <v>Posgrado</v>
      </c>
      <c r="K135" s="90" t="s">
        <v>401</v>
      </c>
      <c r="L135" s="90"/>
    </row>
    <row r="136" spans="3:12" x14ac:dyDescent="0.25">
      <c r="C136" s="91" t="s">
        <v>73</v>
      </c>
      <c r="D136" s="143"/>
      <c r="E136" s="92">
        <v>4000</v>
      </c>
      <c r="F136" s="89">
        <f t="shared" ref="F136:F147" si="10">D136*E136</f>
        <v>0</v>
      </c>
      <c r="G136" s="157"/>
      <c r="H136" s="93" t="s">
        <v>972</v>
      </c>
      <c r="I136" s="93" t="str">
        <f>VLOOKUP(H136,Presupuesto!$B$11:$C$565,2,0)</f>
        <v>EQUIPOS VARIOS DE OFICINA</v>
      </c>
      <c r="J136" s="90" t="str">
        <f t="shared" ref="J136:J147" si="11">$J$134</f>
        <v>Posgrado</v>
      </c>
      <c r="K136" s="90" t="s">
        <v>384</v>
      </c>
      <c r="L136" s="90"/>
    </row>
    <row r="137" spans="3:12" x14ac:dyDescent="0.25">
      <c r="C137" s="91" t="s">
        <v>74</v>
      </c>
      <c r="D137" s="143"/>
      <c r="E137" s="92">
        <v>8000</v>
      </c>
      <c r="F137" s="89">
        <f t="shared" si="10"/>
        <v>0</v>
      </c>
      <c r="G137" s="157"/>
      <c r="H137" s="93" t="s">
        <v>1000</v>
      </c>
      <c r="I137" s="93" t="str">
        <f>VLOOKUP(H137,Presupuesto!$B$11:$C$565,2,0)</f>
        <v>EQUIPO DE COMPUTACION</v>
      </c>
      <c r="J137" s="90" t="str">
        <f t="shared" si="11"/>
        <v>Posgrado</v>
      </c>
      <c r="K137" s="90" t="s">
        <v>384</v>
      </c>
      <c r="L137" s="90"/>
    </row>
    <row r="138" spans="3:12" x14ac:dyDescent="0.25">
      <c r="C138" s="91" t="s">
        <v>75</v>
      </c>
      <c r="D138" s="143"/>
      <c r="E138" s="92">
        <v>5000</v>
      </c>
      <c r="F138" s="89">
        <f t="shared" si="10"/>
        <v>0</v>
      </c>
      <c r="G138" s="157"/>
      <c r="H138" s="93" t="s">
        <v>1000</v>
      </c>
      <c r="I138" s="93" t="str">
        <f>VLOOKUP(H138,Presupuesto!$B$11:$C$565,2,0)</f>
        <v>EQUIPO DE COMPUTACION</v>
      </c>
      <c r="J138" s="90" t="str">
        <f t="shared" si="11"/>
        <v>Posgrado</v>
      </c>
      <c r="K138" s="90" t="s">
        <v>384</v>
      </c>
      <c r="L138" s="90"/>
    </row>
    <row r="139" spans="3:12" x14ac:dyDescent="0.25">
      <c r="C139" s="91" t="s">
        <v>35</v>
      </c>
      <c r="D139" s="143"/>
      <c r="E139" s="92">
        <v>13000</v>
      </c>
      <c r="F139" s="89">
        <f t="shared" si="10"/>
        <v>0</v>
      </c>
      <c r="G139" s="157"/>
      <c r="H139" s="93" t="s">
        <v>986</v>
      </c>
      <c r="I139" s="93" t="str">
        <f>VLOOKUP(H139,Presupuesto!$B$11:$C$565,2,0)</f>
        <v>EQUIPO DE TRANSPORTE TRACCION Y ELEVACION</v>
      </c>
      <c r="J139" s="90" t="str">
        <f t="shared" si="11"/>
        <v>Posgrado</v>
      </c>
      <c r="K139" s="90" t="s">
        <v>384</v>
      </c>
      <c r="L139" s="90"/>
    </row>
    <row r="140" spans="3:12" x14ac:dyDescent="0.25">
      <c r="C140" s="91" t="s">
        <v>76</v>
      </c>
      <c r="D140" s="143"/>
      <c r="E140" s="92">
        <v>15000</v>
      </c>
      <c r="F140" s="89">
        <f t="shared" si="10"/>
        <v>0</v>
      </c>
      <c r="G140" s="157"/>
      <c r="H140" s="93" t="s">
        <v>986</v>
      </c>
      <c r="I140" s="93" t="str">
        <f>VLOOKUP(H140,Presupuesto!$B$11:$C$565,2,0)</f>
        <v>EQUIPO DE TRANSPORTE TRACCION Y ELEVACION</v>
      </c>
      <c r="J140" s="90" t="str">
        <f t="shared" si="11"/>
        <v>Posgrado</v>
      </c>
      <c r="K140" s="90" t="s">
        <v>384</v>
      </c>
      <c r="L140" s="90"/>
    </row>
    <row r="141" spans="3:12" x14ac:dyDescent="0.25">
      <c r="C141" s="91" t="s">
        <v>77</v>
      </c>
      <c r="D141" s="143"/>
      <c r="E141" s="92">
        <v>10000</v>
      </c>
      <c r="F141" s="89">
        <f t="shared" si="10"/>
        <v>0</v>
      </c>
      <c r="G141" s="157"/>
      <c r="H141" s="93" t="s">
        <v>986</v>
      </c>
      <c r="I141" s="93" t="str">
        <f>VLOOKUP(H141,Presupuesto!$B$11:$C$565,2,0)</f>
        <v>EQUIPO DE TRANSPORTE TRACCION Y ELEVACION</v>
      </c>
      <c r="J141" s="90" t="str">
        <f t="shared" si="11"/>
        <v>Posgrado</v>
      </c>
      <c r="K141" s="90" t="s">
        <v>392</v>
      </c>
      <c r="L141" s="90"/>
    </row>
    <row r="142" spans="3:12" x14ac:dyDescent="0.25">
      <c r="C142" s="91" t="s">
        <v>78</v>
      </c>
      <c r="D142" s="143"/>
      <c r="E142" s="92">
        <v>10000</v>
      </c>
      <c r="F142" s="89">
        <f t="shared" si="10"/>
        <v>0</v>
      </c>
      <c r="G142" s="157"/>
      <c r="H142" s="93" t="s">
        <v>1032</v>
      </c>
      <c r="I142" s="93" t="str">
        <f>VLOOKUP(H142,Presupuesto!$B$11:$C$565,2,0)</f>
        <v>APLICACIONES INFORMATICAS</v>
      </c>
      <c r="J142" s="90" t="str">
        <f t="shared" si="11"/>
        <v>Posgrado</v>
      </c>
      <c r="K142" s="90" t="s">
        <v>388</v>
      </c>
      <c r="L142" s="90"/>
    </row>
    <row r="143" spans="3:12" x14ac:dyDescent="0.25">
      <c r="C143" s="101" t="s">
        <v>79</v>
      </c>
      <c r="D143" s="143"/>
      <c r="E143" s="92">
        <v>2000</v>
      </c>
      <c r="F143" s="89">
        <f t="shared" si="10"/>
        <v>0</v>
      </c>
      <c r="G143" s="157"/>
      <c r="H143" s="102" t="s">
        <v>1000</v>
      </c>
      <c r="I143" s="102" t="str">
        <f>VLOOKUP(H143,Presupuesto!$B$11:$C$565,2,0)</f>
        <v>EQUIPO DE COMPUTACION</v>
      </c>
      <c r="J143" s="90" t="str">
        <f t="shared" si="11"/>
        <v>Posgrado</v>
      </c>
      <c r="K143" s="90" t="s">
        <v>384</v>
      </c>
      <c r="L143" s="90"/>
    </row>
    <row r="144" spans="3:12" x14ac:dyDescent="0.25">
      <c r="C144" s="101" t="s">
        <v>1348</v>
      </c>
      <c r="D144" s="143"/>
      <c r="E144" s="92">
        <v>1500</v>
      </c>
      <c r="F144" s="89">
        <f t="shared" si="10"/>
        <v>0</v>
      </c>
      <c r="G144" s="157"/>
      <c r="H144" s="102" t="s">
        <v>932</v>
      </c>
      <c r="I144" s="102" t="str">
        <f>VLOOKUP(H144,Presupuesto!$B$11:$C$565,2,0)</f>
        <v>UTILES Y MATERIALES ELECTRICOS</v>
      </c>
      <c r="J144" s="90" t="str">
        <f t="shared" si="11"/>
        <v>Posgrado</v>
      </c>
      <c r="K144" s="90" t="s">
        <v>384</v>
      </c>
      <c r="L144" s="90"/>
    </row>
    <row r="145" spans="3:12" x14ac:dyDescent="0.25">
      <c r="C145" s="101" t="s">
        <v>80</v>
      </c>
      <c r="D145" s="143"/>
      <c r="E145" s="92">
        <v>1500</v>
      </c>
      <c r="F145" s="89">
        <f t="shared" si="10"/>
        <v>0</v>
      </c>
      <c r="G145" s="157"/>
      <c r="H145" s="102" t="s">
        <v>1000</v>
      </c>
      <c r="I145" s="102" t="str">
        <f>VLOOKUP(H145,Presupuesto!$B$11:$C$565,2,0)</f>
        <v>EQUIPO DE COMPUTACION</v>
      </c>
      <c r="J145" s="90" t="str">
        <f t="shared" si="11"/>
        <v>Posgrado</v>
      </c>
      <c r="K145" s="90" t="s">
        <v>384</v>
      </c>
      <c r="L145" s="90"/>
    </row>
    <row r="146" spans="3:12" x14ac:dyDescent="0.25">
      <c r="C146" s="101" t="s">
        <v>81</v>
      </c>
      <c r="D146" s="143"/>
      <c r="E146" s="92">
        <v>500</v>
      </c>
      <c r="F146" s="89">
        <f t="shared" si="10"/>
        <v>0</v>
      </c>
      <c r="G146" s="157"/>
      <c r="H146" s="102" t="s">
        <v>941</v>
      </c>
      <c r="I146" s="102" t="str">
        <f>VLOOKUP(H146,Presupuesto!$B$11:$C$565,2,0)</f>
        <v>OTROS RESPUESTOS Y ACCESORIOS MENORES</v>
      </c>
      <c r="J146" s="90" t="str">
        <f t="shared" si="11"/>
        <v>Posgrado</v>
      </c>
      <c r="K146" s="90" t="s">
        <v>384</v>
      </c>
      <c r="L146" s="90"/>
    </row>
    <row r="147" spans="3:12" ht="15.75" thickBot="1" x14ac:dyDescent="0.3">
      <c r="C147" s="94" t="s">
        <v>82</v>
      </c>
      <c r="D147" s="151"/>
      <c r="E147" s="96">
        <v>20</v>
      </c>
      <c r="F147" s="97">
        <f t="shared" si="10"/>
        <v>0</v>
      </c>
      <c r="G147" s="154"/>
      <c r="H147" s="98" t="s">
        <v>941</v>
      </c>
      <c r="I147" s="98" t="str">
        <f>VLOOKUP(H147,Presupuesto!$B$11:$C$565,2,0)</f>
        <v>OTROS RESPUESTOS Y ACCESORIOS MENORES</v>
      </c>
      <c r="J147" s="98" t="str">
        <f t="shared" si="11"/>
        <v>Posgrado</v>
      </c>
      <c r="K147" s="116" t="s">
        <v>383</v>
      </c>
      <c r="L147" s="116"/>
    </row>
    <row r="148" spans="3:12" x14ac:dyDescent="0.25">
      <c r="F148" s="85"/>
      <c r="G148" s="69"/>
      <c r="H148" s="69"/>
      <c r="I148" s="69"/>
    </row>
    <row r="149" spans="3:12" ht="15.75" thickBot="1" x14ac:dyDescent="0.3"/>
    <row r="150" spans="3:12" ht="15.75" thickBot="1" x14ac:dyDescent="0.3">
      <c r="C150" s="29" t="s">
        <v>43</v>
      </c>
      <c r="D150" s="100">
        <f>SUM(F157:F170)</f>
        <v>0</v>
      </c>
      <c r="F150" s="67"/>
      <c r="G150" s="72"/>
      <c r="H150" s="67"/>
      <c r="I150" s="67"/>
    </row>
    <row r="151" spans="3:12" x14ac:dyDescent="0.25">
      <c r="C151" s="67"/>
      <c r="D151" s="31"/>
      <c r="E151" s="85"/>
      <c r="F151" s="85"/>
      <c r="G151" s="85"/>
      <c r="H151" s="69"/>
      <c r="I151" s="69"/>
      <c r="J151" s="69"/>
      <c r="K151" s="104"/>
    </row>
    <row r="152" spans="3:12" x14ac:dyDescent="0.25">
      <c r="C152" s="67"/>
      <c r="D152" s="31"/>
      <c r="E152" s="85"/>
      <c r="F152" s="85"/>
      <c r="G152" s="85"/>
      <c r="H152" s="69"/>
      <c r="I152" s="69"/>
      <c r="J152" s="69"/>
      <c r="K152" s="104"/>
    </row>
    <row r="153" spans="3:12" ht="15.75" x14ac:dyDescent="0.25">
      <c r="C153" s="194" t="s">
        <v>381</v>
      </c>
      <c r="D153" s="252"/>
      <c r="E153" s="85"/>
      <c r="F153" s="85"/>
      <c r="G153" s="85"/>
      <c r="H153" s="69"/>
      <c r="I153" s="69"/>
      <c r="J153" s="69"/>
      <c r="K153" s="104"/>
    </row>
    <row r="154" spans="3:12" ht="18.75" x14ac:dyDescent="0.25">
      <c r="C154" s="195" t="e">
        <f>IFERROR(VLOOKUP(D153,#REF!,2,FALSE),IFERROR(VLOOKUP(D153,#REF!,2,FALSE),IFERROR(VLOOKUP(D153,#REF!,2,FALSE),IFERROR(VLOOKUP(D153,#REF!,2,FALSE),IFERROR(VLOOKUP(D153,#REF!,2,FALSE),IFERROR(VLOOKUP(D153,#REF!,2,FALSE),IFERROR(VLOOKUP(D153,#REF!,2,FALSE),IFERROR(VLOOKUP(D153,#REF!,2,FALSE),IFERROR(VLOOKUP(D153,#REF!,2,FALSE),IFERROR(VLOOKUP(D153,#REF!,2,FALSE),IFERROR(VLOOKUP(D153,#REF!,2,FALSE),IFERROR(VLOOKUP(D153,#REF!,2,FALSE),IFERROR(VLOOKUP(D153,#REF!,2,FALSE),IFERROR(VLOOKUP(D153,'16. Desa. del Sistema Educ.Sup.'!$F:$G,2,FALSE),IFERROR(VLOOKUP(D153,#REF!,2,FALSE),VLOOKUP(D153,#REF!,2,0))))))))))))))))</f>
        <v>#REF!</v>
      </c>
      <c r="D154" s="31"/>
      <c r="E154" s="85"/>
      <c r="F154" s="85"/>
      <c r="G154" s="85"/>
      <c r="H154" s="69"/>
      <c r="I154" s="69"/>
      <c r="J154" s="69"/>
      <c r="K154" s="104"/>
    </row>
    <row r="155" spans="3:12" x14ac:dyDescent="0.25">
      <c r="F155" s="85"/>
      <c r="G155" s="69"/>
      <c r="H155" s="69"/>
      <c r="I155" s="69"/>
    </row>
    <row r="156" spans="3:12" ht="30.75" thickBot="1" x14ac:dyDescent="0.3">
      <c r="C156" s="141" t="s">
        <v>44</v>
      </c>
      <c r="D156" s="141" t="s">
        <v>55</v>
      </c>
      <c r="E156" s="141" t="s">
        <v>57</v>
      </c>
      <c r="F156" s="142" t="s">
        <v>27</v>
      </c>
      <c r="G156" s="142" t="s">
        <v>120</v>
      </c>
      <c r="H156" s="141" t="s">
        <v>46</v>
      </c>
      <c r="I156" s="141" t="s">
        <v>121</v>
      </c>
      <c r="J156" s="141" t="s">
        <v>399</v>
      </c>
      <c r="K156" s="141" t="s">
        <v>400</v>
      </c>
      <c r="L156" s="141" t="s">
        <v>453</v>
      </c>
    </row>
    <row r="157" spans="3:12" ht="15.75" thickBot="1" x14ac:dyDescent="0.3">
      <c r="C157" s="227" t="s">
        <v>1325</v>
      </c>
      <c r="D157" s="150"/>
      <c r="E157" s="88">
        <f>HLOOKUP($C157,$CB$2:$CE$3,2,0)</f>
        <v>15000</v>
      </c>
      <c r="F157" s="89">
        <f>D157*E157</f>
        <v>0</v>
      </c>
      <c r="G157" s="157"/>
      <c r="H157" s="90" t="s">
        <v>1000</v>
      </c>
      <c r="I157" s="90" t="str">
        <f>VLOOKUP(H157,Presupuesto!$B$11:$C$565,2,0)</f>
        <v>EQUIPO DE COMPUTACION</v>
      </c>
      <c r="J157" s="203" t="s">
        <v>1343</v>
      </c>
      <c r="K157" s="90" t="s">
        <v>383</v>
      </c>
      <c r="L157" s="90"/>
    </row>
    <row r="158" spans="3:12" x14ac:dyDescent="0.25">
      <c r="C158" s="227" t="s">
        <v>1323</v>
      </c>
      <c r="D158" s="143"/>
      <c r="E158" s="88">
        <f>HLOOKUP($C158,$CB$2:$CE$3,2,0)</f>
        <v>35000</v>
      </c>
      <c r="F158" s="89">
        <f>D158*E158</f>
        <v>0</v>
      </c>
      <c r="G158" s="157"/>
      <c r="H158" s="93" t="s">
        <v>1000</v>
      </c>
      <c r="I158" s="93" t="str">
        <f>VLOOKUP(H158,Presupuesto!$B$11:$C$565,2,0)</f>
        <v>EQUIPO DE COMPUTACION</v>
      </c>
      <c r="J158" s="90" t="str">
        <f>$J$157</f>
        <v>Posgrado</v>
      </c>
      <c r="K158" s="90" t="s">
        <v>401</v>
      </c>
      <c r="L158" s="90"/>
    </row>
    <row r="159" spans="3:12" x14ac:dyDescent="0.25">
      <c r="C159" s="91" t="s">
        <v>73</v>
      </c>
      <c r="D159" s="143"/>
      <c r="E159" s="92">
        <v>4000</v>
      </c>
      <c r="F159" s="89">
        <f t="shared" ref="F159:F170" si="12">D159*E159</f>
        <v>0</v>
      </c>
      <c r="G159" s="157"/>
      <c r="H159" s="93" t="s">
        <v>972</v>
      </c>
      <c r="I159" s="93" t="str">
        <f>VLOOKUP(H159,Presupuesto!$B$11:$C$565,2,0)</f>
        <v>EQUIPOS VARIOS DE OFICINA</v>
      </c>
      <c r="J159" s="90" t="str">
        <f t="shared" ref="J159:J170" si="13">$J$157</f>
        <v>Posgrado</v>
      </c>
      <c r="K159" s="90" t="s">
        <v>384</v>
      </c>
      <c r="L159" s="90"/>
    </row>
    <row r="160" spans="3:12" x14ac:dyDescent="0.25">
      <c r="C160" s="91" t="s">
        <v>74</v>
      </c>
      <c r="D160" s="143"/>
      <c r="E160" s="92">
        <v>8000</v>
      </c>
      <c r="F160" s="89">
        <f t="shared" si="12"/>
        <v>0</v>
      </c>
      <c r="G160" s="157"/>
      <c r="H160" s="93" t="s">
        <v>1000</v>
      </c>
      <c r="I160" s="93" t="str">
        <f>VLOOKUP(H160,Presupuesto!$B$11:$C$565,2,0)</f>
        <v>EQUIPO DE COMPUTACION</v>
      </c>
      <c r="J160" s="90" t="str">
        <f t="shared" si="13"/>
        <v>Posgrado</v>
      </c>
      <c r="K160" s="90" t="s">
        <v>384</v>
      </c>
      <c r="L160" s="90"/>
    </row>
    <row r="161" spans="3:12" x14ac:dyDescent="0.25">
      <c r="C161" s="91" t="s">
        <v>75</v>
      </c>
      <c r="D161" s="143"/>
      <c r="E161" s="92">
        <v>5000</v>
      </c>
      <c r="F161" s="89">
        <f t="shared" si="12"/>
        <v>0</v>
      </c>
      <c r="G161" s="157"/>
      <c r="H161" s="93" t="s">
        <v>1000</v>
      </c>
      <c r="I161" s="93" t="str">
        <f>VLOOKUP(H161,Presupuesto!$B$11:$C$565,2,0)</f>
        <v>EQUIPO DE COMPUTACION</v>
      </c>
      <c r="J161" s="90" t="str">
        <f t="shared" si="13"/>
        <v>Posgrado</v>
      </c>
      <c r="K161" s="90" t="s">
        <v>384</v>
      </c>
      <c r="L161" s="90"/>
    </row>
    <row r="162" spans="3:12" x14ac:dyDescent="0.25">
      <c r="C162" s="91" t="s">
        <v>35</v>
      </c>
      <c r="D162" s="143"/>
      <c r="E162" s="92">
        <v>13000</v>
      </c>
      <c r="F162" s="89">
        <f t="shared" si="12"/>
        <v>0</v>
      </c>
      <c r="G162" s="157"/>
      <c r="H162" s="93" t="s">
        <v>986</v>
      </c>
      <c r="I162" s="93" t="str">
        <f>VLOOKUP(H162,Presupuesto!$B$11:$C$565,2,0)</f>
        <v>EQUIPO DE TRANSPORTE TRACCION Y ELEVACION</v>
      </c>
      <c r="J162" s="90" t="str">
        <f t="shared" si="13"/>
        <v>Posgrado</v>
      </c>
      <c r="K162" s="90" t="s">
        <v>384</v>
      </c>
      <c r="L162" s="90"/>
    </row>
    <row r="163" spans="3:12" x14ac:dyDescent="0.25">
      <c r="C163" s="91" t="s">
        <v>76</v>
      </c>
      <c r="D163" s="143"/>
      <c r="E163" s="92">
        <v>15000</v>
      </c>
      <c r="F163" s="89">
        <f t="shared" si="12"/>
        <v>0</v>
      </c>
      <c r="G163" s="157"/>
      <c r="H163" s="93" t="s">
        <v>986</v>
      </c>
      <c r="I163" s="93" t="str">
        <f>VLOOKUP(H163,Presupuesto!$B$11:$C$565,2,0)</f>
        <v>EQUIPO DE TRANSPORTE TRACCION Y ELEVACION</v>
      </c>
      <c r="J163" s="90" t="str">
        <f t="shared" si="13"/>
        <v>Posgrado</v>
      </c>
      <c r="K163" s="90" t="s">
        <v>384</v>
      </c>
      <c r="L163" s="90"/>
    </row>
    <row r="164" spans="3:12" x14ac:dyDescent="0.25">
      <c r="C164" s="91" t="s">
        <v>77</v>
      </c>
      <c r="D164" s="143"/>
      <c r="E164" s="92">
        <v>10000</v>
      </c>
      <c r="F164" s="89">
        <f t="shared" si="12"/>
        <v>0</v>
      </c>
      <c r="G164" s="157"/>
      <c r="H164" s="93" t="s">
        <v>986</v>
      </c>
      <c r="I164" s="93" t="str">
        <f>VLOOKUP(H164,Presupuesto!$B$11:$C$565,2,0)</f>
        <v>EQUIPO DE TRANSPORTE TRACCION Y ELEVACION</v>
      </c>
      <c r="J164" s="90" t="str">
        <f t="shared" si="13"/>
        <v>Posgrado</v>
      </c>
      <c r="K164" s="90" t="s">
        <v>392</v>
      </c>
      <c r="L164" s="90"/>
    </row>
    <row r="165" spans="3:12" x14ac:dyDescent="0.25">
      <c r="C165" s="91" t="s">
        <v>78</v>
      </c>
      <c r="D165" s="143"/>
      <c r="E165" s="92">
        <v>10000</v>
      </c>
      <c r="F165" s="89">
        <f t="shared" si="12"/>
        <v>0</v>
      </c>
      <c r="G165" s="157"/>
      <c r="H165" s="93" t="s">
        <v>1032</v>
      </c>
      <c r="I165" s="93" t="str">
        <f>VLOOKUP(H165,Presupuesto!$B$11:$C$565,2,0)</f>
        <v>APLICACIONES INFORMATICAS</v>
      </c>
      <c r="J165" s="90" t="str">
        <f t="shared" si="13"/>
        <v>Posgrado</v>
      </c>
      <c r="K165" s="90" t="s">
        <v>388</v>
      </c>
      <c r="L165" s="90"/>
    </row>
    <row r="166" spans="3:12" x14ac:dyDescent="0.25">
      <c r="C166" s="101" t="s">
        <v>79</v>
      </c>
      <c r="D166" s="143"/>
      <c r="E166" s="92">
        <v>2000</v>
      </c>
      <c r="F166" s="89">
        <f t="shared" si="12"/>
        <v>0</v>
      </c>
      <c r="G166" s="157"/>
      <c r="H166" s="102" t="s">
        <v>1000</v>
      </c>
      <c r="I166" s="102" t="str">
        <f>VLOOKUP(H166,Presupuesto!$B$11:$C$565,2,0)</f>
        <v>EQUIPO DE COMPUTACION</v>
      </c>
      <c r="J166" s="90" t="str">
        <f t="shared" si="13"/>
        <v>Posgrado</v>
      </c>
      <c r="K166" s="90" t="s">
        <v>384</v>
      </c>
      <c r="L166" s="90"/>
    </row>
    <row r="167" spans="3:12" x14ac:dyDescent="0.25">
      <c r="C167" s="101" t="s">
        <v>1348</v>
      </c>
      <c r="D167" s="143"/>
      <c r="E167" s="92">
        <v>1500</v>
      </c>
      <c r="F167" s="89">
        <f t="shared" si="12"/>
        <v>0</v>
      </c>
      <c r="G167" s="157"/>
      <c r="H167" s="102" t="s">
        <v>932</v>
      </c>
      <c r="I167" s="102" t="str">
        <f>VLOOKUP(H167,Presupuesto!$B$11:$C$565,2,0)</f>
        <v>UTILES Y MATERIALES ELECTRICOS</v>
      </c>
      <c r="J167" s="90" t="str">
        <f t="shared" si="13"/>
        <v>Posgrado</v>
      </c>
      <c r="K167" s="90" t="s">
        <v>384</v>
      </c>
      <c r="L167" s="90"/>
    </row>
    <row r="168" spans="3:12" x14ac:dyDescent="0.25">
      <c r="C168" s="101" t="s">
        <v>80</v>
      </c>
      <c r="D168" s="143"/>
      <c r="E168" s="92">
        <v>1500</v>
      </c>
      <c r="F168" s="89">
        <f t="shared" si="12"/>
        <v>0</v>
      </c>
      <c r="G168" s="157"/>
      <c r="H168" s="102" t="s">
        <v>1000</v>
      </c>
      <c r="I168" s="102" t="str">
        <f>VLOOKUP(H168,Presupuesto!$B$11:$C$565,2,0)</f>
        <v>EQUIPO DE COMPUTACION</v>
      </c>
      <c r="J168" s="90" t="str">
        <f t="shared" si="13"/>
        <v>Posgrado</v>
      </c>
      <c r="K168" s="90" t="s">
        <v>384</v>
      </c>
      <c r="L168" s="90"/>
    </row>
    <row r="169" spans="3:12" x14ac:dyDescent="0.25">
      <c r="C169" s="101" t="s">
        <v>81</v>
      </c>
      <c r="D169" s="143"/>
      <c r="E169" s="92">
        <v>500</v>
      </c>
      <c r="F169" s="89">
        <f t="shared" si="12"/>
        <v>0</v>
      </c>
      <c r="G169" s="157"/>
      <c r="H169" s="102" t="s">
        <v>941</v>
      </c>
      <c r="I169" s="102" t="str">
        <f>VLOOKUP(H169,Presupuesto!$B$11:$C$565,2,0)</f>
        <v>OTROS RESPUESTOS Y ACCESORIOS MENORES</v>
      </c>
      <c r="J169" s="90" t="str">
        <f t="shared" si="13"/>
        <v>Posgrado</v>
      </c>
      <c r="K169" s="90" t="s">
        <v>384</v>
      </c>
      <c r="L169" s="90"/>
    </row>
    <row r="170" spans="3:12" ht="15.75" thickBot="1" x14ac:dyDescent="0.3">
      <c r="C170" s="94" t="s">
        <v>82</v>
      </c>
      <c r="D170" s="151"/>
      <c r="E170" s="96">
        <v>20</v>
      </c>
      <c r="F170" s="97">
        <f t="shared" si="12"/>
        <v>0</v>
      </c>
      <c r="G170" s="154"/>
      <c r="H170" s="98" t="s">
        <v>941</v>
      </c>
      <c r="I170" s="98" t="str">
        <f>VLOOKUP(H170,Presupuesto!$B$11:$C$565,2,0)</f>
        <v>OTROS RESPUESTOS Y ACCESORIOS MENORES</v>
      </c>
      <c r="J170" s="98" t="str">
        <f t="shared" si="13"/>
        <v>Posgrado</v>
      </c>
      <c r="K170" s="116" t="s">
        <v>383</v>
      </c>
      <c r="L170" s="116"/>
    </row>
    <row r="172" spans="3:12" ht="15.75" thickBot="1" x14ac:dyDescent="0.3"/>
    <row r="173" spans="3:12" ht="15.75" thickBot="1" x14ac:dyDescent="0.3">
      <c r="C173" s="29" t="s">
        <v>43</v>
      </c>
      <c r="D173" s="100">
        <f>SUM(F180:F193)</f>
        <v>0</v>
      </c>
      <c r="F173" s="67"/>
      <c r="G173" s="72"/>
      <c r="H173" s="67"/>
      <c r="I173" s="67"/>
    </row>
    <row r="174" spans="3:12" x14ac:dyDescent="0.25">
      <c r="C174" s="67"/>
      <c r="D174" s="31"/>
      <c r="E174" s="85"/>
      <c r="F174" s="85"/>
      <c r="G174" s="85"/>
      <c r="H174" s="69"/>
      <c r="I174" s="69"/>
      <c r="J174" s="69"/>
      <c r="K174" s="104"/>
    </row>
    <row r="175" spans="3:12" x14ac:dyDescent="0.25">
      <c r="C175" s="67"/>
      <c r="D175" s="31"/>
      <c r="E175" s="85"/>
      <c r="F175" s="85"/>
      <c r="G175" s="85"/>
      <c r="H175" s="69"/>
      <c r="I175" s="69"/>
      <c r="J175" s="69"/>
      <c r="K175" s="104"/>
    </row>
    <row r="176" spans="3:12" ht="15.75" x14ac:dyDescent="0.25">
      <c r="C176" s="194" t="s">
        <v>381</v>
      </c>
      <c r="D176" s="252"/>
      <c r="E176" s="85"/>
      <c r="F176" s="85"/>
      <c r="G176" s="85"/>
      <c r="H176" s="69"/>
      <c r="I176" s="69"/>
      <c r="J176" s="69"/>
      <c r="K176" s="104"/>
    </row>
    <row r="177" spans="3:12" ht="18.75" x14ac:dyDescent="0.25">
      <c r="C177" s="195" t="e">
        <f>IFERROR(VLOOKUP(D176,#REF!,2,FALSE),IFERROR(VLOOKUP(D176,#REF!,2,FALSE),IFERROR(VLOOKUP(D176,#REF!,2,FALSE),IFERROR(VLOOKUP(D176,#REF!,2,FALSE),IFERROR(VLOOKUP(D176,#REF!,2,FALSE),IFERROR(VLOOKUP(D176,#REF!,2,FALSE),IFERROR(VLOOKUP(D176,#REF!,2,FALSE),IFERROR(VLOOKUP(D176,#REF!,2,FALSE),IFERROR(VLOOKUP(D176,#REF!,2,FALSE),IFERROR(VLOOKUP(D176,#REF!,2,FALSE),IFERROR(VLOOKUP(D176,#REF!,2,FALSE),IFERROR(VLOOKUP(D176,#REF!,2,FALSE),IFERROR(VLOOKUP(D176,#REF!,2,FALSE),IFERROR(VLOOKUP(D176,'16. Desa. del Sistema Educ.Sup.'!$F:$G,2,FALSE),IFERROR(VLOOKUP(D176,#REF!,2,FALSE),VLOOKUP(D176,#REF!,2,0))))))))))))))))</f>
        <v>#REF!</v>
      </c>
      <c r="D177" s="31"/>
      <c r="E177" s="85"/>
      <c r="F177" s="85"/>
      <c r="G177" s="85"/>
      <c r="H177" s="69"/>
      <c r="I177" s="69"/>
      <c r="J177" s="69"/>
      <c r="K177" s="104"/>
    </row>
    <row r="178" spans="3:12" x14ac:dyDescent="0.25">
      <c r="F178" s="85"/>
      <c r="G178" s="69"/>
      <c r="H178" s="69"/>
      <c r="I178" s="69"/>
    </row>
    <row r="179" spans="3:12" ht="30.75" thickBot="1" x14ac:dyDescent="0.3">
      <c r="C179" s="141" t="s">
        <v>44</v>
      </c>
      <c r="D179" s="141" t="s">
        <v>55</v>
      </c>
      <c r="E179" s="141" t="s">
        <v>57</v>
      </c>
      <c r="F179" s="142" t="s">
        <v>27</v>
      </c>
      <c r="G179" s="142" t="s">
        <v>120</v>
      </c>
      <c r="H179" s="141" t="s">
        <v>46</v>
      </c>
      <c r="I179" s="141" t="s">
        <v>121</v>
      </c>
      <c r="J179" s="141" t="s">
        <v>399</v>
      </c>
      <c r="K179" s="141" t="s">
        <v>400</v>
      </c>
      <c r="L179" s="141" t="s">
        <v>453</v>
      </c>
    </row>
    <row r="180" spans="3:12" ht="15.75" thickBot="1" x14ac:dyDescent="0.3">
      <c r="C180" s="227" t="s">
        <v>1325</v>
      </c>
      <c r="D180" s="150"/>
      <c r="E180" s="88">
        <f>HLOOKUP($C180,$CB$2:$CE$3,2,0)</f>
        <v>15000</v>
      </c>
      <c r="F180" s="89">
        <f>D180*E180</f>
        <v>0</v>
      </c>
      <c r="G180" s="157"/>
      <c r="H180" s="90" t="s">
        <v>1000</v>
      </c>
      <c r="I180" s="90" t="str">
        <f>VLOOKUP(H180,Presupuesto!$B$11:$C$565,2,0)</f>
        <v>EQUIPO DE COMPUTACION</v>
      </c>
      <c r="J180" s="203" t="s">
        <v>1343</v>
      </c>
      <c r="K180" s="90" t="s">
        <v>383</v>
      </c>
      <c r="L180" s="90"/>
    </row>
    <row r="181" spans="3:12" x14ac:dyDescent="0.25">
      <c r="C181" s="227" t="s">
        <v>1323</v>
      </c>
      <c r="D181" s="143"/>
      <c r="E181" s="88">
        <f>HLOOKUP($C181,$CB$2:$CE$3,2,0)</f>
        <v>35000</v>
      </c>
      <c r="F181" s="89">
        <f>D181*E181</f>
        <v>0</v>
      </c>
      <c r="G181" s="157"/>
      <c r="H181" s="93" t="s">
        <v>1000</v>
      </c>
      <c r="I181" s="93" t="str">
        <f>VLOOKUP(H181,Presupuesto!$B$11:$C$565,2,0)</f>
        <v>EQUIPO DE COMPUTACION</v>
      </c>
      <c r="J181" s="90" t="str">
        <f>$J$180</f>
        <v>Posgrado</v>
      </c>
      <c r="K181" s="90" t="s">
        <v>401</v>
      </c>
      <c r="L181" s="90"/>
    </row>
    <row r="182" spans="3:12" x14ac:dyDescent="0.25">
      <c r="C182" s="91" t="s">
        <v>73</v>
      </c>
      <c r="D182" s="143"/>
      <c r="E182" s="92">
        <v>4000</v>
      </c>
      <c r="F182" s="89">
        <f t="shared" ref="F182:F193" si="14">D182*E182</f>
        <v>0</v>
      </c>
      <c r="G182" s="157"/>
      <c r="H182" s="93" t="s">
        <v>972</v>
      </c>
      <c r="I182" s="93" t="str">
        <f>VLOOKUP(H182,Presupuesto!$B$11:$C$565,2,0)</f>
        <v>EQUIPOS VARIOS DE OFICINA</v>
      </c>
      <c r="J182" s="90" t="str">
        <f t="shared" ref="J182:J193" si="15">$J$180</f>
        <v>Posgrado</v>
      </c>
      <c r="K182" s="90" t="s">
        <v>384</v>
      </c>
      <c r="L182" s="90"/>
    </row>
    <row r="183" spans="3:12" x14ac:dyDescent="0.25">
      <c r="C183" s="91" t="s">
        <v>74</v>
      </c>
      <c r="D183" s="143"/>
      <c r="E183" s="92">
        <v>8000</v>
      </c>
      <c r="F183" s="89">
        <f t="shared" si="14"/>
        <v>0</v>
      </c>
      <c r="G183" s="157"/>
      <c r="H183" s="93" t="s">
        <v>1000</v>
      </c>
      <c r="I183" s="93" t="str">
        <f>VLOOKUP(H183,Presupuesto!$B$11:$C$565,2,0)</f>
        <v>EQUIPO DE COMPUTACION</v>
      </c>
      <c r="J183" s="90" t="str">
        <f t="shared" si="15"/>
        <v>Posgrado</v>
      </c>
      <c r="K183" s="90" t="s">
        <v>384</v>
      </c>
      <c r="L183" s="90"/>
    </row>
    <row r="184" spans="3:12" x14ac:dyDescent="0.25">
      <c r="C184" s="91" t="s">
        <v>75</v>
      </c>
      <c r="D184" s="143"/>
      <c r="E184" s="92">
        <v>5000</v>
      </c>
      <c r="F184" s="89">
        <f t="shared" si="14"/>
        <v>0</v>
      </c>
      <c r="G184" s="157"/>
      <c r="H184" s="93" t="s">
        <v>1000</v>
      </c>
      <c r="I184" s="93" t="str">
        <f>VLOOKUP(H184,Presupuesto!$B$11:$C$565,2,0)</f>
        <v>EQUIPO DE COMPUTACION</v>
      </c>
      <c r="J184" s="90" t="str">
        <f t="shared" si="15"/>
        <v>Posgrado</v>
      </c>
      <c r="K184" s="90" t="s">
        <v>384</v>
      </c>
      <c r="L184" s="90"/>
    </row>
    <row r="185" spans="3:12" x14ac:dyDescent="0.25">
      <c r="C185" s="91" t="s">
        <v>35</v>
      </c>
      <c r="D185" s="143"/>
      <c r="E185" s="92">
        <v>13000</v>
      </c>
      <c r="F185" s="89">
        <f t="shared" si="14"/>
        <v>0</v>
      </c>
      <c r="G185" s="157"/>
      <c r="H185" s="93" t="s">
        <v>986</v>
      </c>
      <c r="I185" s="93" t="str">
        <f>VLOOKUP(H185,Presupuesto!$B$11:$C$565,2,0)</f>
        <v>EQUIPO DE TRANSPORTE TRACCION Y ELEVACION</v>
      </c>
      <c r="J185" s="90" t="str">
        <f t="shared" si="15"/>
        <v>Posgrado</v>
      </c>
      <c r="K185" s="90" t="s">
        <v>384</v>
      </c>
      <c r="L185" s="90"/>
    </row>
    <row r="186" spans="3:12" x14ac:dyDescent="0.25">
      <c r="C186" s="91" t="s">
        <v>76</v>
      </c>
      <c r="D186" s="143"/>
      <c r="E186" s="92">
        <v>15000</v>
      </c>
      <c r="F186" s="89">
        <f t="shared" si="14"/>
        <v>0</v>
      </c>
      <c r="G186" s="157"/>
      <c r="H186" s="93" t="s">
        <v>986</v>
      </c>
      <c r="I186" s="93" t="str">
        <f>VLOOKUP(H186,Presupuesto!$B$11:$C$565,2,0)</f>
        <v>EQUIPO DE TRANSPORTE TRACCION Y ELEVACION</v>
      </c>
      <c r="J186" s="90" t="str">
        <f t="shared" si="15"/>
        <v>Posgrado</v>
      </c>
      <c r="K186" s="90" t="s">
        <v>384</v>
      </c>
      <c r="L186" s="90"/>
    </row>
    <row r="187" spans="3:12" x14ac:dyDescent="0.25">
      <c r="C187" s="91" t="s">
        <v>77</v>
      </c>
      <c r="D187" s="143"/>
      <c r="E187" s="92">
        <v>10000</v>
      </c>
      <c r="F187" s="89">
        <f t="shared" si="14"/>
        <v>0</v>
      </c>
      <c r="G187" s="157"/>
      <c r="H187" s="93" t="s">
        <v>986</v>
      </c>
      <c r="I187" s="93" t="str">
        <f>VLOOKUP(H187,Presupuesto!$B$11:$C$565,2,0)</f>
        <v>EQUIPO DE TRANSPORTE TRACCION Y ELEVACION</v>
      </c>
      <c r="J187" s="90" t="str">
        <f t="shared" si="15"/>
        <v>Posgrado</v>
      </c>
      <c r="K187" s="90" t="s">
        <v>392</v>
      </c>
      <c r="L187" s="90"/>
    </row>
    <row r="188" spans="3:12" x14ac:dyDescent="0.25">
      <c r="C188" s="91" t="s">
        <v>78</v>
      </c>
      <c r="D188" s="143"/>
      <c r="E188" s="92">
        <v>10000</v>
      </c>
      <c r="F188" s="89">
        <f t="shared" si="14"/>
        <v>0</v>
      </c>
      <c r="G188" s="157"/>
      <c r="H188" s="93" t="s">
        <v>1032</v>
      </c>
      <c r="I188" s="93" t="str">
        <f>VLOOKUP(H188,Presupuesto!$B$11:$C$565,2,0)</f>
        <v>APLICACIONES INFORMATICAS</v>
      </c>
      <c r="J188" s="90" t="str">
        <f t="shared" si="15"/>
        <v>Posgrado</v>
      </c>
      <c r="K188" s="90" t="s">
        <v>388</v>
      </c>
      <c r="L188" s="90"/>
    </row>
    <row r="189" spans="3:12" x14ac:dyDescent="0.25">
      <c r="C189" s="101" t="s">
        <v>79</v>
      </c>
      <c r="D189" s="143"/>
      <c r="E189" s="92">
        <v>2000</v>
      </c>
      <c r="F189" s="89">
        <f t="shared" si="14"/>
        <v>0</v>
      </c>
      <c r="G189" s="157"/>
      <c r="H189" s="102" t="s">
        <v>1000</v>
      </c>
      <c r="I189" s="102" t="str">
        <f>VLOOKUP(H189,Presupuesto!$B$11:$C$565,2,0)</f>
        <v>EQUIPO DE COMPUTACION</v>
      </c>
      <c r="J189" s="90" t="str">
        <f t="shared" si="15"/>
        <v>Posgrado</v>
      </c>
      <c r="K189" s="90" t="s">
        <v>384</v>
      </c>
      <c r="L189" s="90"/>
    </row>
    <row r="190" spans="3:12" x14ac:dyDescent="0.25">
      <c r="C190" s="101" t="s">
        <v>1348</v>
      </c>
      <c r="D190" s="143"/>
      <c r="E190" s="92">
        <v>1500</v>
      </c>
      <c r="F190" s="89">
        <f t="shared" si="14"/>
        <v>0</v>
      </c>
      <c r="G190" s="157"/>
      <c r="H190" s="102" t="s">
        <v>932</v>
      </c>
      <c r="I190" s="102" t="str">
        <f>VLOOKUP(H190,Presupuesto!$B$11:$C$565,2,0)</f>
        <v>UTILES Y MATERIALES ELECTRICOS</v>
      </c>
      <c r="J190" s="90" t="str">
        <f t="shared" si="15"/>
        <v>Posgrado</v>
      </c>
      <c r="K190" s="90" t="s">
        <v>384</v>
      </c>
      <c r="L190" s="90"/>
    </row>
    <row r="191" spans="3:12" x14ac:dyDescent="0.25">
      <c r="C191" s="101" t="s">
        <v>80</v>
      </c>
      <c r="D191" s="143"/>
      <c r="E191" s="92">
        <v>1500</v>
      </c>
      <c r="F191" s="89">
        <f t="shared" si="14"/>
        <v>0</v>
      </c>
      <c r="G191" s="157"/>
      <c r="H191" s="102" t="s">
        <v>1000</v>
      </c>
      <c r="I191" s="102" t="str">
        <f>VLOOKUP(H191,Presupuesto!$B$11:$C$565,2,0)</f>
        <v>EQUIPO DE COMPUTACION</v>
      </c>
      <c r="J191" s="90" t="str">
        <f t="shared" si="15"/>
        <v>Posgrado</v>
      </c>
      <c r="K191" s="90" t="s">
        <v>384</v>
      </c>
      <c r="L191" s="90"/>
    </row>
    <row r="192" spans="3:12" x14ac:dyDescent="0.25">
      <c r="C192" s="101" t="s">
        <v>81</v>
      </c>
      <c r="D192" s="143"/>
      <c r="E192" s="92">
        <v>500</v>
      </c>
      <c r="F192" s="89">
        <f t="shared" si="14"/>
        <v>0</v>
      </c>
      <c r="G192" s="157"/>
      <c r="H192" s="102" t="s">
        <v>941</v>
      </c>
      <c r="I192" s="102" t="str">
        <f>VLOOKUP(H192,Presupuesto!$B$11:$C$565,2,0)</f>
        <v>OTROS RESPUESTOS Y ACCESORIOS MENORES</v>
      </c>
      <c r="J192" s="90" t="str">
        <f t="shared" si="15"/>
        <v>Posgrado</v>
      </c>
      <c r="K192" s="90" t="s">
        <v>384</v>
      </c>
      <c r="L192" s="90"/>
    </row>
    <row r="193" spans="3:12" ht="15.75" thickBot="1" x14ac:dyDescent="0.3">
      <c r="C193" s="94" t="s">
        <v>82</v>
      </c>
      <c r="D193" s="151"/>
      <c r="E193" s="96">
        <v>20</v>
      </c>
      <c r="F193" s="97">
        <f t="shared" si="14"/>
        <v>0</v>
      </c>
      <c r="G193" s="154"/>
      <c r="H193" s="98" t="s">
        <v>941</v>
      </c>
      <c r="I193" s="98" t="str">
        <f>VLOOKUP(H193,Presupuesto!$B$11:$C$565,2,0)</f>
        <v>OTROS RESPUESTOS Y ACCESORIOS MENORES</v>
      </c>
      <c r="J193" s="98" t="str">
        <f t="shared" si="15"/>
        <v>Posgrado</v>
      </c>
      <c r="K193" s="116" t="s">
        <v>383</v>
      </c>
      <c r="L193" s="116"/>
    </row>
    <row r="194" spans="3:12" x14ac:dyDescent="0.25">
      <c r="F194" s="85"/>
      <c r="G194" s="69"/>
      <c r="H194" s="69"/>
      <c r="I194" s="69"/>
    </row>
    <row r="195" spans="3:12" ht="15.75" thickBot="1" x14ac:dyDescent="0.3"/>
    <row r="196" spans="3:12" ht="15.75" thickBot="1" x14ac:dyDescent="0.3">
      <c r="C196" s="29" t="s">
        <v>43</v>
      </c>
      <c r="D196" s="100">
        <f>SUM(F203:F216)</f>
        <v>0</v>
      </c>
      <c r="F196" s="67"/>
      <c r="G196" s="72"/>
      <c r="H196" s="67"/>
      <c r="I196" s="67"/>
    </row>
    <row r="197" spans="3:12" x14ac:dyDescent="0.25">
      <c r="C197" s="67"/>
      <c r="D197" s="31"/>
      <c r="E197" s="85"/>
      <c r="F197" s="85"/>
      <c r="G197" s="85"/>
      <c r="H197" s="69"/>
      <c r="I197" s="69"/>
      <c r="J197" s="69"/>
      <c r="K197" s="104"/>
    </row>
    <row r="198" spans="3:12" x14ac:dyDescent="0.25">
      <c r="C198" s="67"/>
      <c r="D198" s="31"/>
      <c r="E198" s="85"/>
      <c r="F198" s="85"/>
      <c r="G198" s="85"/>
      <c r="H198" s="69"/>
      <c r="I198" s="69"/>
      <c r="J198" s="69"/>
      <c r="K198" s="104"/>
    </row>
    <row r="199" spans="3:12" ht="15.75" x14ac:dyDescent="0.25">
      <c r="C199" s="194" t="s">
        <v>381</v>
      </c>
      <c r="D199" s="252"/>
      <c r="E199" s="85"/>
      <c r="F199" s="85"/>
      <c r="G199" s="85"/>
      <c r="H199" s="69"/>
      <c r="I199" s="69"/>
      <c r="J199" s="69"/>
      <c r="K199" s="104"/>
    </row>
    <row r="200" spans="3:12" ht="18.75" x14ac:dyDescent="0.25">
      <c r="C200" s="195" t="e">
        <f>IFERROR(VLOOKUP(D199,#REF!,2,FALSE),IFERROR(VLOOKUP(D199,#REF!,2,FALSE),IFERROR(VLOOKUP(D199,#REF!,2,FALSE),IFERROR(VLOOKUP(D199,#REF!,2,FALSE),IFERROR(VLOOKUP(D199,#REF!,2,FALSE),IFERROR(VLOOKUP(D199,#REF!,2,FALSE),IFERROR(VLOOKUP(D199,#REF!,2,FALSE),IFERROR(VLOOKUP(D199,#REF!,2,FALSE),IFERROR(VLOOKUP(D199,#REF!,2,FALSE),IFERROR(VLOOKUP(D199,#REF!,2,FALSE),IFERROR(VLOOKUP(D199,#REF!,2,FALSE),IFERROR(VLOOKUP(D199,#REF!,2,FALSE),IFERROR(VLOOKUP(D199,#REF!,2,FALSE),IFERROR(VLOOKUP(D199,'16. Desa. del Sistema Educ.Sup.'!$F:$G,2,FALSE),IFERROR(VLOOKUP(D199,#REF!,2,FALSE),VLOOKUP(D199,#REF!,2,0))))))))))))))))</f>
        <v>#REF!</v>
      </c>
      <c r="D200" s="31"/>
      <c r="E200" s="85"/>
      <c r="F200" s="85"/>
      <c r="G200" s="85"/>
      <c r="H200" s="69"/>
      <c r="I200" s="69"/>
      <c r="J200" s="69"/>
      <c r="K200" s="104"/>
    </row>
    <row r="201" spans="3:12" x14ac:dyDescent="0.25">
      <c r="F201" s="85"/>
      <c r="G201" s="69"/>
      <c r="H201" s="69"/>
      <c r="I201" s="69"/>
    </row>
    <row r="202" spans="3:12" ht="30.75" thickBot="1" x14ac:dyDescent="0.3">
      <c r="C202" s="141" t="s">
        <v>44</v>
      </c>
      <c r="D202" s="141" t="s">
        <v>55</v>
      </c>
      <c r="E202" s="141" t="s">
        <v>57</v>
      </c>
      <c r="F202" s="142" t="s">
        <v>27</v>
      </c>
      <c r="G202" s="142" t="s">
        <v>120</v>
      </c>
      <c r="H202" s="141" t="s">
        <v>46</v>
      </c>
      <c r="I202" s="141" t="s">
        <v>121</v>
      </c>
      <c r="J202" s="141" t="s">
        <v>399</v>
      </c>
      <c r="K202" s="141" t="s">
        <v>400</v>
      </c>
      <c r="L202" s="141" t="s">
        <v>453</v>
      </c>
    </row>
    <row r="203" spans="3:12" ht="15.75" thickBot="1" x14ac:dyDescent="0.3">
      <c r="C203" s="227" t="s">
        <v>1325</v>
      </c>
      <c r="D203" s="150"/>
      <c r="E203" s="88">
        <f>HLOOKUP($C203,$CB$2:$CE$3,2,0)</f>
        <v>15000</v>
      </c>
      <c r="F203" s="89">
        <f>D203*E203</f>
        <v>0</v>
      </c>
      <c r="G203" s="157"/>
      <c r="H203" s="90" t="s">
        <v>1000</v>
      </c>
      <c r="I203" s="90" t="str">
        <f>VLOOKUP(H203,Presupuesto!$B$11:$C$565,2,0)</f>
        <v>EQUIPO DE COMPUTACION</v>
      </c>
      <c r="J203" s="203" t="s">
        <v>1343</v>
      </c>
      <c r="K203" s="90" t="s">
        <v>383</v>
      </c>
      <c r="L203" s="90"/>
    </row>
    <row r="204" spans="3:12" x14ac:dyDescent="0.25">
      <c r="C204" s="227" t="s">
        <v>1323</v>
      </c>
      <c r="D204" s="143"/>
      <c r="E204" s="88">
        <f>HLOOKUP($C204,$CB$2:$CE$3,2,0)</f>
        <v>35000</v>
      </c>
      <c r="F204" s="89">
        <f>D204*E204</f>
        <v>0</v>
      </c>
      <c r="G204" s="157"/>
      <c r="H204" s="93" t="s">
        <v>1000</v>
      </c>
      <c r="I204" s="93" t="str">
        <f>VLOOKUP(H204,Presupuesto!$B$11:$C$565,2,0)</f>
        <v>EQUIPO DE COMPUTACION</v>
      </c>
      <c r="J204" s="90" t="str">
        <f>$J$203</f>
        <v>Posgrado</v>
      </c>
      <c r="K204" s="90" t="s">
        <v>401</v>
      </c>
      <c r="L204" s="90"/>
    </row>
    <row r="205" spans="3:12" x14ac:dyDescent="0.25">
      <c r="C205" s="91" t="s">
        <v>73</v>
      </c>
      <c r="D205" s="143"/>
      <c r="E205" s="92">
        <v>4000</v>
      </c>
      <c r="F205" s="89">
        <f t="shared" ref="F205:F216" si="16">D205*E205</f>
        <v>0</v>
      </c>
      <c r="G205" s="157"/>
      <c r="H205" s="93" t="s">
        <v>972</v>
      </c>
      <c r="I205" s="93" t="str">
        <f>VLOOKUP(H205,Presupuesto!$B$11:$C$565,2,0)</f>
        <v>EQUIPOS VARIOS DE OFICINA</v>
      </c>
      <c r="J205" s="90" t="str">
        <f t="shared" ref="J205:J216" si="17">$J$203</f>
        <v>Posgrado</v>
      </c>
      <c r="K205" s="90" t="s">
        <v>384</v>
      </c>
      <c r="L205" s="90"/>
    </row>
    <row r="206" spans="3:12" x14ac:dyDescent="0.25">
      <c r="C206" s="91" t="s">
        <v>74</v>
      </c>
      <c r="D206" s="143"/>
      <c r="E206" s="92">
        <v>8000</v>
      </c>
      <c r="F206" s="89">
        <f t="shared" si="16"/>
        <v>0</v>
      </c>
      <c r="G206" s="157"/>
      <c r="H206" s="93" t="s">
        <v>1000</v>
      </c>
      <c r="I206" s="93" t="str">
        <f>VLOOKUP(H206,Presupuesto!$B$11:$C$565,2,0)</f>
        <v>EQUIPO DE COMPUTACION</v>
      </c>
      <c r="J206" s="90" t="str">
        <f t="shared" si="17"/>
        <v>Posgrado</v>
      </c>
      <c r="K206" s="90" t="s">
        <v>384</v>
      </c>
      <c r="L206" s="90"/>
    </row>
    <row r="207" spans="3:12" x14ac:dyDescent="0.25">
      <c r="C207" s="91" t="s">
        <v>75</v>
      </c>
      <c r="D207" s="143"/>
      <c r="E207" s="92">
        <v>5000</v>
      </c>
      <c r="F207" s="89">
        <f t="shared" si="16"/>
        <v>0</v>
      </c>
      <c r="G207" s="157"/>
      <c r="H207" s="93" t="s">
        <v>1000</v>
      </c>
      <c r="I207" s="93" t="str">
        <f>VLOOKUP(H207,Presupuesto!$B$11:$C$565,2,0)</f>
        <v>EQUIPO DE COMPUTACION</v>
      </c>
      <c r="J207" s="90" t="str">
        <f t="shared" si="17"/>
        <v>Posgrado</v>
      </c>
      <c r="K207" s="90" t="s">
        <v>384</v>
      </c>
      <c r="L207" s="90"/>
    </row>
    <row r="208" spans="3:12" x14ac:dyDescent="0.25">
      <c r="C208" s="91" t="s">
        <v>35</v>
      </c>
      <c r="D208" s="143"/>
      <c r="E208" s="92">
        <v>13000</v>
      </c>
      <c r="F208" s="89">
        <f t="shared" si="16"/>
        <v>0</v>
      </c>
      <c r="G208" s="157"/>
      <c r="H208" s="93" t="s">
        <v>986</v>
      </c>
      <c r="I208" s="93" t="str">
        <f>VLOOKUP(H208,Presupuesto!$B$11:$C$565,2,0)</f>
        <v>EQUIPO DE TRANSPORTE TRACCION Y ELEVACION</v>
      </c>
      <c r="J208" s="90" t="str">
        <f t="shared" si="17"/>
        <v>Posgrado</v>
      </c>
      <c r="K208" s="90" t="s">
        <v>384</v>
      </c>
      <c r="L208" s="90"/>
    </row>
    <row r="209" spans="3:12" x14ac:dyDescent="0.25">
      <c r="C209" s="91" t="s">
        <v>76</v>
      </c>
      <c r="D209" s="143"/>
      <c r="E209" s="92">
        <v>15000</v>
      </c>
      <c r="F209" s="89">
        <f t="shared" si="16"/>
        <v>0</v>
      </c>
      <c r="G209" s="157"/>
      <c r="H209" s="93" t="s">
        <v>986</v>
      </c>
      <c r="I209" s="93" t="str">
        <f>VLOOKUP(H209,Presupuesto!$B$11:$C$565,2,0)</f>
        <v>EQUIPO DE TRANSPORTE TRACCION Y ELEVACION</v>
      </c>
      <c r="J209" s="90" t="str">
        <f t="shared" si="17"/>
        <v>Posgrado</v>
      </c>
      <c r="K209" s="90" t="s">
        <v>384</v>
      </c>
      <c r="L209" s="90"/>
    </row>
    <row r="210" spans="3:12" x14ac:dyDescent="0.25">
      <c r="C210" s="91" t="s">
        <v>77</v>
      </c>
      <c r="D210" s="143"/>
      <c r="E210" s="92">
        <v>10000</v>
      </c>
      <c r="F210" s="89">
        <f t="shared" si="16"/>
        <v>0</v>
      </c>
      <c r="G210" s="157"/>
      <c r="H210" s="93" t="s">
        <v>986</v>
      </c>
      <c r="I210" s="93" t="str">
        <f>VLOOKUP(H210,Presupuesto!$B$11:$C$565,2,0)</f>
        <v>EQUIPO DE TRANSPORTE TRACCION Y ELEVACION</v>
      </c>
      <c r="J210" s="90" t="str">
        <f t="shared" si="17"/>
        <v>Posgrado</v>
      </c>
      <c r="K210" s="90" t="s">
        <v>392</v>
      </c>
      <c r="L210" s="90"/>
    </row>
    <row r="211" spans="3:12" x14ac:dyDescent="0.25">
      <c r="C211" s="91" t="s">
        <v>78</v>
      </c>
      <c r="D211" s="143"/>
      <c r="E211" s="92">
        <v>10000</v>
      </c>
      <c r="F211" s="89">
        <f t="shared" si="16"/>
        <v>0</v>
      </c>
      <c r="G211" s="157"/>
      <c r="H211" s="93" t="s">
        <v>1032</v>
      </c>
      <c r="I211" s="93" t="str">
        <f>VLOOKUP(H211,Presupuesto!$B$11:$C$565,2,0)</f>
        <v>APLICACIONES INFORMATICAS</v>
      </c>
      <c r="J211" s="90" t="str">
        <f t="shared" si="17"/>
        <v>Posgrado</v>
      </c>
      <c r="K211" s="90" t="s">
        <v>388</v>
      </c>
      <c r="L211" s="90"/>
    </row>
    <row r="212" spans="3:12" x14ac:dyDescent="0.25">
      <c r="C212" s="101" t="s">
        <v>79</v>
      </c>
      <c r="D212" s="143"/>
      <c r="E212" s="92">
        <v>2000</v>
      </c>
      <c r="F212" s="89">
        <f t="shared" si="16"/>
        <v>0</v>
      </c>
      <c r="G212" s="157"/>
      <c r="H212" s="102" t="s">
        <v>1000</v>
      </c>
      <c r="I212" s="102" t="str">
        <f>VLOOKUP(H212,Presupuesto!$B$11:$C$565,2,0)</f>
        <v>EQUIPO DE COMPUTACION</v>
      </c>
      <c r="J212" s="90" t="str">
        <f t="shared" si="17"/>
        <v>Posgrado</v>
      </c>
      <c r="K212" s="90" t="s">
        <v>384</v>
      </c>
      <c r="L212" s="90"/>
    </row>
    <row r="213" spans="3:12" x14ac:dyDescent="0.25">
      <c r="C213" s="101" t="s">
        <v>1348</v>
      </c>
      <c r="D213" s="143"/>
      <c r="E213" s="92">
        <v>1500</v>
      </c>
      <c r="F213" s="89">
        <f t="shared" si="16"/>
        <v>0</v>
      </c>
      <c r="G213" s="157"/>
      <c r="H213" s="102" t="s">
        <v>932</v>
      </c>
      <c r="I213" s="102" t="str">
        <f>VLOOKUP(H213,Presupuesto!$B$11:$C$565,2,0)</f>
        <v>UTILES Y MATERIALES ELECTRICOS</v>
      </c>
      <c r="J213" s="90" t="str">
        <f t="shared" si="17"/>
        <v>Posgrado</v>
      </c>
      <c r="K213" s="90" t="s">
        <v>384</v>
      </c>
      <c r="L213" s="90"/>
    </row>
    <row r="214" spans="3:12" x14ac:dyDescent="0.25">
      <c r="C214" s="101" t="s">
        <v>80</v>
      </c>
      <c r="D214" s="143"/>
      <c r="E214" s="92">
        <v>1500</v>
      </c>
      <c r="F214" s="89">
        <f t="shared" si="16"/>
        <v>0</v>
      </c>
      <c r="G214" s="157"/>
      <c r="H214" s="102" t="s">
        <v>1000</v>
      </c>
      <c r="I214" s="102" t="str">
        <f>VLOOKUP(H214,Presupuesto!$B$11:$C$565,2,0)</f>
        <v>EQUIPO DE COMPUTACION</v>
      </c>
      <c r="J214" s="90" t="str">
        <f t="shared" si="17"/>
        <v>Posgrado</v>
      </c>
      <c r="K214" s="90" t="s">
        <v>384</v>
      </c>
      <c r="L214" s="90"/>
    </row>
    <row r="215" spans="3:12" x14ac:dyDescent="0.25">
      <c r="C215" s="101" t="s">
        <v>81</v>
      </c>
      <c r="D215" s="143"/>
      <c r="E215" s="92">
        <v>500</v>
      </c>
      <c r="F215" s="89">
        <f t="shared" si="16"/>
        <v>0</v>
      </c>
      <c r="G215" s="157"/>
      <c r="H215" s="102" t="s">
        <v>941</v>
      </c>
      <c r="I215" s="102" t="str">
        <f>VLOOKUP(H215,Presupuesto!$B$11:$C$565,2,0)</f>
        <v>OTROS RESPUESTOS Y ACCESORIOS MENORES</v>
      </c>
      <c r="J215" s="90" t="str">
        <f t="shared" si="17"/>
        <v>Posgrado</v>
      </c>
      <c r="K215" s="90" t="s">
        <v>384</v>
      </c>
      <c r="L215" s="90"/>
    </row>
    <row r="216" spans="3:12" ht="15.75" thickBot="1" x14ac:dyDescent="0.3">
      <c r="C216" s="94" t="s">
        <v>82</v>
      </c>
      <c r="D216" s="151"/>
      <c r="E216" s="96">
        <v>20</v>
      </c>
      <c r="F216" s="97">
        <f t="shared" si="16"/>
        <v>0</v>
      </c>
      <c r="G216" s="154"/>
      <c r="H216" s="98" t="s">
        <v>941</v>
      </c>
      <c r="I216" s="98" t="str">
        <f>VLOOKUP(H216,Presupuesto!$B$11:$C$565,2,0)</f>
        <v>OTROS RESPUESTOS Y ACCESORIOS MENORES</v>
      </c>
      <c r="J216" s="98" t="str">
        <f t="shared" si="17"/>
        <v>Posgrado</v>
      </c>
      <c r="K216" s="116" t="s">
        <v>383</v>
      </c>
      <c r="L216" s="116"/>
    </row>
    <row r="218" spans="3:12" ht="15.75" thickBot="1" x14ac:dyDescent="0.3"/>
    <row r="219" spans="3:12" ht="15.75" thickBot="1" x14ac:dyDescent="0.3">
      <c r="C219" s="29" t="s">
        <v>43</v>
      </c>
      <c r="D219" s="100">
        <f>SUM(F226:F239)</f>
        <v>0</v>
      </c>
      <c r="F219" s="67"/>
      <c r="G219" s="72"/>
      <c r="H219" s="67"/>
      <c r="I219" s="67"/>
    </row>
    <row r="220" spans="3:12" x14ac:dyDescent="0.25">
      <c r="C220" s="67"/>
      <c r="D220" s="31"/>
      <c r="E220" s="85"/>
      <c r="F220" s="85"/>
      <c r="G220" s="85"/>
      <c r="H220" s="69"/>
      <c r="I220" s="69"/>
      <c r="J220" s="69"/>
      <c r="K220" s="104"/>
    </row>
    <row r="221" spans="3:12" x14ac:dyDescent="0.25">
      <c r="C221" s="67"/>
      <c r="D221" s="31"/>
      <c r="E221" s="85"/>
      <c r="F221" s="85"/>
      <c r="G221" s="85"/>
      <c r="H221" s="69"/>
      <c r="I221" s="69"/>
      <c r="J221" s="69"/>
      <c r="K221" s="104"/>
    </row>
    <row r="222" spans="3:12" ht="15.75" x14ac:dyDescent="0.25">
      <c r="C222" s="194" t="s">
        <v>381</v>
      </c>
      <c r="D222" s="252"/>
      <c r="E222" s="85"/>
      <c r="F222" s="85"/>
      <c r="G222" s="85"/>
      <c r="H222" s="69"/>
      <c r="I222" s="69"/>
      <c r="J222" s="69"/>
      <c r="K222" s="104"/>
    </row>
    <row r="223" spans="3:12" ht="18.75" x14ac:dyDescent="0.25">
      <c r="C223" s="195" t="e">
        <f>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REF!,2,FALSE),IFERROR(VLOOKUP(D222,'16. Desa. del Sistema Educ.Sup.'!$F:$G,2,FALSE),IFERROR(VLOOKUP(D222,#REF!,2,FALSE),VLOOKUP(D222,#REF!,2,0))))))))))))))))</f>
        <v>#REF!</v>
      </c>
      <c r="D223" s="31"/>
      <c r="E223" s="85"/>
      <c r="F223" s="85"/>
      <c r="G223" s="85"/>
      <c r="H223" s="69"/>
      <c r="I223" s="69"/>
      <c r="J223" s="69"/>
      <c r="K223" s="104"/>
    </row>
    <row r="224" spans="3:12" x14ac:dyDescent="0.25">
      <c r="F224" s="85"/>
      <c r="G224" s="69"/>
      <c r="H224" s="69"/>
      <c r="I224" s="69"/>
    </row>
    <row r="225" spans="3:12" ht="30.75" thickBot="1" x14ac:dyDescent="0.3">
      <c r="C225" s="141" t="s">
        <v>44</v>
      </c>
      <c r="D225" s="141" t="s">
        <v>55</v>
      </c>
      <c r="E225" s="141" t="s">
        <v>57</v>
      </c>
      <c r="F225" s="142" t="s">
        <v>27</v>
      </c>
      <c r="G225" s="142" t="s">
        <v>120</v>
      </c>
      <c r="H225" s="141" t="s">
        <v>46</v>
      </c>
      <c r="I225" s="141" t="s">
        <v>121</v>
      </c>
      <c r="J225" s="141" t="s">
        <v>399</v>
      </c>
      <c r="K225" s="141" t="s">
        <v>400</v>
      </c>
      <c r="L225" s="141" t="s">
        <v>453</v>
      </c>
    </row>
    <row r="226" spans="3:12" ht="15.75" thickBot="1" x14ac:dyDescent="0.3">
      <c r="C226" s="227" t="s">
        <v>1325</v>
      </c>
      <c r="D226" s="150"/>
      <c r="E226" s="88">
        <f>HLOOKUP($C226,$CB$2:$CE$3,2,0)</f>
        <v>15000</v>
      </c>
      <c r="F226" s="89">
        <f>D226*E226</f>
        <v>0</v>
      </c>
      <c r="G226" s="157"/>
      <c r="H226" s="90" t="s">
        <v>1000</v>
      </c>
      <c r="I226" s="90" t="str">
        <f>VLOOKUP(H226,Presupuesto!$B$11:$C$565,2,0)</f>
        <v>EQUIPO DE COMPUTACION</v>
      </c>
      <c r="J226" s="203" t="s">
        <v>1343</v>
      </c>
      <c r="K226" s="90" t="s">
        <v>383</v>
      </c>
      <c r="L226" s="90"/>
    </row>
    <row r="227" spans="3:12" x14ac:dyDescent="0.25">
      <c r="C227" s="227" t="s">
        <v>1323</v>
      </c>
      <c r="D227" s="143"/>
      <c r="E227" s="88">
        <f>HLOOKUP($C227,$CB$2:$CE$3,2,0)</f>
        <v>35000</v>
      </c>
      <c r="F227" s="89">
        <f>D227*E227</f>
        <v>0</v>
      </c>
      <c r="G227" s="157"/>
      <c r="H227" s="93" t="s">
        <v>1000</v>
      </c>
      <c r="I227" s="93" t="str">
        <f>VLOOKUP(H227,Presupuesto!$B$11:$C$565,2,0)</f>
        <v>EQUIPO DE COMPUTACION</v>
      </c>
      <c r="J227" s="90" t="str">
        <f>$J$226</f>
        <v>Posgrado</v>
      </c>
      <c r="K227" s="90" t="s">
        <v>401</v>
      </c>
      <c r="L227" s="90"/>
    </row>
    <row r="228" spans="3:12" x14ac:dyDescent="0.25">
      <c r="C228" s="91" t="s">
        <v>73</v>
      </c>
      <c r="D228" s="143"/>
      <c r="E228" s="92">
        <v>4000</v>
      </c>
      <c r="F228" s="89">
        <f t="shared" ref="F228:F239" si="18">D228*E228</f>
        <v>0</v>
      </c>
      <c r="G228" s="157"/>
      <c r="H228" s="93" t="s">
        <v>972</v>
      </c>
      <c r="I228" s="93" t="str">
        <f>VLOOKUP(H228,Presupuesto!$B$11:$C$565,2,0)</f>
        <v>EQUIPOS VARIOS DE OFICINA</v>
      </c>
      <c r="J228" s="90" t="str">
        <f t="shared" ref="J228:J239" si="19">$J$226</f>
        <v>Posgrado</v>
      </c>
      <c r="K228" s="90" t="s">
        <v>384</v>
      </c>
      <c r="L228" s="90"/>
    </row>
    <row r="229" spans="3:12" x14ac:dyDescent="0.25">
      <c r="C229" s="91" t="s">
        <v>74</v>
      </c>
      <c r="D229" s="143"/>
      <c r="E229" s="92">
        <v>8000</v>
      </c>
      <c r="F229" s="89">
        <f t="shared" si="18"/>
        <v>0</v>
      </c>
      <c r="G229" s="157"/>
      <c r="H229" s="93" t="s">
        <v>1000</v>
      </c>
      <c r="I229" s="93" t="str">
        <f>VLOOKUP(H229,Presupuesto!$B$11:$C$565,2,0)</f>
        <v>EQUIPO DE COMPUTACION</v>
      </c>
      <c r="J229" s="90" t="str">
        <f t="shared" si="19"/>
        <v>Posgrado</v>
      </c>
      <c r="K229" s="90" t="s">
        <v>384</v>
      </c>
      <c r="L229" s="90"/>
    </row>
    <row r="230" spans="3:12" x14ac:dyDescent="0.25">
      <c r="C230" s="91" t="s">
        <v>75</v>
      </c>
      <c r="D230" s="143"/>
      <c r="E230" s="92">
        <v>5000</v>
      </c>
      <c r="F230" s="89">
        <f t="shared" si="18"/>
        <v>0</v>
      </c>
      <c r="G230" s="157"/>
      <c r="H230" s="93" t="s">
        <v>1000</v>
      </c>
      <c r="I230" s="93" t="str">
        <f>VLOOKUP(H230,Presupuesto!$B$11:$C$565,2,0)</f>
        <v>EQUIPO DE COMPUTACION</v>
      </c>
      <c r="J230" s="90" t="str">
        <f t="shared" si="19"/>
        <v>Posgrado</v>
      </c>
      <c r="K230" s="90" t="s">
        <v>384</v>
      </c>
      <c r="L230" s="90"/>
    </row>
    <row r="231" spans="3:12" x14ac:dyDescent="0.25">
      <c r="C231" s="91" t="s">
        <v>35</v>
      </c>
      <c r="D231" s="143"/>
      <c r="E231" s="92">
        <v>13000</v>
      </c>
      <c r="F231" s="89">
        <f t="shared" si="18"/>
        <v>0</v>
      </c>
      <c r="G231" s="157"/>
      <c r="H231" s="93" t="s">
        <v>986</v>
      </c>
      <c r="I231" s="93" t="str">
        <f>VLOOKUP(H231,Presupuesto!$B$11:$C$565,2,0)</f>
        <v>EQUIPO DE TRANSPORTE TRACCION Y ELEVACION</v>
      </c>
      <c r="J231" s="90" t="str">
        <f t="shared" si="19"/>
        <v>Posgrado</v>
      </c>
      <c r="K231" s="90" t="s">
        <v>384</v>
      </c>
      <c r="L231" s="90"/>
    </row>
    <row r="232" spans="3:12" x14ac:dyDescent="0.25">
      <c r="C232" s="91" t="s">
        <v>76</v>
      </c>
      <c r="D232" s="143"/>
      <c r="E232" s="92">
        <v>15000</v>
      </c>
      <c r="F232" s="89">
        <f t="shared" si="18"/>
        <v>0</v>
      </c>
      <c r="G232" s="157"/>
      <c r="H232" s="93" t="s">
        <v>986</v>
      </c>
      <c r="I232" s="93" t="str">
        <f>VLOOKUP(H232,Presupuesto!$B$11:$C$565,2,0)</f>
        <v>EQUIPO DE TRANSPORTE TRACCION Y ELEVACION</v>
      </c>
      <c r="J232" s="90" t="str">
        <f t="shared" si="19"/>
        <v>Posgrado</v>
      </c>
      <c r="K232" s="90" t="s">
        <v>384</v>
      </c>
      <c r="L232" s="90"/>
    </row>
    <row r="233" spans="3:12" x14ac:dyDescent="0.25">
      <c r="C233" s="91" t="s">
        <v>77</v>
      </c>
      <c r="D233" s="143"/>
      <c r="E233" s="92">
        <v>10000</v>
      </c>
      <c r="F233" s="89">
        <f t="shared" si="18"/>
        <v>0</v>
      </c>
      <c r="G233" s="157"/>
      <c r="H233" s="93" t="s">
        <v>986</v>
      </c>
      <c r="I233" s="93" t="str">
        <f>VLOOKUP(H233,Presupuesto!$B$11:$C$565,2,0)</f>
        <v>EQUIPO DE TRANSPORTE TRACCION Y ELEVACION</v>
      </c>
      <c r="J233" s="90" t="str">
        <f t="shared" si="19"/>
        <v>Posgrado</v>
      </c>
      <c r="K233" s="90" t="s">
        <v>392</v>
      </c>
      <c r="L233" s="90"/>
    </row>
    <row r="234" spans="3:12" x14ac:dyDescent="0.25">
      <c r="C234" s="91" t="s">
        <v>78</v>
      </c>
      <c r="D234" s="143"/>
      <c r="E234" s="92">
        <v>10000</v>
      </c>
      <c r="F234" s="89">
        <f t="shared" si="18"/>
        <v>0</v>
      </c>
      <c r="G234" s="157"/>
      <c r="H234" s="93" t="s">
        <v>1032</v>
      </c>
      <c r="I234" s="93" t="str">
        <f>VLOOKUP(H234,Presupuesto!$B$11:$C$565,2,0)</f>
        <v>APLICACIONES INFORMATICAS</v>
      </c>
      <c r="J234" s="90" t="str">
        <f t="shared" si="19"/>
        <v>Posgrado</v>
      </c>
      <c r="K234" s="90" t="s">
        <v>388</v>
      </c>
      <c r="L234" s="90"/>
    </row>
    <row r="235" spans="3:12" x14ac:dyDescent="0.25">
      <c r="C235" s="101" t="s">
        <v>79</v>
      </c>
      <c r="D235" s="143"/>
      <c r="E235" s="92">
        <v>2000</v>
      </c>
      <c r="F235" s="89">
        <f t="shared" si="18"/>
        <v>0</v>
      </c>
      <c r="G235" s="157"/>
      <c r="H235" s="102" t="s">
        <v>1000</v>
      </c>
      <c r="I235" s="102" t="str">
        <f>VLOOKUP(H235,Presupuesto!$B$11:$C$565,2,0)</f>
        <v>EQUIPO DE COMPUTACION</v>
      </c>
      <c r="J235" s="90" t="str">
        <f t="shared" si="19"/>
        <v>Posgrado</v>
      </c>
      <c r="K235" s="90" t="s">
        <v>384</v>
      </c>
      <c r="L235" s="90"/>
    </row>
    <row r="236" spans="3:12" x14ac:dyDescent="0.25">
      <c r="C236" s="101" t="s">
        <v>1348</v>
      </c>
      <c r="D236" s="143"/>
      <c r="E236" s="92">
        <v>1500</v>
      </c>
      <c r="F236" s="89">
        <f t="shared" si="18"/>
        <v>0</v>
      </c>
      <c r="G236" s="157"/>
      <c r="H236" s="102" t="s">
        <v>932</v>
      </c>
      <c r="I236" s="102" t="str">
        <f>VLOOKUP(H236,Presupuesto!$B$11:$C$565,2,0)</f>
        <v>UTILES Y MATERIALES ELECTRICOS</v>
      </c>
      <c r="J236" s="90" t="str">
        <f t="shared" si="19"/>
        <v>Posgrado</v>
      </c>
      <c r="K236" s="90" t="s">
        <v>384</v>
      </c>
      <c r="L236" s="90"/>
    </row>
    <row r="237" spans="3:12" x14ac:dyDescent="0.25">
      <c r="C237" s="101" t="s">
        <v>80</v>
      </c>
      <c r="D237" s="143"/>
      <c r="E237" s="92">
        <v>1500</v>
      </c>
      <c r="F237" s="89">
        <f t="shared" si="18"/>
        <v>0</v>
      </c>
      <c r="G237" s="157"/>
      <c r="H237" s="102" t="s">
        <v>1000</v>
      </c>
      <c r="I237" s="102" t="str">
        <f>VLOOKUP(H237,Presupuesto!$B$11:$C$565,2,0)</f>
        <v>EQUIPO DE COMPUTACION</v>
      </c>
      <c r="J237" s="90" t="str">
        <f t="shared" si="19"/>
        <v>Posgrado</v>
      </c>
      <c r="K237" s="90" t="s">
        <v>384</v>
      </c>
      <c r="L237" s="90"/>
    </row>
    <row r="238" spans="3:12" x14ac:dyDescent="0.25">
      <c r="C238" s="101" t="s">
        <v>81</v>
      </c>
      <c r="D238" s="143"/>
      <c r="E238" s="92">
        <v>500</v>
      </c>
      <c r="F238" s="89">
        <f t="shared" si="18"/>
        <v>0</v>
      </c>
      <c r="G238" s="157"/>
      <c r="H238" s="102" t="s">
        <v>941</v>
      </c>
      <c r="I238" s="102" t="str">
        <f>VLOOKUP(H238,Presupuesto!$B$11:$C$565,2,0)</f>
        <v>OTROS RESPUESTOS Y ACCESORIOS MENORES</v>
      </c>
      <c r="J238" s="90" t="str">
        <f t="shared" si="19"/>
        <v>Posgrado</v>
      </c>
      <c r="K238" s="90" t="s">
        <v>384</v>
      </c>
      <c r="L238" s="90"/>
    </row>
    <row r="239" spans="3:12" ht="15.75" thickBot="1" x14ac:dyDescent="0.3">
      <c r="C239" s="94" t="s">
        <v>82</v>
      </c>
      <c r="D239" s="151"/>
      <c r="E239" s="96">
        <v>20</v>
      </c>
      <c r="F239" s="97">
        <f t="shared" si="18"/>
        <v>0</v>
      </c>
      <c r="G239" s="154"/>
      <c r="H239" s="98" t="s">
        <v>941</v>
      </c>
      <c r="I239" s="98" t="str">
        <f>VLOOKUP(H239,Presupuesto!$B$11:$C$565,2,0)</f>
        <v>OTROS RESPUESTOS Y ACCESORIOS MENORES</v>
      </c>
      <c r="J239" s="98" t="str">
        <f t="shared" si="19"/>
        <v>Posgrado</v>
      </c>
      <c r="K239" s="116" t="s">
        <v>383</v>
      </c>
      <c r="L239" s="116"/>
    </row>
    <row r="240" spans="3:12" x14ac:dyDescent="0.25">
      <c r="F240" s="85"/>
      <c r="G240" s="69"/>
      <c r="H240" s="69"/>
      <c r="I240" s="69"/>
    </row>
    <row r="241" spans="3:12" ht="15.75" thickBot="1" x14ac:dyDescent="0.3"/>
    <row r="242" spans="3:12" ht="15.75" thickBot="1" x14ac:dyDescent="0.3">
      <c r="C242" s="29" t="s">
        <v>43</v>
      </c>
      <c r="D242" s="100">
        <f>SUM(F249:F262)</f>
        <v>0</v>
      </c>
      <c r="F242" s="67"/>
      <c r="G242" s="72"/>
      <c r="H242" s="67"/>
      <c r="I242" s="67"/>
    </row>
    <row r="243" spans="3:12" x14ac:dyDescent="0.25">
      <c r="C243" s="67"/>
      <c r="D243" s="31"/>
      <c r="E243" s="85"/>
      <c r="F243" s="85"/>
      <c r="G243" s="85"/>
      <c r="H243" s="69"/>
      <c r="I243" s="69"/>
      <c r="J243" s="69"/>
      <c r="K243" s="104"/>
    </row>
    <row r="244" spans="3:12" x14ac:dyDescent="0.25">
      <c r="C244" s="67"/>
      <c r="D244" s="31"/>
      <c r="E244" s="85"/>
      <c r="F244" s="85"/>
      <c r="G244" s="85"/>
      <c r="H244" s="69"/>
      <c r="I244" s="69"/>
      <c r="J244" s="69"/>
      <c r="K244" s="104"/>
    </row>
    <row r="245" spans="3:12" ht="15.75" x14ac:dyDescent="0.25">
      <c r="C245" s="194" t="s">
        <v>381</v>
      </c>
      <c r="D245" s="252"/>
      <c r="E245" s="85"/>
      <c r="F245" s="85"/>
      <c r="G245" s="85"/>
      <c r="H245" s="69"/>
      <c r="I245" s="69"/>
      <c r="J245" s="69"/>
      <c r="K245" s="104"/>
    </row>
    <row r="246" spans="3:12" ht="18.75" x14ac:dyDescent="0.25">
      <c r="C246" s="195" t="e">
        <f>IFERROR(VLOOKUP(D245,#REF!,2,FALSE),IFERROR(VLOOKUP(D245,#REF!,2,FALSE),IFERROR(VLOOKUP(D245,#REF!,2,FALSE),IFERROR(VLOOKUP(D245,#REF!,2,FALSE),IFERROR(VLOOKUP(D245,#REF!,2,FALSE),IFERROR(VLOOKUP(D245,#REF!,2,FALSE),IFERROR(VLOOKUP(D245,#REF!,2,FALSE),IFERROR(VLOOKUP(D245,#REF!,2,FALSE),IFERROR(VLOOKUP(D245,#REF!,2,FALSE),IFERROR(VLOOKUP(D245,#REF!,2,FALSE),IFERROR(VLOOKUP(D245,#REF!,2,FALSE),IFERROR(VLOOKUP(D245,#REF!,2,FALSE),IFERROR(VLOOKUP(D245,#REF!,2,FALSE),IFERROR(VLOOKUP(D245,'16. Desa. del Sistema Educ.Sup.'!$F:$G,2,FALSE),IFERROR(VLOOKUP(D245,#REF!,2,FALSE),VLOOKUP(D245,#REF!,2,0))))))))))))))))</f>
        <v>#REF!</v>
      </c>
      <c r="D246" s="31"/>
      <c r="E246" s="85"/>
      <c r="F246" s="85"/>
      <c r="G246" s="85"/>
      <c r="H246" s="69"/>
      <c r="I246" s="69"/>
      <c r="J246" s="69"/>
      <c r="K246" s="104"/>
    </row>
    <row r="247" spans="3:12" x14ac:dyDescent="0.25">
      <c r="F247" s="85"/>
      <c r="G247" s="69"/>
      <c r="H247" s="69"/>
      <c r="I247" s="69"/>
    </row>
    <row r="248" spans="3:12" ht="30.75" thickBot="1" x14ac:dyDescent="0.3">
      <c r="C248" s="141" t="s">
        <v>44</v>
      </c>
      <c r="D248" s="141" t="s">
        <v>55</v>
      </c>
      <c r="E248" s="141" t="s">
        <v>57</v>
      </c>
      <c r="F248" s="142" t="s">
        <v>27</v>
      </c>
      <c r="G248" s="142" t="s">
        <v>120</v>
      </c>
      <c r="H248" s="141" t="s">
        <v>46</v>
      </c>
      <c r="I248" s="141" t="s">
        <v>121</v>
      </c>
      <c r="J248" s="141" t="s">
        <v>399</v>
      </c>
      <c r="K248" s="141" t="s">
        <v>400</v>
      </c>
      <c r="L248" s="141" t="s">
        <v>453</v>
      </c>
    </row>
    <row r="249" spans="3:12" ht="15.75" thickBot="1" x14ac:dyDescent="0.3">
      <c r="C249" s="227" t="s">
        <v>1325</v>
      </c>
      <c r="D249" s="150"/>
      <c r="E249" s="88">
        <f>HLOOKUP($C249,$CB$2:$CE$3,2,0)</f>
        <v>15000</v>
      </c>
      <c r="F249" s="89">
        <f>D249*E249</f>
        <v>0</v>
      </c>
      <c r="G249" s="157"/>
      <c r="H249" s="90" t="s">
        <v>1000</v>
      </c>
      <c r="I249" s="90" t="str">
        <f>VLOOKUP(H249,Presupuesto!$B$11:$C$565,2,0)</f>
        <v>EQUIPO DE COMPUTACION</v>
      </c>
      <c r="J249" s="203" t="s">
        <v>1345</v>
      </c>
      <c r="K249" s="90" t="s">
        <v>383</v>
      </c>
      <c r="L249" s="90"/>
    </row>
    <row r="250" spans="3:12" x14ac:dyDescent="0.25">
      <c r="C250" s="227" t="s">
        <v>1323</v>
      </c>
      <c r="D250" s="143"/>
      <c r="E250" s="88">
        <f>HLOOKUP($C250,$CB$2:$CE$3,2,0)</f>
        <v>35000</v>
      </c>
      <c r="F250" s="89">
        <f>D250*E250</f>
        <v>0</v>
      </c>
      <c r="G250" s="157"/>
      <c r="H250" s="93" t="s">
        <v>1000</v>
      </c>
      <c r="I250" s="93" t="str">
        <f>VLOOKUP(H250,Presupuesto!$B$11:$C$565,2,0)</f>
        <v>EQUIPO DE COMPUTACION</v>
      </c>
      <c r="J250" s="90" t="str">
        <f>$J$249</f>
        <v>Desarrollo del Sistema de Educación Superior</v>
      </c>
      <c r="K250" s="90" t="s">
        <v>401</v>
      </c>
      <c r="L250" s="90"/>
    </row>
    <row r="251" spans="3:12" x14ac:dyDescent="0.25">
      <c r="C251" s="91" t="s">
        <v>73</v>
      </c>
      <c r="D251" s="143"/>
      <c r="E251" s="92">
        <v>4000</v>
      </c>
      <c r="F251" s="89">
        <f t="shared" ref="F251:F262" si="20">D251*E251</f>
        <v>0</v>
      </c>
      <c r="G251" s="157"/>
      <c r="H251" s="93" t="s">
        <v>972</v>
      </c>
      <c r="I251" s="93" t="str">
        <f>VLOOKUP(H251,Presupuesto!$B$11:$C$565,2,0)</f>
        <v>EQUIPOS VARIOS DE OFICINA</v>
      </c>
      <c r="J251" s="90" t="str">
        <f t="shared" ref="J251:J262" si="21">$J$249</f>
        <v>Desarrollo del Sistema de Educación Superior</v>
      </c>
      <c r="K251" s="90" t="s">
        <v>384</v>
      </c>
      <c r="L251" s="90"/>
    </row>
    <row r="252" spans="3:12" x14ac:dyDescent="0.25">
      <c r="C252" s="91" t="s">
        <v>74</v>
      </c>
      <c r="D252" s="143"/>
      <c r="E252" s="92">
        <v>8000</v>
      </c>
      <c r="F252" s="89">
        <f t="shared" si="20"/>
        <v>0</v>
      </c>
      <c r="G252" s="157"/>
      <c r="H252" s="93" t="s">
        <v>1000</v>
      </c>
      <c r="I252" s="93" t="str">
        <f>VLOOKUP(H252,Presupuesto!$B$11:$C$565,2,0)</f>
        <v>EQUIPO DE COMPUTACION</v>
      </c>
      <c r="J252" s="90" t="str">
        <f t="shared" si="21"/>
        <v>Desarrollo del Sistema de Educación Superior</v>
      </c>
      <c r="K252" s="90" t="s">
        <v>384</v>
      </c>
      <c r="L252" s="90"/>
    </row>
    <row r="253" spans="3:12" x14ac:dyDescent="0.25">
      <c r="C253" s="91" t="s">
        <v>75</v>
      </c>
      <c r="D253" s="143"/>
      <c r="E253" s="92">
        <v>5000</v>
      </c>
      <c r="F253" s="89">
        <f t="shared" si="20"/>
        <v>0</v>
      </c>
      <c r="G253" s="157"/>
      <c r="H253" s="93" t="s">
        <v>1000</v>
      </c>
      <c r="I253" s="93" t="str">
        <f>VLOOKUP(H253,Presupuesto!$B$11:$C$565,2,0)</f>
        <v>EQUIPO DE COMPUTACION</v>
      </c>
      <c r="J253" s="90" t="str">
        <f t="shared" si="21"/>
        <v>Desarrollo del Sistema de Educación Superior</v>
      </c>
      <c r="K253" s="90" t="s">
        <v>384</v>
      </c>
      <c r="L253" s="90"/>
    </row>
    <row r="254" spans="3:12" x14ac:dyDescent="0.25">
      <c r="C254" s="91" t="s">
        <v>35</v>
      </c>
      <c r="D254" s="143"/>
      <c r="E254" s="92">
        <v>13000</v>
      </c>
      <c r="F254" s="89">
        <f t="shared" si="20"/>
        <v>0</v>
      </c>
      <c r="G254" s="157"/>
      <c r="H254" s="93" t="s">
        <v>986</v>
      </c>
      <c r="I254" s="93" t="str">
        <f>VLOOKUP(H254,Presupuesto!$B$11:$C$565,2,0)</f>
        <v>EQUIPO DE TRANSPORTE TRACCION Y ELEVACION</v>
      </c>
      <c r="J254" s="90" t="str">
        <f t="shared" si="21"/>
        <v>Desarrollo del Sistema de Educación Superior</v>
      </c>
      <c r="K254" s="90" t="s">
        <v>384</v>
      </c>
      <c r="L254" s="90"/>
    </row>
    <row r="255" spans="3:12" x14ac:dyDescent="0.25">
      <c r="C255" s="91" t="s">
        <v>76</v>
      </c>
      <c r="D255" s="143"/>
      <c r="E255" s="92">
        <v>15000</v>
      </c>
      <c r="F255" s="89">
        <f t="shared" si="20"/>
        <v>0</v>
      </c>
      <c r="G255" s="157"/>
      <c r="H255" s="93" t="s">
        <v>986</v>
      </c>
      <c r="I255" s="93" t="str">
        <f>VLOOKUP(H255,Presupuesto!$B$11:$C$565,2,0)</f>
        <v>EQUIPO DE TRANSPORTE TRACCION Y ELEVACION</v>
      </c>
      <c r="J255" s="90" t="str">
        <f t="shared" si="21"/>
        <v>Desarrollo del Sistema de Educación Superior</v>
      </c>
      <c r="K255" s="90" t="s">
        <v>384</v>
      </c>
      <c r="L255" s="90"/>
    </row>
    <row r="256" spans="3:12" x14ac:dyDescent="0.25">
      <c r="C256" s="91" t="s">
        <v>77</v>
      </c>
      <c r="D256" s="143"/>
      <c r="E256" s="92">
        <v>10000</v>
      </c>
      <c r="F256" s="89">
        <f t="shared" si="20"/>
        <v>0</v>
      </c>
      <c r="G256" s="157"/>
      <c r="H256" s="93" t="s">
        <v>986</v>
      </c>
      <c r="I256" s="93" t="str">
        <f>VLOOKUP(H256,Presupuesto!$B$11:$C$565,2,0)</f>
        <v>EQUIPO DE TRANSPORTE TRACCION Y ELEVACION</v>
      </c>
      <c r="J256" s="90" t="str">
        <f t="shared" si="21"/>
        <v>Desarrollo del Sistema de Educación Superior</v>
      </c>
      <c r="K256" s="90" t="s">
        <v>392</v>
      </c>
      <c r="L256" s="90"/>
    </row>
    <row r="257" spans="3:12" x14ac:dyDescent="0.25">
      <c r="C257" s="91" t="s">
        <v>78</v>
      </c>
      <c r="D257" s="143"/>
      <c r="E257" s="92">
        <v>10000</v>
      </c>
      <c r="F257" s="89">
        <f t="shared" si="20"/>
        <v>0</v>
      </c>
      <c r="G257" s="157"/>
      <c r="H257" s="93" t="s">
        <v>1032</v>
      </c>
      <c r="I257" s="93" t="str">
        <f>VLOOKUP(H257,Presupuesto!$B$11:$C$565,2,0)</f>
        <v>APLICACIONES INFORMATICAS</v>
      </c>
      <c r="J257" s="90" t="str">
        <f t="shared" si="21"/>
        <v>Desarrollo del Sistema de Educación Superior</v>
      </c>
      <c r="K257" s="90" t="s">
        <v>388</v>
      </c>
      <c r="L257" s="90"/>
    </row>
    <row r="258" spans="3:12" x14ac:dyDescent="0.25">
      <c r="C258" s="101" t="s">
        <v>79</v>
      </c>
      <c r="D258" s="143"/>
      <c r="E258" s="92">
        <v>2000</v>
      </c>
      <c r="F258" s="89">
        <f t="shared" si="20"/>
        <v>0</v>
      </c>
      <c r="G258" s="157"/>
      <c r="H258" s="102" t="s">
        <v>1000</v>
      </c>
      <c r="I258" s="102" t="str">
        <f>VLOOKUP(H258,Presupuesto!$B$11:$C$565,2,0)</f>
        <v>EQUIPO DE COMPUTACION</v>
      </c>
      <c r="J258" s="90" t="str">
        <f t="shared" si="21"/>
        <v>Desarrollo del Sistema de Educación Superior</v>
      </c>
      <c r="K258" s="90" t="s">
        <v>384</v>
      </c>
      <c r="L258" s="90"/>
    </row>
    <row r="259" spans="3:12" x14ac:dyDescent="0.25">
      <c r="C259" s="101" t="s">
        <v>1348</v>
      </c>
      <c r="D259" s="143"/>
      <c r="E259" s="92">
        <v>1500</v>
      </c>
      <c r="F259" s="89">
        <f t="shared" si="20"/>
        <v>0</v>
      </c>
      <c r="G259" s="157"/>
      <c r="H259" s="102" t="s">
        <v>932</v>
      </c>
      <c r="I259" s="102" t="str">
        <f>VLOOKUP(H259,Presupuesto!$B$11:$C$565,2,0)</f>
        <v>UTILES Y MATERIALES ELECTRICOS</v>
      </c>
      <c r="J259" s="90" t="str">
        <f t="shared" si="21"/>
        <v>Desarrollo del Sistema de Educación Superior</v>
      </c>
      <c r="K259" s="90" t="s">
        <v>384</v>
      </c>
      <c r="L259" s="90"/>
    </row>
    <row r="260" spans="3:12" x14ac:dyDescent="0.25">
      <c r="C260" s="101" t="s">
        <v>80</v>
      </c>
      <c r="D260" s="143"/>
      <c r="E260" s="92">
        <v>1500</v>
      </c>
      <c r="F260" s="89">
        <f t="shared" si="20"/>
        <v>0</v>
      </c>
      <c r="G260" s="157"/>
      <c r="H260" s="102" t="s">
        <v>1000</v>
      </c>
      <c r="I260" s="102" t="str">
        <f>VLOOKUP(H260,Presupuesto!$B$11:$C$565,2,0)</f>
        <v>EQUIPO DE COMPUTACION</v>
      </c>
      <c r="J260" s="90" t="str">
        <f t="shared" si="21"/>
        <v>Desarrollo del Sistema de Educación Superior</v>
      </c>
      <c r="K260" s="90" t="s">
        <v>384</v>
      </c>
      <c r="L260" s="90"/>
    </row>
    <row r="261" spans="3:12" x14ac:dyDescent="0.25">
      <c r="C261" s="101" t="s">
        <v>81</v>
      </c>
      <c r="D261" s="143"/>
      <c r="E261" s="92">
        <v>500</v>
      </c>
      <c r="F261" s="89">
        <f t="shared" si="20"/>
        <v>0</v>
      </c>
      <c r="G261" s="157"/>
      <c r="H261" s="102" t="s">
        <v>941</v>
      </c>
      <c r="I261" s="102" t="str">
        <f>VLOOKUP(H261,Presupuesto!$B$11:$C$565,2,0)</f>
        <v>OTROS RESPUESTOS Y ACCESORIOS MENORES</v>
      </c>
      <c r="J261" s="90" t="str">
        <f t="shared" si="21"/>
        <v>Desarrollo del Sistema de Educación Superior</v>
      </c>
      <c r="K261" s="90" t="s">
        <v>384</v>
      </c>
      <c r="L261" s="90"/>
    </row>
    <row r="262" spans="3:12" ht="15.75" thickBot="1" x14ac:dyDescent="0.3">
      <c r="C262" s="94" t="s">
        <v>82</v>
      </c>
      <c r="D262" s="151"/>
      <c r="E262" s="96">
        <v>20</v>
      </c>
      <c r="F262" s="97">
        <f t="shared" si="20"/>
        <v>0</v>
      </c>
      <c r="G262" s="154"/>
      <c r="H262" s="98" t="s">
        <v>941</v>
      </c>
      <c r="I262" s="98" t="str">
        <f>VLOOKUP(H262,Presupuesto!$B$11:$C$565,2,0)</f>
        <v>OTROS RESPUESTOS Y ACCESORIOS MENORES</v>
      </c>
      <c r="J262" s="98" t="str">
        <f t="shared" si="21"/>
        <v>Desarrollo del Sistema de Educación Superior</v>
      </c>
      <c r="K262" s="116" t="s">
        <v>383</v>
      </c>
      <c r="L262" s="11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49:G262 G17:G30 G40:G53 G88:G101 G111:G124 G134:G147 G157:G170 G180:G193 G203:G216 G226:G239 G65:G78">
      <formula1>$R$2:$S$2</formula1>
    </dataValidation>
    <dataValidation type="list" allowBlank="1" showInputMessage="1" showErrorMessage="1" errorTitle="¡Ingreso Inválido!" error="Seleccione una opción de la lista" promptTitle="Mes Requerido" prompt="Seleccione el mes en el que requiere el recurso." sqref="K17:K30 K40:K53 K65:K78 K88:K101 K111:K124 K134:K147 K157:K170 K180:K193 K203:K216 K226:K239 K249:K262">
      <formula1>$U$2:$AF$2</formula1>
    </dataValidation>
    <dataValidation type="list" allowBlank="1" showInputMessage="1" showErrorMessage="1" sqref="C17:C18 C40:C41 C65:C66 C88:C89 C111:C112 C134:C135 C157:C158 C180:C181 C203:C204 C226:C227 C249:C250">
      <formula1>$CB$2:$CE$2</formula1>
    </dataValidation>
    <dataValidation type="list" allowBlank="1" showInputMessage="1" showErrorMessage="1" errorTitle="¡Ingreso Inválido!" error="Verifique el valor ingresado" promptTitle="Objeto de Gasto" prompt="Ingrese el Objeto de Gasto" sqref="H17:H30 H40:H53 H249:H262 H88:H101 H111:H124 H134:H147 H157:H170 H180:H193 H203:H216 H226:H239 H65:H78">
      <formula1>$A$1:$UI$1</formula1>
    </dataValidation>
    <dataValidation type="list" allowBlank="1" showInputMessage="1" showErrorMessage="1" errorTitle="¡Ingreso Inválido!" error="Seleccione una opción de la lista." promptTitle="Dimensión Estratégica" prompt="Seleccione una opción de la lista." sqref="J18:J30 J41:J53 J66:J78 J89:J101 J112:J124 J135:J147 J158:J170 J181:J193 J204:J216 J227:J239 J250:J262">
      <formula1>$A$2:$P$2</formula1>
    </dataValidation>
    <dataValidation type="list" allowBlank="1" showInputMessage="1" showErrorMessage="1" errorTitle="¡Ingreso Inválido!" error="Seleccione una opción de la lista." promptTitle="Dimensión Estratégica" prompt="Seleccione una opción de la lista." sqref="J17 J40 J65 J88 J111 J134 J157 J180 J203 J226 J249">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15"/>
  <sheetViews>
    <sheetView showGridLines="0" topLeftCell="A268" zoomScale="78" zoomScaleNormal="78" workbookViewId="0">
      <selection activeCell="I284" sqref="I284"/>
    </sheetView>
  </sheetViews>
  <sheetFormatPr baseColWidth="10" defaultColWidth="11.5703125" defaultRowHeight="15" x14ac:dyDescent="0.25"/>
  <cols>
    <col min="1" max="1" width="1.85546875" style="78" customWidth="1"/>
    <col min="2" max="2" width="7.85546875" style="78" customWidth="1"/>
    <col min="3" max="3" width="53.85546875" style="78" bestFit="1" customWidth="1"/>
    <col min="4" max="4" width="29.42578125" style="78" bestFit="1" customWidth="1"/>
    <col min="5" max="5" width="13.85546875" style="78" customWidth="1"/>
    <col min="6" max="6" width="21.85546875" style="78" customWidth="1"/>
    <col min="7" max="7" width="25" style="70" customWidth="1"/>
    <col min="8" max="8" width="14.28515625" style="78" customWidth="1"/>
    <col min="9" max="9" width="46.42578125" style="78" customWidth="1"/>
    <col min="10" max="10" width="40.28515625" style="78" customWidth="1"/>
    <col min="11" max="11" width="19.85546875" style="78" bestFit="1" customWidth="1"/>
    <col min="12" max="16384" width="11.5703125" style="78"/>
  </cols>
  <sheetData>
    <row r="1" spans="1:555" ht="26.25" hidden="1" x14ac:dyDescent="0.25">
      <c r="A1" s="321" t="s">
        <v>240</v>
      </c>
      <c r="B1" s="322" t="s">
        <v>241</v>
      </c>
      <c r="C1" s="319" t="s">
        <v>242</v>
      </c>
      <c r="D1" s="319" t="s">
        <v>482</v>
      </c>
      <c r="E1" s="319" t="s">
        <v>484</v>
      </c>
      <c r="F1" s="319" t="s">
        <v>486</v>
      </c>
      <c r="G1" s="319" t="s">
        <v>488</v>
      </c>
      <c r="H1" s="319" t="s">
        <v>490</v>
      </c>
      <c r="I1" s="319" t="s">
        <v>492</v>
      </c>
      <c r="J1" s="319" t="s">
        <v>243</v>
      </c>
      <c r="K1" s="319" t="s">
        <v>495</v>
      </c>
      <c r="L1" s="319" t="s">
        <v>244</v>
      </c>
      <c r="M1" s="319" t="s">
        <v>497</v>
      </c>
      <c r="N1" s="319" t="s">
        <v>499</v>
      </c>
      <c r="O1" s="319" t="s">
        <v>501</v>
      </c>
      <c r="P1" s="319" t="s">
        <v>245</v>
      </c>
      <c r="Q1" s="319" t="s">
        <v>502</v>
      </c>
      <c r="R1" s="319" t="s">
        <v>505</v>
      </c>
      <c r="S1" s="319" t="s">
        <v>246</v>
      </c>
      <c r="T1" s="319" t="s">
        <v>507</v>
      </c>
      <c r="U1" s="319" t="s">
        <v>247</v>
      </c>
      <c r="V1" s="319" t="s">
        <v>508</v>
      </c>
      <c r="W1" s="319" t="s">
        <v>509</v>
      </c>
      <c r="X1" s="319" t="s">
        <v>513</v>
      </c>
      <c r="Y1" s="319" t="s">
        <v>263</v>
      </c>
      <c r="Z1" s="319" t="s">
        <v>514</v>
      </c>
      <c r="AA1" s="319" t="s">
        <v>516</v>
      </c>
      <c r="AB1" s="319" t="s">
        <v>518</v>
      </c>
      <c r="AC1" s="319" t="s">
        <v>264</v>
      </c>
      <c r="AD1" s="319" t="s">
        <v>520</v>
      </c>
      <c r="AE1" s="319" t="s">
        <v>522</v>
      </c>
      <c r="AF1" s="319" t="s">
        <v>524</v>
      </c>
      <c r="AG1" s="319" t="s">
        <v>526</v>
      </c>
      <c r="AH1" s="319" t="s">
        <v>239</v>
      </c>
      <c r="AI1" s="319" t="s">
        <v>528</v>
      </c>
      <c r="AJ1" s="322" t="s">
        <v>248</v>
      </c>
      <c r="AK1" s="319" t="s">
        <v>530</v>
      </c>
      <c r="AL1" s="319" t="s">
        <v>249</v>
      </c>
      <c r="AM1" s="319" t="s">
        <v>532</v>
      </c>
      <c r="AN1" s="319" t="s">
        <v>534</v>
      </c>
      <c r="AO1" s="319" t="s">
        <v>250</v>
      </c>
      <c r="AP1" s="319" t="s">
        <v>536</v>
      </c>
      <c r="AQ1" s="319" t="s">
        <v>538</v>
      </c>
      <c r="AR1" s="319" t="s">
        <v>251</v>
      </c>
      <c r="AS1" s="319" t="s">
        <v>539</v>
      </c>
      <c r="AT1" s="319" t="s">
        <v>541</v>
      </c>
      <c r="AU1" s="319" t="s">
        <v>542</v>
      </c>
      <c r="AV1" s="319" t="s">
        <v>543</v>
      </c>
      <c r="AW1" s="319" t="s">
        <v>545</v>
      </c>
      <c r="AX1" s="319" t="s">
        <v>547</v>
      </c>
      <c r="AY1" s="319" t="s">
        <v>548</v>
      </c>
      <c r="AZ1" s="319" t="s">
        <v>252</v>
      </c>
      <c r="BA1" s="319" t="s">
        <v>550</v>
      </c>
      <c r="BB1" s="319" t="s">
        <v>552</v>
      </c>
      <c r="BC1" s="319" t="s">
        <v>554</v>
      </c>
      <c r="BD1" s="319" t="s">
        <v>556</v>
      </c>
      <c r="BE1" s="319" t="s">
        <v>558</v>
      </c>
      <c r="BF1" s="319" t="s">
        <v>560</v>
      </c>
      <c r="BG1" s="319" t="s">
        <v>562</v>
      </c>
      <c r="BH1" s="319" t="s">
        <v>564</v>
      </c>
      <c r="BI1" s="319" t="s">
        <v>265</v>
      </c>
      <c r="BJ1" s="319" t="s">
        <v>566</v>
      </c>
      <c r="BK1" s="319" t="s">
        <v>568</v>
      </c>
      <c r="BL1" s="319" t="s">
        <v>570</v>
      </c>
      <c r="BM1" s="319" t="s">
        <v>572</v>
      </c>
      <c r="BN1" s="319" t="s">
        <v>574</v>
      </c>
      <c r="BO1" s="319" t="s">
        <v>576</v>
      </c>
      <c r="BP1" s="319" t="s">
        <v>578</v>
      </c>
      <c r="BQ1" s="319" t="s">
        <v>580</v>
      </c>
      <c r="BR1" s="319" t="s">
        <v>582</v>
      </c>
      <c r="BS1" s="319" t="s">
        <v>584</v>
      </c>
      <c r="BT1" s="322" t="s">
        <v>253</v>
      </c>
      <c r="BU1" s="319" t="s">
        <v>254</v>
      </c>
      <c r="BV1" s="319" t="s">
        <v>586</v>
      </c>
      <c r="BW1" s="319" t="s">
        <v>255</v>
      </c>
      <c r="BX1" s="319" t="s">
        <v>588</v>
      </c>
      <c r="BY1" s="319" t="s">
        <v>590</v>
      </c>
      <c r="BZ1" s="322" t="s">
        <v>256</v>
      </c>
      <c r="CA1" s="319" t="s">
        <v>257</v>
      </c>
      <c r="CB1" s="319" t="s">
        <v>592</v>
      </c>
      <c r="CC1" s="319" t="s">
        <v>258</v>
      </c>
      <c r="CD1" s="319" t="s">
        <v>594</v>
      </c>
      <c r="CE1" s="319" t="s">
        <v>596</v>
      </c>
      <c r="CF1" s="319" t="s">
        <v>598</v>
      </c>
      <c r="CG1" s="322" t="s">
        <v>259</v>
      </c>
      <c r="CH1" s="319" t="s">
        <v>604</v>
      </c>
      <c r="CI1" s="319" t="s">
        <v>606</v>
      </c>
      <c r="CJ1" s="319" t="s">
        <v>260</v>
      </c>
      <c r="CK1" s="319" t="s">
        <v>600</v>
      </c>
      <c r="CL1" s="319" t="s">
        <v>602</v>
      </c>
      <c r="CM1" s="319" t="s">
        <v>261</v>
      </c>
      <c r="CN1" s="319" t="s">
        <v>608</v>
      </c>
      <c r="CO1" s="319" t="s">
        <v>262</v>
      </c>
      <c r="CP1" s="319" t="s">
        <v>609</v>
      </c>
      <c r="CQ1" s="318" t="s">
        <v>266</v>
      </c>
      <c r="CR1" s="322" t="s">
        <v>267</v>
      </c>
      <c r="CS1" s="319" t="s">
        <v>610</v>
      </c>
      <c r="CT1" s="319" t="s">
        <v>611</v>
      </c>
      <c r="CU1" s="319" t="s">
        <v>613</v>
      </c>
      <c r="CV1" s="319" t="s">
        <v>268</v>
      </c>
      <c r="CW1" s="319" t="s">
        <v>615</v>
      </c>
      <c r="CX1" s="319" t="s">
        <v>617</v>
      </c>
      <c r="CY1" s="319" t="s">
        <v>619</v>
      </c>
      <c r="CZ1" s="319" t="s">
        <v>621</v>
      </c>
      <c r="DA1" s="319" t="s">
        <v>623</v>
      </c>
      <c r="DB1" s="319" t="s">
        <v>625</v>
      </c>
      <c r="DC1" s="322" t="s">
        <v>269</v>
      </c>
      <c r="DD1" s="319" t="s">
        <v>270</v>
      </c>
      <c r="DE1" s="319" t="s">
        <v>627</v>
      </c>
      <c r="DF1" s="319" t="s">
        <v>271</v>
      </c>
      <c r="DG1" s="319" t="s">
        <v>629</v>
      </c>
      <c r="DH1" s="319" t="s">
        <v>631</v>
      </c>
      <c r="DI1" s="319" t="s">
        <v>633</v>
      </c>
      <c r="DJ1" s="319" t="s">
        <v>635</v>
      </c>
      <c r="DK1" s="319" t="s">
        <v>637</v>
      </c>
      <c r="DL1" s="319" t="s">
        <v>639</v>
      </c>
      <c r="DM1" s="319" t="s">
        <v>641</v>
      </c>
      <c r="DN1" s="319" t="s">
        <v>272</v>
      </c>
      <c r="DO1" s="319" t="s">
        <v>643</v>
      </c>
      <c r="DP1" s="319" t="s">
        <v>645</v>
      </c>
      <c r="DQ1" s="319" t="s">
        <v>647</v>
      </c>
      <c r="DR1" s="322" t="s">
        <v>273</v>
      </c>
      <c r="DS1" s="319" t="s">
        <v>649</v>
      </c>
      <c r="DT1" s="319" t="s">
        <v>274</v>
      </c>
      <c r="DU1" s="319" t="s">
        <v>651</v>
      </c>
      <c r="DV1" s="319" t="s">
        <v>275</v>
      </c>
      <c r="DW1" s="319" t="s">
        <v>653</v>
      </c>
      <c r="DX1" s="319" t="s">
        <v>655</v>
      </c>
      <c r="DY1" s="319" t="s">
        <v>657</v>
      </c>
      <c r="DZ1" s="319" t="s">
        <v>659</v>
      </c>
      <c r="EA1" s="319" t="s">
        <v>661</v>
      </c>
      <c r="EB1" s="319" t="s">
        <v>663</v>
      </c>
      <c r="EC1" s="319" t="s">
        <v>665</v>
      </c>
      <c r="ED1" s="319" t="s">
        <v>667</v>
      </c>
      <c r="EE1" s="319" t="s">
        <v>669</v>
      </c>
      <c r="EF1" s="319" t="s">
        <v>671</v>
      </c>
      <c r="EG1" s="319" t="s">
        <v>673</v>
      </c>
      <c r="EH1" s="322" t="s">
        <v>276</v>
      </c>
      <c r="EI1" s="319" t="s">
        <v>675</v>
      </c>
      <c r="EJ1" s="319" t="s">
        <v>277</v>
      </c>
      <c r="EK1" s="319" t="s">
        <v>677</v>
      </c>
      <c r="EL1" s="319" t="s">
        <v>679</v>
      </c>
      <c r="EM1" s="319" t="s">
        <v>278</v>
      </c>
      <c r="EN1" s="319" t="s">
        <v>681</v>
      </c>
      <c r="EO1" s="319" t="s">
        <v>683</v>
      </c>
      <c r="EP1" s="319" t="s">
        <v>279</v>
      </c>
      <c r="EQ1" s="319" t="s">
        <v>685</v>
      </c>
      <c r="ER1" s="319" t="s">
        <v>687</v>
      </c>
      <c r="ES1" s="319" t="s">
        <v>689</v>
      </c>
      <c r="ET1" s="319" t="s">
        <v>280</v>
      </c>
      <c r="EU1" s="319" t="s">
        <v>691</v>
      </c>
      <c r="EV1" s="319" t="s">
        <v>693</v>
      </c>
      <c r="EW1" s="322" t="s">
        <v>281</v>
      </c>
      <c r="EX1" s="319" t="s">
        <v>282</v>
      </c>
      <c r="EY1" s="319" t="s">
        <v>695</v>
      </c>
      <c r="EZ1" s="319" t="s">
        <v>697</v>
      </c>
      <c r="FA1" s="319" t="s">
        <v>699</v>
      </c>
      <c r="FB1" s="319" t="s">
        <v>701</v>
      </c>
      <c r="FC1" s="319" t="s">
        <v>283</v>
      </c>
      <c r="FD1" s="319" t="s">
        <v>703</v>
      </c>
      <c r="FE1" s="319" t="s">
        <v>705</v>
      </c>
      <c r="FF1" s="319" t="s">
        <v>707</v>
      </c>
      <c r="FG1" s="319" t="s">
        <v>709</v>
      </c>
      <c r="FH1" s="319" t="s">
        <v>711</v>
      </c>
      <c r="FI1" s="319" t="s">
        <v>284</v>
      </c>
      <c r="FJ1" s="319" t="s">
        <v>714</v>
      </c>
      <c r="FK1" s="319" t="s">
        <v>285</v>
      </c>
      <c r="FL1" s="319" t="s">
        <v>717</v>
      </c>
      <c r="FM1" s="319" t="s">
        <v>718</v>
      </c>
      <c r="FN1" s="319" t="s">
        <v>720</v>
      </c>
      <c r="FO1" s="319" t="s">
        <v>286</v>
      </c>
      <c r="FP1" s="319" t="s">
        <v>723</v>
      </c>
      <c r="FQ1" s="319" t="s">
        <v>724</v>
      </c>
      <c r="FR1" s="319" t="s">
        <v>726</v>
      </c>
      <c r="FS1" s="319" t="s">
        <v>287</v>
      </c>
      <c r="FT1" s="319" t="s">
        <v>729</v>
      </c>
      <c r="FU1" s="319" t="s">
        <v>731</v>
      </c>
      <c r="FV1" s="319" t="s">
        <v>733</v>
      </c>
      <c r="FW1" s="322" t="s">
        <v>288</v>
      </c>
      <c r="FX1" s="322" t="s">
        <v>289</v>
      </c>
      <c r="FY1" s="319" t="s">
        <v>295</v>
      </c>
      <c r="FZ1" s="319" t="s">
        <v>735</v>
      </c>
      <c r="GA1" s="319" t="s">
        <v>737</v>
      </c>
      <c r="GB1" s="319" t="s">
        <v>739</v>
      </c>
      <c r="GC1" s="319" t="s">
        <v>741</v>
      </c>
      <c r="GD1" s="319" t="s">
        <v>743</v>
      </c>
      <c r="GE1" s="319" t="s">
        <v>745</v>
      </c>
      <c r="GF1" s="322" t="s">
        <v>290</v>
      </c>
      <c r="GG1" s="319" t="s">
        <v>296</v>
      </c>
      <c r="GH1" s="319" t="s">
        <v>747</v>
      </c>
      <c r="GI1" s="319" t="s">
        <v>749</v>
      </c>
      <c r="GJ1" s="319" t="s">
        <v>750</v>
      </c>
      <c r="GK1" s="319" t="s">
        <v>297</v>
      </c>
      <c r="GL1" s="319" t="s">
        <v>753</v>
      </c>
      <c r="GM1" s="319" t="s">
        <v>754</v>
      </c>
      <c r="GN1" s="322" t="s">
        <v>291</v>
      </c>
      <c r="GO1" s="319" t="s">
        <v>292</v>
      </c>
      <c r="GP1" s="319" t="s">
        <v>756</v>
      </c>
      <c r="GQ1" s="319" t="s">
        <v>758</v>
      </c>
      <c r="GR1" s="319" t="s">
        <v>760</v>
      </c>
      <c r="GS1" s="319" t="s">
        <v>762</v>
      </c>
      <c r="GT1" s="319" t="s">
        <v>764</v>
      </c>
      <c r="GU1" s="322" t="s">
        <v>293</v>
      </c>
      <c r="GV1" s="319" t="s">
        <v>294</v>
      </c>
      <c r="GW1" s="319" t="s">
        <v>766</v>
      </c>
      <c r="GX1" s="319" t="s">
        <v>768</v>
      </c>
      <c r="GY1" s="319" t="s">
        <v>770</v>
      </c>
      <c r="GZ1" s="319" t="s">
        <v>772</v>
      </c>
      <c r="HA1" s="319" t="s">
        <v>774</v>
      </c>
      <c r="HB1" s="319" t="s">
        <v>776</v>
      </c>
      <c r="HC1" s="318" t="s">
        <v>298</v>
      </c>
      <c r="HD1" s="322" t="s">
        <v>299</v>
      </c>
      <c r="HE1" s="319" t="s">
        <v>300</v>
      </c>
      <c r="HF1" s="319" t="s">
        <v>778</v>
      </c>
      <c r="HG1" s="319" t="s">
        <v>780</v>
      </c>
      <c r="HH1" s="319" t="s">
        <v>782</v>
      </c>
      <c r="HI1" s="319" t="s">
        <v>784</v>
      </c>
      <c r="HJ1" s="319" t="s">
        <v>301</v>
      </c>
      <c r="HK1" s="319" t="s">
        <v>787</v>
      </c>
      <c r="HL1" s="319" t="s">
        <v>318</v>
      </c>
      <c r="HM1" s="319" t="s">
        <v>825</v>
      </c>
      <c r="HN1" s="319" t="s">
        <v>827</v>
      </c>
      <c r="HO1" s="319" t="s">
        <v>829</v>
      </c>
      <c r="HP1" s="322" t="s">
        <v>302</v>
      </c>
      <c r="HQ1" s="319" t="s">
        <v>789</v>
      </c>
      <c r="HR1" s="319" t="s">
        <v>791</v>
      </c>
      <c r="HS1" s="319" t="s">
        <v>303</v>
      </c>
      <c r="HT1" s="319" t="s">
        <v>794</v>
      </c>
      <c r="HU1" s="319" t="s">
        <v>796</v>
      </c>
      <c r="HV1" s="319" t="s">
        <v>797</v>
      </c>
      <c r="HW1" s="319" t="s">
        <v>799</v>
      </c>
      <c r="HX1" s="322" t="s">
        <v>304</v>
      </c>
      <c r="HY1" s="319" t="s">
        <v>801</v>
      </c>
      <c r="HZ1" s="319" t="s">
        <v>803</v>
      </c>
      <c r="IA1" s="319" t="s">
        <v>805</v>
      </c>
      <c r="IB1" s="319" t="s">
        <v>305</v>
      </c>
      <c r="IC1" s="319" t="s">
        <v>807</v>
      </c>
      <c r="ID1" s="319" t="s">
        <v>809</v>
      </c>
      <c r="IE1" s="319" t="s">
        <v>306</v>
      </c>
      <c r="IF1" s="319" t="s">
        <v>811</v>
      </c>
      <c r="IG1" s="319" t="s">
        <v>813</v>
      </c>
      <c r="IH1" s="319" t="s">
        <v>307</v>
      </c>
      <c r="II1" s="319" t="s">
        <v>815</v>
      </c>
      <c r="IJ1" s="319" t="s">
        <v>817</v>
      </c>
      <c r="IK1" s="319" t="s">
        <v>819</v>
      </c>
      <c r="IL1" s="319" t="s">
        <v>821</v>
      </c>
      <c r="IM1" s="319" t="s">
        <v>308</v>
      </c>
      <c r="IN1" s="319" t="s">
        <v>823</v>
      </c>
      <c r="IO1" s="322" t="s">
        <v>309</v>
      </c>
      <c r="IP1" s="319" t="s">
        <v>831</v>
      </c>
      <c r="IQ1" s="319" t="s">
        <v>833</v>
      </c>
      <c r="IR1" s="319" t="s">
        <v>310</v>
      </c>
      <c r="IS1" s="319" t="s">
        <v>835</v>
      </c>
      <c r="IT1" s="319" t="s">
        <v>837</v>
      </c>
      <c r="IU1" s="319" t="s">
        <v>839</v>
      </c>
      <c r="IV1" s="322" t="s">
        <v>311</v>
      </c>
      <c r="IW1" s="319" t="s">
        <v>841</v>
      </c>
      <c r="IX1" s="319" t="s">
        <v>312</v>
      </c>
      <c r="IY1" s="319" t="s">
        <v>844</v>
      </c>
      <c r="IZ1" s="319" t="s">
        <v>846</v>
      </c>
      <c r="JA1" s="319" t="s">
        <v>848</v>
      </c>
      <c r="JB1" s="319" t="s">
        <v>850</v>
      </c>
      <c r="JC1" s="319" t="s">
        <v>852</v>
      </c>
      <c r="JD1" s="319" t="s">
        <v>854</v>
      </c>
      <c r="JE1" s="319" t="s">
        <v>313</v>
      </c>
      <c r="JF1" s="319" t="s">
        <v>857</v>
      </c>
      <c r="JG1" s="319" t="s">
        <v>859</v>
      </c>
      <c r="JH1" s="319" t="s">
        <v>861</v>
      </c>
      <c r="JI1" s="319" t="s">
        <v>863</v>
      </c>
      <c r="JJ1" s="319" t="s">
        <v>865</v>
      </c>
      <c r="JK1" s="319" t="s">
        <v>867</v>
      </c>
      <c r="JL1" s="319" t="s">
        <v>869</v>
      </c>
      <c r="JM1" s="319" t="s">
        <v>871</v>
      </c>
      <c r="JN1" s="319" t="s">
        <v>314</v>
      </c>
      <c r="JO1" s="319" t="s">
        <v>874</v>
      </c>
      <c r="JP1" s="319" t="s">
        <v>876</v>
      </c>
      <c r="JQ1" s="319" t="s">
        <v>878</v>
      </c>
      <c r="JR1" s="319" t="s">
        <v>880</v>
      </c>
      <c r="JS1" s="319" t="s">
        <v>881</v>
      </c>
      <c r="JT1" s="319" t="s">
        <v>883</v>
      </c>
      <c r="JU1" s="319" t="s">
        <v>885</v>
      </c>
      <c r="JV1" s="319" t="s">
        <v>887</v>
      </c>
      <c r="JW1" s="319" t="s">
        <v>889</v>
      </c>
      <c r="JX1" s="319" t="s">
        <v>891</v>
      </c>
      <c r="JY1" s="319" t="s">
        <v>893</v>
      </c>
      <c r="JZ1" s="319" t="s">
        <v>895</v>
      </c>
      <c r="KA1" s="319" t="s">
        <v>897</v>
      </c>
      <c r="KB1" s="319" t="s">
        <v>899</v>
      </c>
      <c r="KC1" s="319" t="s">
        <v>901</v>
      </c>
      <c r="KD1" s="319" t="s">
        <v>903</v>
      </c>
      <c r="KE1" s="319" t="s">
        <v>905</v>
      </c>
      <c r="KF1" s="319" t="s">
        <v>907</v>
      </c>
      <c r="KG1" s="319" t="s">
        <v>909</v>
      </c>
      <c r="KH1" s="319" t="s">
        <v>911</v>
      </c>
      <c r="KI1" s="319" t="s">
        <v>913</v>
      </c>
      <c r="KJ1" s="319" t="s">
        <v>915</v>
      </c>
      <c r="KK1" s="319" t="s">
        <v>917</v>
      </c>
      <c r="KL1" s="319" t="s">
        <v>919</v>
      </c>
      <c r="KM1" s="319" t="s">
        <v>921</v>
      </c>
      <c r="KN1" s="319" t="s">
        <v>923</v>
      </c>
      <c r="KO1" s="322" t="s">
        <v>315</v>
      </c>
      <c r="KP1" s="319" t="s">
        <v>925</v>
      </c>
      <c r="KQ1" s="319" t="s">
        <v>316</v>
      </c>
      <c r="KR1" s="319" t="s">
        <v>928</v>
      </c>
      <c r="KS1" s="319" t="s">
        <v>930</v>
      </c>
      <c r="KT1" s="319" t="s">
        <v>932</v>
      </c>
      <c r="KU1" s="319" t="s">
        <v>934</v>
      </c>
      <c r="KV1" s="319" t="s">
        <v>317</v>
      </c>
      <c r="KW1" s="319" t="s">
        <v>937</v>
      </c>
      <c r="KX1" s="319" t="s">
        <v>939</v>
      </c>
      <c r="KY1" s="319" t="s">
        <v>941</v>
      </c>
      <c r="KZ1" s="319" t="s">
        <v>943</v>
      </c>
      <c r="LA1" s="319" t="s">
        <v>945</v>
      </c>
      <c r="LB1" s="319" t="s">
        <v>947</v>
      </c>
      <c r="LC1" s="319" t="s">
        <v>949</v>
      </c>
      <c r="LD1" s="318" t="s">
        <v>319</v>
      </c>
      <c r="LE1" s="322" t="s">
        <v>320</v>
      </c>
      <c r="LF1" s="319" t="s">
        <v>321</v>
      </c>
      <c r="LG1" s="319" t="s">
        <v>335</v>
      </c>
      <c r="LH1" s="319" t="s">
        <v>951</v>
      </c>
      <c r="LI1" s="319" t="s">
        <v>953</v>
      </c>
      <c r="LJ1" s="319" t="s">
        <v>955</v>
      </c>
      <c r="LK1" s="319" t="s">
        <v>957</v>
      </c>
      <c r="LL1" s="319" t="s">
        <v>336</v>
      </c>
      <c r="LM1" s="319" t="s">
        <v>959</v>
      </c>
      <c r="LN1" s="319" t="s">
        <v>337</v>
      </c>
      <c r="LO1" s="319" t="s">
        <v>961</v>
      </c>
      <c r="LP1" s="319" t="s">
        <v>322</v>
      </c>
      <c r="LQ1" s="319" t="s">
        <v>963</v>
      </c>
      <c r="LR1" s="319" t="s">
        <v>338</v>
      </c>
      <c r="LS1" s="319" t="s">
        <v>965</v>
      </c>
      <c r="LT1" s="319" t="s">
        <v>967</v>
      </c>
      <c r="LU1" s="319" t="s">
        <v>339</v>
      </c>
      <c r="LV1" s="322" t="s">
        <v>323</v>
      </c>
      <c r="LW1" s="319" t="s">
        <v>324</v>
      </c>
      <c r="LX1" s="319" t="s">
        <v>969</v>
      </c>
      <c r="LY1" s="319" t="s">
        <v>971</v>
      </c>
      <c r="LZ1" s="319" t="s">
        <v>972</v>
      </c>
      <c r="MA1" s="319" t="s">
        <v>974</v>
      </c>
      <c r="MB1" s="319" t="s">
        <v>975</v>
      </c>
      <c r="MC1" s="319" t="s">
        <v>977</v>
      </c>
      <c r="MD1" s="319" t="s">
        <v>979</v>
      </c>
      <c r="ME1" s="319" t="s">
        <v>981</v>
      </c>
      <c r="MF1" s="319" t="s">
        <v>983</v>
      </c>
      <c r="MG1" s="319" t="s">
        <v>325</v>
      </c>
      <c r="MH1" s="319" t="s">
        <v>986</v>
      </c>
      <c r="MI1" s="319" t="s">
        <v>987</v>
      </c>
      <c r="MJ1" s="319" t="s">
        <v>989</v>
      </c>
      <c r="MK1" s="319" t="s">
        <v>326</v>
      </c>
      <c r="ML1" s="319" t="s">
        <v>992</v>
      </c>
      <c r="MM1" s="319" t="s">
        <v>993</v>
      </c>
      <c r="MN1" s="319" t="s">
        <v>995</v>
      </c>
      <c r="MO1" s="319" t="s">
        <v>997</v>
      </c>
      <c r="MP1" s="319" t="s">
        <v>327</v>
      </c>
      <c r="MQ1" s="319" t="s">
        <v>1000</v>
      </c>
      <c r="MR1" s="319" t="s">
        <v>1002</v>
      </c>
      <c r="MS1" s="319" t="s">
        <v>1004</v>
      </c>
      <c r="MT1" s="319" t="s">
        <v>1006</v>
      </c>
      <c r="MU1" s="319" t="s">
        <v>328</v>
      </c>
      <c r="MV1" s="319" t="s">
        <v>1009</v>
      </c>
      <c r="MW1" s="319" t="s">
        <v>1011</v>
      </c>
      <c r="MX1" s="319" t="s">
        <v>1013</v>
      </c>
      <c r="MY1" s="319" t="s">
        <v>1015</v>
      </c>
      <c r="MZ1" s="319" t="s">
        <v>1017</v>
      </c>
      <c r="NA1" s="319" t="s">
        <v>1019</v>
      </c>
      <c r="NB1" s="319" t="s">
        <v>1021</v>
      </c>
      <c r="NC1" s="319" t="s">
        <v>1023</v>
      </c>
      <c r="ND1" s="319" t="s">
        <v>1025</v>
      </c>
      <c r="NE1" s="319" t="s">
        <v>1027</v>
      </c>
      <c r="NF1" s="319" t="s">
        <v>1029</v>
      </c>
      <c r="NG1" s="319" t="s">
        <v>1030</v>
      </c>
      <c r="NH1" s="322" t="s">
        <v>329</v>
      </c>
      <c r="NI1" s="319" t="s">
        <v>330</v>
      </c>
      <c r="NJ1" s="319" t="s">
        <v>1032</v>
      </c>
      <c r="NK1" s="319" t="s">
        <v>1034</v>
      </c>
      <c r="NL1" s="319" t="s">
        <v>1036</v>
      </c>
      <c r="NM1" s="319" t="s">
        <v>1038</v>
      </c>
      <c r="NN1" s="322" t="s">
        <v>331</v>
      </c>
      <c r="NO1" s="319" t="s">
        <v>332</v>
      </c>
      <c r="NP1" s="319" t="s">
        <v>1039</v>
      </c>
      <c r="NQ1" s="319" t="s">
        <v>333</v>
      </c>
      <c r="NR1" s="319" t="s">
        <v>1041</v>
      </c>
      <c r="NS1" s="319" t="s">
        <v>1043</v>
      </c>
      <c r="NT1" s="319" t="s">
        <v>334</v>
      </c>
      <c r="NU1" s="319" t="s">
        <v>1045</v>
      </c>
      <c r="NV1" s="318" t="s">
        <v>340</v>
      </c>
      <c r="NW1" s="322" t="s">
        <v>341</v>
      </c>
      <c r="NX1" s="319" t="s">
        <v>342</v>
      </c>
      <c r="NY1" s="319" t="s">
        <v>1048</v>
      </c>
      <c r="NZ1" s="319" t="s">
        <v>1050</v>
      </c>
      <c r="OA1" s="319" t="s">
        <v>343</v>
      </c>
      <c r="OB1" s="319" t="s">
        <v>353</v>
      </c>
      <c r="OC1" s="319" t="s">
        <v>1052</v>
      </c>
      <c r="OD1" s="319" t="s">
        <v>1054</v>
      </c>
      <c r="OE1" s="319" t="s">
        <v>1056</v>
      </c>
      <c r="OF1" s="319" t="s">
        <v>1058</v>
      </c>
      <c r="OG1" s="319" t="s">
        <v>1060</v>
      </c>
      <c r="OH1" s="319" t="s">
        <v>1062</v>
      </c>
      <c r="OI1" s="319" t="s">
        <v>1064</v>
      </c>
      <c r="OJ1" s="319" t="s">
        <v>1066</v>
      </c>
      <c r="OK1" s="319" t="s">
        <v>1068</v>
      </c>
      <c r="OL1" s="319" t="s">
        <v>1070</v>
      </c>
      <c r="OM1" s="319" t="s">
        <v>1072</v>
      </c>
      <c r="ON1" s="319" t="s">
        <v>1074</v>
      </c>
      <c r="OO1" s="319" t="s">
        <v>1076</v>
      </c>
      <c r="OP1" s="319" t="s">
        <v>1078</v>
      </c>
      <c r="OQ1" s="319" t="s">
        <v>1080</v>
      </c>
      <c r="OR1" s="319" t="s">
        <v>1082</v>
      </c>
      <c r="OS1" s="319" t="s">
        <v>1084</v>
      </c>
      <c r="OT1" s="319" t="s">
        <v>1086</v>
      </c>
      <c r="OU1" s="319" t="s">
        <v>1088</v>
      </c>
      <c r="OV1" s="319" t="s">
        <v>1090</v>
      </c>
      <c r="OW1" s="319" t="s">
        <v>1092</v>
      </c>
      <c r="OX1" s="319" t="s">
        <v>1094</v>
      </c>
      <c r="OY1" s="319" t="s">
        <v>354</v>
      </c>
      <c r="OZ1" s="319" t="s">
        <v>1097</v>
      </c>
      <c r="PA1" s="319" t="s">
        <v>1099</v>
      </c>
      <c r="PB1" s="319" t="s">
        <v>1100</v>
      </c>
      <c r="PC1" s="319" t="s">
        <v>1102</v>
      </c>
      <c r="PD1" s="319" t="s">
        <v>1104</v>
      </c>
      <c r="PE1" s="319" t="s">
        <v>1106</v>
      </c>
      <c r="PF1" s="319" t="s">
        <v>1108</v>
      </c>
      <c r="PG1" s="319" t="s">
        <v>1110</v>
      </c>
      <c r="PH1" s="319" t="s">
        <v>1112</v>
      </c>
      <c r="PI1" s="319" t="s">
        <v>1114</v>
      </c>
      <c r="PJ1" s="319" t="s">
        <v>1116</v>
      </c>
      <c r="PK1" s="319" t="s">
        <v>1118</v>
      </c>
      <c r="PL1" s="319" t="s">
        <v>1120</v>
      </c>
      <c r="PM1" s="319" t="s">
        <v>1122</v>
      </c>
      <c r="PN1" s="319" t="s">
        <v>1124</v>
      </c>
      <c r="PO1" s="319" t="s">
        <v>1126</v>
      </c>
      <c r="PP1" s="319" t="s">
        <v>1128</v>
      </c>
      <c r="PQ1" s="319" t="s">
        <v>1130</v>
      </c>
      <c r="PR1" s="319" t="s">
        <v>1132</v>
      </c>
      <c r="PS1" s="319" t="s">
        <v>1134</v>
      </c>
      <c r="PT1" s="319" t="s">
        <v>1136</v>
      </c>
      <c r="PU1" s="319" t="s">
        <v>1138</v>
      </c>
      <c r="PV1" s="319" t="s">
        <v>1140</v>
      </c>
      <c r="PW1" s="319" t="s">
        <v>1142</v>
      </c>
      <c r="PX1" s="319" t="s">
        <v>1144</v>
      </c>
      <c r="PY1" s="319" t="s">
        <v>1146</v>
      </c>
      <c r="PZ1" s="319" t="s">
        <v>344</v>
      </c>
      <c r="QA1" s="319" t="s">
        <v>1148</v>
      </c>
      <c r="QB1" s="319" t="s">
        <v>1150</v>
      </c>
      <c r="QC1" s="319" t="s">
        <v>1152</v>
      </c>
      <c r="QD1" s="319" t="s">
        <v>1154</v>
      </c>
      <c r="QE1" s="319" t="s">
        <v>1156</v>
      </c>
      <c r="QF1" s="322" t="s">
        <v>345</v>
      </c>
      <c r="QG1" s="319" t="s">
        <v>346</v>
      </c>
      <c r="QH1" s="319" t="s">
        <v>1158</v>
      </c>
      <c r="QI1" s="319" t="s">
        <v>1160</v>
      </c>
      <c r="QJ1" s="319" t="s">
        <v>1162</v>
      </c>
      <c r="QK1" s="319" t="s">
        <v>1164</v>
      </c>
      <c r="QL1" s="319" t="s">
        <v>1166</v>
      </c>
      <c r="QM1" s="319" t="s">
        <v>1168</v>
      </c>
      <c r="QN1" s="322" t="s">
        <v>347</v>
      </c>
      <c r="QO1" s="319" t="s">
        <v>1170</v>
      </c>
      <c r="QP1" s="319" t="s">
        <v>348</v>
      </c>
      <c r="QQ1" s="319" t="s">
        <v>355</v>
      </c>
      <c r="QR1" s="319" t="s">
        <v>1172</v>
      </c>
      <c r="QS1" s="319" t="s">
        <v>1174</v>
      </c>
      <c r="QT1" s="319" t="s">
        <v>1176</v>
      </c>
      <c r="QU1" s="319" t="s">
        <v>1178</v>
      </c>
      <c r="QV1" s="319" t="s">
        <v>1180</v>
      </c>
      <c r="QW1" s="319" t="s">
        <v>1182</v>
      </c>
      <c r="QX1" s="319" t="s">
        <v>1184</v>
      </c>
      <c r="QY1" s="319" t="s">
        <v>1186</v>
      </c>
      <c r="QZ1" s="319" t="s">
        <v>1188</v>
      </c>
      <c r="RA1" s="319" t="s">
        <v>1190</v>
      </c>
      <c r="RB1" s="319" t="s">
        <v>1192</v>
      </c>
      <c r="RC1" s="319" t="s">
        <v>1194</v>
      </c>
      <c r="RD1" s="319" t="s">
        <v>1196</v>
      </c>
      <c r="RE1" s="319" t="s">
        <v>1198</v>
      </c>
      <c r="RF1" s="322" t="s">
        <v>349</v>
      </c>
      <c r="RG1" s="319" t="s">
        <v>350</v>
      </c>
      <c r="RH1" s="319" t="s">
        <v>1200</v>
      </c>
      <c r="RI1" s="319" t="s">
        <v>1202</v>
      </c>
      <c r="RJ1" s="322" t="s">
        <v>351</v>
      </c>
      <c r="RK1" s="319" t="s">
        <v>352</v>
      </c>
      <c r="RL1" s="319" t="s">
        <v>1204</v>
      </c>
      <c r="RM1" s="319" t="s">
        <v>1205</v>
      </c>
      <c r="RN1" s="319" t="s">
        <v>1206</v>
      </c>
      <c r="RO1" s="319" t="s">
        <v>1207</v>
      </c>
      <c r="RP1" s="319" t="s">
        <v>1209</v>
      </c>
      <c r="RQ1" s="319" t="s">
        <v>1210</v>
      </c>
      <c r="RR1" s="319" t="s">
        <v>1212</v>
      </c>
      <c r="RS1" s="319" t="s">
        <v>1213</v>
      </c>
      <c r="RT1" s="318" t="s">
        <v>356</v>
      </c>
      <c r="RU1" s="322" t="s">
        <v>357</v>
      </c>
      <c r="RV1" s="319" t="s">
        <v>358</v>
      </c>
      <c r="RW1" s="319" t="s">
        <v>1215</v>
      </c>
      <c r="RX1" s="319" t="s">
        <v>1217</v>
      </c>
      <c r="RY1" s="319" t="s">
        <v>359</v>
      </c>
      <c r="RZ1" s="319" t="s">
        <v>1219</v>
      </c>
      <c r="SA1" s="319" t="s">
        <v>1221</v>
      </c>
      <c r="SB1" s="319" t="s">
        <v>1223</v>
      </c>
      <c r="SC1" s="319" t="s">
        <v>1225</v>
      </c>
      <c r="SD1" s="322" t="s">
        <v>360</v>
      </c>
      <c r="SE1" s="319" t="s">
        <v>361</v>
      </c>
      <c r="SF1" s="319" t="s">
        <v>1227</v>
      </c>
      <c r="SG1" s="319" t="s">
        <v>1229</v>
      </c>
      <c r="SH1" s="319" t="s">
        <v>1231</v>
      </c>
      <c r="SI1" s="319" t="s">
        <v>1233</v>
      </c>
      <c r="SJ1" s="319" t="s">
        <v>1235</v>
      </c>
      <c r="SK1" s="319" t="s">
        <v>1237</v>
      </c>
      <c r="SL1" s="319" t="s">
        <v>1239</v>
      </c>
      <c r="SM1" s="319" t="s">
        <v>1241</v>
      </c>
      <c r="SN1" s="319" t="s">
        <v>1243</v>
      </c>
      <c r="SO1" s="319" t="s">
        <v>1245</v>
      </c>
      <c r="SP1" s="319" t="s">
        <v>1247</v>
      </c>
      <c r="SQ1" s="319" t="s">
        <v>1249</v>
      </c>
      <c r="SR1" s="319" t="s">
        <v>1251</v>
      </c>
      <c r="SS1" s="319" t="s">
        <v>1253</v>
      </c>
      <c r="ST1" s="319" t="s">
        <v>1255</v>
      </c>
      <c r="SU1" s="318" t="s">
        <v>362</v>
      </c>
      <c r="SV1" s="322" t="s">
        <v>363</v>
      </c>
      <c r="SW1" s="319" t="s">
        <v>364</v>
      </c>
      <c r="SX1" s="319" t="s">
        <v>1257</v>
      </c>
      <c r="SY1" s="319" t="s">
        <v>1259</v>
      </c>
      <c r="SZ1" s="319" t="s">
        <v>1261</v>
      </c>
      <c r="TA1" s="319" t="s">
        <v>1263</v>
      </c>
      <c r="TB1" s="319" t="s">
        <v>1265</v>
      </c>
      <c r="TC1" s="319" t="s">
        <v>365</v>
      </c>
      <c r="TD1" s="319" t="s">
        <v>1267</v>
      </c>
      <c r="TE1" s="319" t="s">
        <v>1269</v>
      </c>
      <c r="TF1" s="319" t="s">
        <v>1271</v>
      </c>
      <c r="TG1" s="319" t="s">
        <v>1273</v>
      </c>
      <c r="TH1" s="319" t="s">
        <v>1275</v>
      </c>
      <c r="TI1" s="319" t="s">
        <v>1277</v>
      </c>
      <c r="TJ1" s="322" t="s">
        <v>366</v>
      </c>
      <c r="TK1" s="319" t="s">
        <v>367</v>
      </c>
      <c r="TL1" s="319" t="s">
        <v>368</v>
      </c>
      <c r="TM1" s="319" t="s">
        <v>1279</v>
      </c>
      <c r="TN1" s="319" t="s">
        <v>1281</v>
      </c>
      <c r="TO1" s="319" t="s">
        <v>1282</v>
      </c>
      <c r="TP1" s="319" t="s">
        <v>1284</v>
      </c>
      <c r="TQ1" s="319" t="s">
        <v>1286</v>
      </c>
      <c r="TR1" s="319" t="s">
        <v>1288</v>
      </c>
      <c r="TS1" s="319" t="s">
        <v>1290</v>
      </c>
      <c r="TT1" s="319" t="s">
        <v>1292</v>
      </c>
      <c r="TU1" s="319" t="s">
        <v>1294</v>
      </c>
      <c r="TV1" s="319" t="s">
        <v>1296</v>
      </c>
      <c r="TW1" s="319" t="s">
        <v>1298</v>
      </c>
      <c r="TX1" s="319" t="s">
        <v>1300</v>
      </c>
      <c r="TY1" s="319" t="s">
        <v>1302</v>
      </c>
      <c r="TZ1" s="319" t="s">
        <v>1304</v>
      </c>
      <c r="UA1" s="319" t="s">
        <v>1306</v>
      </c>
      <c r="UB1" s="319" t="s">
        <v>1308</v>
      </c>
      <c r="UC1" s="318" t="s">
        <v>1310</v>
      </c>
      <c r="UD1" s="319" t="s">
        <v>1312</v>
      </c>
      <c r="UE1" s="319" t="s">
        <v>1314</v>
      </c>
      <c r="UF1" s="319" t="s">
        <v>1316</v>
      </c>
      <c r="UG1" s="319" t="s">
        <v>1318</v>
      </c>
      <c r="UH1" s="319" t="s">
        <v>1320</v>
      </c>
      <c r="UI1" s="320"/>
    </row>
    <row r="2" spans="1:555" s="114" customFormat="1" hidden="1" x14ac:dyDescent="0.25">
      <c r="A2" s="316" t="s">
        <v>1327</v>
      </c>
      <c r="B2" s="316" t="s">
        <v>1329</v>
      </c>
      <c r="C2" s="316" t="s">
        <v>460</v>
      </c>
      <c r="D2" s="316" t="s">
        <v>1328</v>
      </c>
      <c r="E2" s="316" t="s">
        <v>1330</v>
      </c>
      <c r="F2" s="316" t="s">
        <v>461</v>
      </c>
      <c r="G2" s="317" t="s">
        <v>1331</v>
      </c>
      <c r="H2" s="316" t="s">
        <v>1332</v>
      </c>
      <c r="I2" s="316" t="s">
        <v>1333</v>
      </c>
      <c r="J2" s="316" t="s">
        <v>1343</v>
      </c>
      <c r="K2" s="316" t="s">
        <v>1334</v>
      </c>
      <c r="L2" s="316" t="s">
        <v>1335</v>
      </c>
      <c r="M2" s="316" t="s">
        <v>1336</v>
      </c>
      <c r="N2" s="316" t="s">
        <v>1337</v>
      </c>
      <c r="O2" s="316" t="s">
        <v>1338</v>
      </c>
      <c r="P2" s="316" t="s">
        <v>1345</v>
      </c>
      <c r="Q2" s="316" t="s">
        <v>1368</v>
      </c>
      <c r="R2" s="311" t="str">
        <f>+Presupuesto!D11</f>
        <v>Recurrente</v>
      </c>
      <c r="S2" s="311" t="str">
        <f>+Presupuesto!E11</f>
        <v>Programa / Proyecto 2017</v>
      </c>
      <c r="T2" s="316"/>
      <c r="U2" s="316" t="s">
        <v>383</v>
      </c>
      <c r="V2" s="316" t="s">
        <v>401</v>
      </c>
      <c r="W2" s="316" t="s">
        <v>384</v>
      </c>
      <c r="X2" s="316" t="s">
        <v>385</v>
      </c>
      <c r="Y2" s="316" t="s">
        <v>386</v>
      </c>
      <c r="Z2" s="316" t="s">
        <v>387</v>
      </c>
      <c r="AA2" s="316" t="s">
        <v>388</v>
      </c>
      <c r="AB2" s="316" t="s">
        <v>389</v>
      </c>
      <c r="AC2" s="316" t="s">
        <v>390</v>
      </c>
      <c r="AD2" s="316" t="s">
        <v>391</v>
      </c>
      <c r="AE2" s="316" t="s">
        <v>392</v>
      </c>
      <c r="AF2" s="316" t="s">
        <v>393</v>
      </c>
      <c r="AG2" s="316"/>
      <c r="AH2" s="316" t="s">
        <v>409</v>
      </c>
      <c r="AI2" s="316" t="s">
        <v>410</v>
      </c>
      <c r="AJ2" s="316" t="s">
        <v>411</v>
      </c>
      <c r="AK2" s="316" t="s">
        <v>412</v>
      </c>
      <c r="AL2" s="316" t="s">
        <v>413</v>
      </c>
      <c r="AM2" s="316" t="s">
        <v>416</v>
      </c>
      <c r="AN2" s="316" t="s">
        <v>414</v>
      </c>
      <c r="AO2" s="316" t="s">
        <v>415</v>
      </c>
      <c r="AP2" s="316" t="s">
        <v>417</v>
      </c>
      <c r="AQ2" s="316" t="s">
        <v>418</v>
      </c>
      <c r="AR2" s="316" t="s">
        <v>419</v>
      </c>
      <c r="AS2" s="316" t="s">
        <v>420</v>
      </c>
      <c r="AT2" s="316" t="s">
        <v>421</v>
      </c>
      <c r="AU2" s="316" t="s">
        <v>422</v>
      </c>
      <c r="AV2" s="316" t="s">
        <v>423</v>
      </c>
      <c r="AW2" s="316" t="s">
        <v>424</v>
      </c>
      <c r="AX2" s="316" t="s">
        <v>425</v>
      </c>
      <c r="AY2" s="316" t="s">
        <v>426</v>
      </c>
      <c r="AZ2" s="316" t="s">
        <v>427</v>
      </c>
      <c r="BA2" s="316" t="s">
        <v>428</v>
      </c>
      <c r="BB2" s="316" t="s">
        <v>429</v>
      </c>
      <c r="BC2" s="316" t="s">
        <v>430</v>
      </c>
      <c r="BD2" s="316" t="s">
        <v>431</v>
      </c>
      <c r="BE2" s="316" t="s">
        <v>432</v>
      </c>
      <c r="BF2" s="316" t="s">
        <v>433</v>
      </c>
      <c r="BG2" s="316" t="s">
        <v>434</v>
      </c>
      <c r="BH2" s="316" t="s">
        <v>435</v>
      </c>
      <c r="BI2" s="316" t="s">
        <v>436</v>
      </c>
      <c r="BJ2" s="316" t="s">
        <v>437</v>
      </c>
      <c r="BK2" s="316" t="s">
        <v>438</v>
      </c>
      <c r="BL2" s="316" t="s">
        <v>439</v>
      </c>
      <c r="BM2" s="316" t="s">
        <v>440</v>
      </c>
      <c r="BN2" s="316" t="s">
        <v>441</v>
      </c>
      <c r="BO2" s="316" t="s">
        <v>442</v>
      </c>
      <c r="BP2" s="316" t="s">
        <v>443</v>
      </c>
      <c r="BQ2" s="316" t="s">
        <v>444</v>
      </c>
      <c r="BR2" s="316" t="s">
        <v>445</v>
      </c>
      <c r="BS2" s="316" t="s">
        <v>446</v>
      </c>
      <c r="BT2" s="316" t="s">
        <v>447</v>
      </c>
      <c r="BU2" s="316" t="s">
        <v>448</v>
      </c>
      <c r="BV2" s="316"/>
      <c r="BW2" s="316"/>
      <c r="BX2" s="316"/>
      <c r="BY2" s="316"/>
      <c r="BZ2" s="316"/>
      <c r="CA2" s="316"/>
      <c r="CB2" s="316"/>
      <c r="CC2" s="316"/>
      <c r="CD2" s="316"/>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K2" s="316"/>
      <c r="EL2" s="316"/>
      <c r="EM2" s="316"/>
      <c r="EN2" s="316"/>
      <c r="EO2" s="316"/>
      <c r="EP2" s="316"/>
      <c r="EQ2" s="316"/>
      <c r="ER2" s="316"/>
      <c r="ES2" s="316"/>
      <c r="ET2" s="316"/>
      <c r="EU2" s="316"/>
      <c r="EV2" s="316"/>
      <c r="EW2" s="316"/>
      <c r="EX2" s="316"/>
      <c r="EY2" s="316"/>
      <c r="EZ2" s="316"/>
      <c r="FA2" s="316"/>
      <c r="FB2" s="316"/>
      <c r="FC2" s="316"/>
      <c r="FD2" s="316"/>
      <c r="FE2" s="316"/>
      <c r="FF2" s="316"/>
      <c r="FG2" s="316"/>
      <c r="FH2" s="316"/>
      <c r="FI2" s="316"/>
      <c r="FJ2" s="316"/>
      <c r="FK2" s="316"/>
      <c r="FL2" s="316"/>
      <c r="FM2" s="316"/>
      <c r="FN2" s="316"/>
      <c r="FO2" s="316"/>
      <c r="FP2" s="316"/>
      <c r="FQ2" s="316"/>
      <c r="FR2" s="316"/>
      <c r="FS2" s="316"/>
      <c r="FT2" s="316"/>
      <c r="FU2" s="316"/>
      <c r="FV2" s="316"/>
      <c r="FW2" s="316"/>
      <c r="FX2" s="316"/>
      <c r="FY2" s="316"/>
      <c r="FZ2" s="316"/>
      <c r="GA2" s="316"/>
      <c r="GB2" s="316"/>
      <c r="GC2" s="316"/>
      <c r="GD2" s="316"/>
      <c r="GE2" s="316"/>
      <c r="GF2" s="316"/>
      <c r="GG2" s="316"/>
      <c r="GH2" s="316"/>
      <c r="GI2" s="316"/>
      <c r="GJ2" s="316"/>
      <c r="GK2" s="316"/>
      <c r="GL2" s="316"/>
      <c r="GM2" s="316"/>
      <c r="GN2" s="316"/>
      <c r="GO2" s="316"/>
      <c r="GP2" s="316"/>
      <c r="GQ2" s="316"/>
      <c r="GR2" s="316"/>
      <c r="GS2" s="316"/>
      <c r="GT2" s="316"/>
      <c r="GU2" s="316"/>
      <c r="GV2" s="316"/>
      <c r="GW2" s="316"/>
      <c r="GX2" s="316"/>
      <c r="GY2" s="316"/>
      <c r="GZ2" s="316"/>
      <c r="HA2" s="316"/>
      <c r="HB2" s="316"/>
      <c r="HC2" s="316"/>
      <c r="HD2" s="316"/>
      <c r="HE2" s="316"/>
      <c r="HF2" s="316"/>
      <c r="HG2" s="316"/>
      <c r="HH2" s="316"/>
      <c r="HI2" s="316"/>
      <c r="HJ2" s="316"/>
      <c r="HK2" s="316"/>
      <c r="HL2" s="316"/>
      <c r="HM2" s="316"/>
      <c r="HN2" s="316"/>
      <c r="HO2" s="316"/>
      <c r="HP2" s="316"/>
      <c r="HQ2" s="316"/>
      <c r="HR2" s="316"/>
      <c r="HS2" s="316"/>
      <c r="HT2" s="316"/>
      <c r="HU2" s="316"/>
      <c r="HV2" s="316"/>
      <c r="HW2" s="316"/>
      <c r="HX2" s="316"/>
      <c r="HY2" s="316"/>
      <c r="HZ2" s="316"/>
      <c r="IA2" s="316"/>
      <c r="IB2" s="316"/>
      <c r="IC2" s="316"/>
      <c r="ID2" s="316"/>
      <c r="IE2" s="316"/>
      <c r="IF2" s="316"/>
      <c r="IG2" s="316"/>
      <c r="IH2" s="316"/>
      <c r="II2" s="316"/>
      <c r="IJ2" s="316"/>
      <c r="IK2" s="316"/>
      <c r="IL2" s="316"/>
      <c r="IM2" s="316"/>
      <c r="IN2" s="316"/>
      <c r="IO2" s="316"/>
      <c r="IP2" s="316"/>
      <c r="IQ2" s="316"/>
      <c r="IR2" s="316"/>
      <c r="IS2" s="316"/>
      <c r="IT2" s="316"/>
      <c r="IU2" s="316"/>
      <c r="IV2" s="316"/>
      <c r="IW2" s="316"/>
      <c r="IX2" s="316"/>
      <c r="IY2" s="316"/>
      <c r="IZ2" s="316"/>
      <c r="JA2" s="316"/>
      <c r="JB2" s="316"/>
      <c r="JC2" s="316"/>
      <c r="JD2" s="316"/>
      <c r="JE2" s="316"/>
      <c r="JF2" s="316"/>
      <c r="JG2" s="316"/>
      <c r="JH2" s="316"/>
      <c r="JI2" s="316"/>
      <c r="JJ2" s="316"/>
      <c r="JK2" s="316"/>
      <c r="JL2" s="316"/>
      <c r="JM2" s="316"/>
      <c r="JN2" s="316"/>
      <c r="JO2" s="316"/>
      <c r="JP2" s="316"/>
      <c r="JQ2" s="316"/>
      <c r="JR2" s="316"/>
      <c r="JS2" s="316"/>
      <c r="JT2" s="316"/>
      <c r="JU2" s="316"/>
      <c r="JV2" s="316"/>
      <c r="JW2" s="316"/>
      <c r="JX2" s="316"/>
      <c r="JY2" s="316"/>
      <c r="JZ2" s="316"/>
      <c r="KA2" s="316"/>
      <c r="KB2" s="316"/>
      <c r="KC2" s="316"/>
      <c r="KD2" s="316"/>
      <c r="KE2" s="316"/>
      <c r="KF2" s="316"/>
      <c r="KG2" s="316"/>
      <c r="KH2" s="316"/>
      <c r="KI2" s="316"/>
      <c r="KJ2" s="316"/>
      <c r="KK2" s="316"/>
      <c r="KL2" s="316"/>
      <c r="KM2" s="316"/>
      <c r="KN2" s="316"/>
      <c r="KO2" s="316"/>
      <c r="KP2" s="316"/>
      <c r="KQ2" s="316"/>
      <c r="KR2" s="316"/>
      <c r="KS2" s="316"/>
      <c r="KT2" s="316"/>
      <c r="KU2" s="316"/>
      <c r="KV2" s="316"/>
      <c r="KW2" s="316"/>
      <c r="KX2" s="316"/>
      <c r="KY2" s="316"/>
      <c r="KZ2" s="316"/>
      <c r="LA2" s="316"/>
      <c r="LB2" s="316"/>
      <c r="LC2" s="316"/>
      <c r="LD2" s="316"/>
      <c r="LE2" s="316"/>
      <c r="LF2" s="316"/>
      <c r="LG2" s="316"/>
      <c r="LH2" s="316"/>
      <c r="LI2" s="316"/>
      <c r="LJ2" s="316"/>
      <c r="LK2" s="316"/>
      <c r="LL2" s="316"/>
      <c r="LM2" s="316"/>
      <c r="LN2" s="316"/>
      <c r="LO2" s="316"/>
      <c r="LP2" s="316"/>
      <c r="LQ2" s="316"/>
      <c r="LR2" s="316"/>
      <c r="LS2" s="316"/>
      <c r="LT2" s="316"/>
      <c r="LU2" s="316"/>
      <c r="LV2" s="316"/>
      <c r="LW2" s="316"/>
      <c r="LX2" s="316"/>
      <c r="LY2" s="316"/>
      <c r="LZ2" s="316"/>
      <c r="MA2" s="316"/>
      <c r="MB2" s="316"/>
      <c r="MC2" s="316"/>
      <c r="MD2" s="316"/>
      <c r="ME2" s="316"/>
      <c r="MF2" s="316"/>
      <c r="MG2" s="316"/>
      <c r="MH2" s="316"/>
      <c r="MI2" s="316"/>
      <c r="MJ2" s="316"/>
      <c r="MK2" s="316"/>
      <c r="ML2" s="316"/>
      <c r="MM2" s="316"/>
      <c r="MN2" s="316"/>
      <c r="MO2" s="316"/>
      <c r="MP2" s="316"/>
      <c r="MQ2" s="316"/>
      <c r="MR2" s="316"/>
      <c r="MS2" s="316"/>
      <c r="MT2" s="316"/>
      <c r="MU2" s="316"/>
      <c r="MV2" s="316"/>
      <c r="MW2" s="316"/>
      <c r="MX2" s="316"/>
      <c r="MY2" s="316"/>
      <c r="MZ2" s="316"/>
      <c r="NA2" s="316"/>
      <c r="NB2" s="316"/>
      <c r="NC2" s="316"/>
      <c r="ND2" s="316"/>
      <c r="NE2" s="316"/>
      <c r="NF2" s="316"/>
      <c r="NG2" s="316"/>
      <c r="NH2" s="316"/>
      <c r="NI2" s="316"/>
      <c r="NJ2" s="316"/>
      <c r="NK2" s="316"/>
      <c r="NL2" s="316"/>
      <c r="NM2" s="316"/>
      <c r="NN2" s="316"/>
      <c r="NO2" s="316"/>
      <c r="NP2" s="316"/>
      <c r="NQ2" s="316"/>
      <c r="NR2" s="316"/>
      <c r="NS2" s="316"/>
      <c r="NT2" s="316"/>
      <c r="NU2" s="316"/>
      <c r="NV2" s="316"/>
      <c r="NW2" s="316"/>
      <c r="NX2" s="316"/>
      <c r="NY2" s="316"/>
      <c r="NZ2" s="316"/>
      <c r="OA2" s="316"/>
      <c r="OB2" s="316"/>
      <c r="OC2" s="316"/>
      <c r="OD2" s="316"/>
      <c r="OE2" s="316"/>
      <c r="OF2" s="316"/>
      <c r="OG2" s="316"/>
      <c r="OH2" s="316"/>
      <c r="OI2" s="316"/>
      <c r="OJ2" s="316"/>
      <c r="OK2" s="316"/>
      <c r="OL2" s="316"/>
      <c r="OM2" s="316"/>
      <c r="ON2" s="316"/>
      <c r="OO2" s="316"/>
      <c r="OP2" s="316"/>
      <c r="OQ2" s="316"/>
      <c r="OR2" s="316"/>
      <c r="OS2" s="316"/>
      <c r="OT2" s="316"/>
      <c r="OU2" s="316"/>
      <c r="OV2" s="316"/>
      <c r="OW2" s="316"/>
      <c r="OX2" s="316"/>
      <c r="OY2" s="316"/>
      <c r="OZ2" s="316"/>
      <c r="PA2" s="316"/>
      <c r="PB2" s="316"/>
      <c r="PC2" s="316"/>
      <c r="PD2" s="316"/>
      <c r="PE2" s="316"/>
      <c r="PF2" s="316"/>
      <c r="PG2" s="316"/>
      <c r="PH2" s="316"/>
      <c r="PI2" s="316"/>
      <c r="PJ2" s="316"/>
      <c r="PK2" s="316"/>
      <c r="PL2" s="316"/>
      <c r="PM2" s="316"/>
      <c r="PN2" s="316"/>
      <c r="PO2" s="316"/>
      <c r="PP2" s="316"/>
      <c r="PQ2" s="316"/>
      <c r="PR2" s="316"/>
      <c r="PS2" s="316"/>
      <c r="PT2" s="316"/>
      <c r="PU2" s="316"/>
      <c r="PV2" s="316"/>
      <c r="PW2" s="316"/>
      <c r="PX2" s="316"/>
      <c r="PY2" s="316"/>
      <c r="PZ2" s="316"/>
      <c r="QA2" s="316"/>
      <c r="QB2" s="316"/>
      <c r="QC2" s="316"/>
      <c r="QD2" s="316"/>
      <c r="QE2" s="316"/>
      <c r="QF2" s="316"/>
      <c r="QG2" s="316"/>
      <c r="QH2" s="316"/>
      <c r="QI2" s="316"/>
      <c r="QJ2" s="316"/>
      <c r="QK2" s="316"/>
      <c r="QL2" s="316"/>
      <c r="QM2" s="316"/>
      <c r="QN2" s="316"/>
      <c r="QO2" s="316"/>
      <c r="QP2" s="316"/>
      <c r="QQ2" s="316"/>
      <c r="QR2" s="316"/>
      <c r="QS2" s="316"/>
      <c r="QT2" s="316"/>
      <c r="QU2" s="316"/>
      <c r="QV2" s="316"/>
      <c r="QW2" s="316"/>
      <c r="QX2" s="316"/>
      <c r="QY2" s="316"/>
      <c r="QZ2" s="316"/>
      <c r="RA2" s="316"/>
      <c r="RB2" s="316"/>
      <c r="RC2" s="316"/>
      <c r="RD2" s="316"/>
      <c r="RE2" s="316"/>
      <c r="RF2" s="316"/>
      <c r="RG2" s="316"/>
      <c r="RH2" s="316"/>
      <c r="RI2" s="316"/>
      <c r="RJ2" s="316"/>
      <c r="RK2" s="316"/>
      <c r="RL2" s="316"/>
      <c r="RM2" s="316"/>
      <c r="RN2" s="316"/>
      <c r="RO2" s="316"/>
      <c r="RP2" s="316"/>
      <c r="RQ2" s="316"/>
      <c r="RR2" s="316"/>
      <c r="RS2" s="316"/>
      <c r="RT2" s="316"/>
      <c r="RU2" s="316"/>
      <c r="RV2" s="316"/>
      <c r="RW2" s="316"/>
      <c r="RX2" s="316"/>
      <c r="RY2" s="316"/>
      <c r="RZ2" s="316"/>
      <c r="SA2" s="316"/>
      <c r="SB2" s="316"/>
      <c r="SC2" s="316"/>
      <c r="SD2" s="316"/>
      <c r="SE2" s="316"/>
      <c r="SF2" s="316"/>
      <c r="SG2" s="316"/>
      <c r="SH2" s="316"/>
      <c r="SI2" s="316"/>
      <c r="SJ2" s="316"/>
      <c r="SK2" s="316"/>
      <c r="SL2" s="316"/>
      <c r="SM2" s="316"/>
      <c r="SN2" s="316"/>
      <c r="SO2" s="316"/>
      <c r="SP2" s="316"/>
      <c r="SQ2" s="316"/>
      <c r="SR2" s="316"/>
      <c r="SS2" s="316"/>
      <c r="ST2" s="316"/>
      <c r="SU2" s="316"/>
      <c r="SV2" s="316"/>
      <c r="SW2" s="316"/>
      <c r="SX2" s="316"/>
      <c r="SY2" s="316"/>
      <c r="SZ2" s="316"/>
      <c r="TA2" s="316"/>
      <c r="TB2" s="316"/>
      <c r="TC2" s="316"/>
      <c r="TD2" s="316"/>
      <c r="TE2" s="316"/>
      <c r="TF2" s="316"/>
      <c r="TG2" s="316"/>
      <c r="TH2" s="316"/>
      <c r="TI2" s="316"/>
      <c r="TJ2" s="316"/>
      <c r="TK2" s="316"/>
      <c r="TL2" s="316"/>
      <c r="TM2" s="316"/>
      <c r="TN2" s="316"/>
      <c r="TO2" s="316"/>
      <c r="TP2" s="316"/>
      <c r="TQ2" s="316"/>
      <c r="TR2" s="316"/>
      <c r="TS2" s="316"/>
      <c r="TT2" s="316"/>
      <c r="TU2" s="316"/>
      <c r="TV2" s="316"/>
      <c r="TW2" s="316"/>
      <c r="TX2" s="316"/>
      <c r="TY2" s="316"/>
      <c r="TZ2" s="316"/>
      <c r="UA2" s="316"/>
      <c r="UB2" s="316"/>
      <c r="UC2" s="316"/>
      <c r="UD2" s="316"/>
      <c r="UE2" s="316"/>
      <c r="UF2" s="316"/>
      <c r="UG2" s="316"/>
      <c r="UH2" s="316"/>
      <c r="UI2" s="316"/>
    </row>
    <row r="3" spans="1:555" s="114" customFormat="1" hidden="1" x14ac:dyDescent="0.25">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5">
        <v>2500</v>
      </c>
      <c r="AI3" s="315">
        <v>1900</v>
      </c>
      <c r="AJ3" s="315">
        <v>1650</v>
      </c>
      <c r="AK3" s="315">
        <v>1580</v>
      </c>
      <c r="AL3" s="315">
        <v>2250</v>
      </c>
      <c r="AM3" s="315">
        <v>1650</v>
      </c>
      <c r="AN3" s="315">
        <v>1400</v>
      </c>
      <c r="AO3" s="315">
        <v>1340</v>
      </c>
      <c r="AP3" s="315">
        <v>2000</v>
      </c>
      <c r="AQ3" s="315">
        <v>1400</v>
      </c>
      <c r="AR3" s="315">
        <v>1150</v>
      </c>
      <c r="AS3" s="315">
        <v>1100</v>
      </c>
      <c r="AT3" s="315">
        <v>1750</v>
      </c>
      <c r="AU3" s="315">
        <v>1150</v>
      </c>
      <c r="AV3" s="315">
        <v>900</v>
      </c>
      <c r="AW3" s="315">
        <v>860</v>
      </c>
      <c r="AX3" s="315">
        <v>1200</v>
      </c>
      <c r="AY3" s="315">
        <v>900</v>
      </c>
      <c r="AZ3" s="315">
        <v>650</v>
      </c>
      <c r="BA3" s="315">
        <v>620</v>
      </c>
      <c r="BB3" s="313">
        <f>+'Cuadro Resumen'!C213</f>
        <v>5759.1495000000004</v>
      </c>
      <c r="BC3" s="313">
        <f>+'Cuadro Resumen'!D213</f>
        <v>5307.4515000000001</v>
      </c>
      <c r="BD3" s="313">
        <f>+'Cuadro Resumen'!E213</f>
        <v>6775.47</v>
      </c>
      <c r="BE3" s="313">
        <f>+'Cuadro Resumen'!F213</f>
        <v>6323.7719999999999</v>
      </c>
      <c r="BF3" s="313">
        <f>+'Cuadro Resumen'!C214</f>
        <v>5081.6025</v>
      </c>
      <c r="BG3" s="313">
        <f>+'Cuadro Resumen'!D214</f>
        <v>4629.9045000000006</v>
      </c>
      <c r="BH3" s="313">
        <f>+'Cuadro Resumen'!E214</f>
        <v>6097.9230000000007</v>
      </c>
      <c r="BI3" s="313">
        <f>+'Cuadro Resumen'!F214</f>
        <v>5646.2250000000004</v>
      </c>
      <c r="BJ3" s="313">
        <f>+'Cuadro Resumen'!C215</f>
        <v>4404.0555000000004</v>
      </c>
      <c r="BK3" s="313">
        <f>+'Cuadro Resumen'!D215</f>
        <v>4065.2820000000002</v>
      </c>
      <c r="BL3" s="313">
        <f>+'Cuadro Resumen'!E215</f>
        <v>5420.3760000000002</v>
      </c>
      <c r="BM3" s="313">
        <f>+'Cuadro Resumen'!F215</f>
        <v>4968.6779999999999</v>
      </c>
      <c r="BN3" s="313">
        <f>+'Cuadro Resumen'!C216</f>
        <v>3726.5085000000004</v>
      </c>
      <c r="BO3" s="313">
        <f>+'Cuadro Resumen'!D216</f>
        <v>3387.7350000000001</v>
      </c>
      <c r="BP3" s="313">
        <f>+'Cuadro Resumen'!E216</f>
        <v>4742.8290000000006</v>
      </c>
      <c r="BQ3" s="313">
        <f>+'Cuadro Resumen'!F216</f>
        <v>4404.0555000000004</v>
      </c>
      <c r="BR3" s="313">
        <f>+'Cuadro Resumen'!C217</f>
        <v>3274.8105</v>
      </c>
      <c r="BS3" s="313">
        <f>+'Cuadro Resumen'!D217</f>
        <v>3048.9615000000003</v>
      </c>
      <c r="BT3" s="313">
        <f>+'Cuadro Resumen'!E217</f>
        <v>4178.2065000000002</v>
      </c>
      <c r="BU3" s="313">
        <f>+'Cuadro Resumen'!F217</f>
        <v>3839.433</v>
      </c>
      <c r="BV3" s="314"/>
      <c r="BW3" s="314"/>
      <c r="BX3" s="314"/>
      <c r="BY3" s="314"/>
      <c r="BZ3" s="314"/>
      <c r="CA3" s="314"/>
      <c r="CB3" s="314"/>
      <c r="CC3" s="314"/>
      <c r="CD3" s="314"/>
      <c r="CE3" s="314"/>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314"/>
      <c r="DS3" s="314"/>
      <c r="DT3" s="314"/>
      <c r="DU3" s="314"/>
      <c r="DV3" s="314"/>
      <c r="DW3" s="314"/>
      <c r="DX3" s="314"/>
      <c r="DY3" s="314"/>
      <c r="DZ3" s="314"/>
      <c r="EA3" s="314"/>
      <c r="EB3" s="314"/>
      <c r="EC3" s="314"/>
      <c r="ED3" s="314"/>
      <c r="EE3" s="314"/>
      <c r="EF3" s="314"/>
      <c r="EG3" s="314"/>
      <c r="EH3" s="314"/>
      <c r="EI3" s="314"/>
      <c r="EJ3" s="314"/>
      <c r="EK3" s="314"/>
      <c r="EL3" s="314"/>
      <c r="EM3" s="314"/>
      <c r="EN3" s="314"/>
      <c r="EO3" s="314"/>
      <c r="EP3" s="314"/>
      <c r="EQ3" s="314"/>
      <c r="ER3" s="314"/>
      <c r="ES3" s="314"/>
      <c r="ET3" s="314"/>
      <c r="EU3" s="314"/>
      <c r="EV3" s="314"/>
      <c r="EW3" s="314"/>
      <c r="EX3" s="314"/>
      <c r="EY3" s="314"/>
      <c r="EZ3" s="314"/>
      <c r="FA3" s="314"/>
      <c r="FB3" s="314"/>
      <c r="FC3" s="314"/>
      <c r="FD3" s="314"/>
      <c r="FE3" s="314"/>
      <c r="FF3" s="314"/>
      <c r="FG3" s="314"/>
      <c r="FH3" s="314"/>
      <c r="FI3" s="314"/>
      <c r="FJ3" s="314"/>
      <c r="FK3" s="314"/>
      <c r="FL3" s="314"/>
      <c r="FM3" s="314"/>
      <c r="FN3" s="314"/>
      <c r="FO3" s="314"/>
      <c r="FP3" s="314"/>
      <c r="FQ3" s="314"/>
      <c r="FR3" s="314"/>
      <c r="FS3" s="314"/>
      <c r="FT3" s="314"/>
      <c r="FU3" s="314"/>
      <c r="FV3" s="314"/>
      <c r="FW3" s="314"/>
      <c r="FX3" s="314"/>
      <c r="FY3" s="314"/>
      <c r="FZ3" s="314"/>
      <c r="GA3" s="314"/>
      <c r="GB3" s="314"/>
      <c r="GC3" s="314"/>
      <c r="GD3" s="314"/>
      <c r="GE3" s="314"/>
      <c r="GF3" s="314"/>
      <c r="GG3" s="314"/>
      <c r="GH3" s="314"/>
      <c r="GI3" s="314"/>
      <c r="GJ3" s="314"/>
      <c r="GK3" s="314"/>
      <c r="GL3" s="314"/>
      <c r="GM3" s="314"/>
      <c r="GN3" s="314"/>
      <c r="GO3" s="314"/>
      <c r="GP3" s="314"/>
      <c r="GQ3" s="314"/>
      <c r="GR3" s="314"/>
      <c r="GS3" s="314"/>
      <c r="GT3" s="314"/>
      <c r="GU3" s="314"/>
      <c r="GV3" s="314"/>
      <c r="GW3" s="314"/>
      <c r="GX3" s="314"/>
      <c r="GY3" s="314"/>
      <c r="GZ3" s="314"/>
      <c r="HA3" s="314"/>
      <c r="HB3" s="314"/>
      <c r="HC3" s="314"/>
      <c r="HD3" s="314"/>
      <c r="HE3" s="314"/>
      <c r="HF3" s="314"/>
      <c r="HG3" s="314"/>
      <c r="HH3" s="314"/>
      <c r="HI3" s="314"/>
      <c r="HJ3" s="314"/>
      <c r="HK3" s="314"/>
      <c r="HL3" s="314"/>
      <c r="HM3" s="314"/>
      <c r="HN3" s="314"/>
      <c r="HO3" s="314"/>
      <c r="HP3" s="314"/>
      <c r="HQ3" s="314"/>
      <c r="HR3" s="314"/>
      <c r="HS3" s="314"/>
      <c r="HT3" s="314"/>
      <c r="HU3" s="314"/>
      <c r="HV3" s="314"/>
      <c r="HW3" s="314"/>
      <c r="HX3" s="314"/>
      <c r="HY3" s="314"/>
      <c r="HZ3" s="314"/>
      <c r="IA3" s="314"/>
      <c r="IB3" s="314"/>
      <c r="IC3" s="314"/>
      <c r="ID3" s="314"/>
      <c r="IE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c r="LV3" s="314"/>
      <c r="LW3" s="314"/>
      <c r="LX3" s="314"/>
      <c r="LY3" s="314"/>
      <c r="LZ3" s="314"/>
      <c r="MA3" s="314"/>
      <c r="MB3" s="314"/>
      <c r="MC3" s="314"/>
      <c r="MD3" s="314"/>
      <c r="ME3" s="314"/>
      <c r="MF3" s="314"/>
      <c r="MG3" s="314"/>
      <c r="MH3" s="314"/>
      <c r="MI3" s="314"/>
      <c r="MJ3" s="314"/>
      <c r="MK3" s="314"/>
      <c r="ML3" s="314"/>
      <c r="MM3" s="314"/>
      <c r="MN3" s="314"/>
      <c r="MO3" s="314"/>
      <c r="MP3" s="314"/>
      <c r="MQ3" s="314"/>
      <c r="MR3" s="314"/>
      <c r="MS3" s="314"/>
      <c r="MT3" s="314"/>
      <c r="MU3" s="314"/>
      <c r="MV3" s="314"/>
      <c r="MW3" s="314"/>
      <c r="MX3" s="314"/>
      <c r="MY3" s="314"/>
      <c r="MZ3" s="314"/>
      <c r="NA3" s="314"/>
      <c r="NB3" s="314"/>
      <c r="NC3" s="314"/>
      <c r="ND3" s="314"/>
      <c r="NE3" s="314"/>
      <c r="NF3" s="314"/>
      <c r="NG3" s="314"/>
      <c r="NH3" s="314"/>
      <c r="NI3" s="314"/>
      <c r="NJ3" s="314"/>
      <c r="NK3" s="314"/>
      <c r="NL3" s="314"/>
      <c r="NM3" s="314"/>
      <c r="NN3" s="314"/>
      <c r="NO3" s="314"/>
      <c r="NP3" s="314"/>
      <c r="NQ3" s="314"/>
      <c r="NR3" s="314"/>
      <c r="NS3" s="314"/>
      <c r="NT3" s="314"/>
      <c r="NU3" s="314"/>
      <c r="NV3" s="314"/>
      <c r="NW3" s="314"/>
      <c r="NX3" s="314"/>
      <c r="NY3" s="314"/>
      <c r="NZ3" s="314"/>
      <c r="OA3" s="314"/>
      <c r="OB3" s="314"/>
      <c r="OC3" s="314"/>
      <c r="OD3" s="314"/>
      <c r="OE3" s="314"/>
      <c r="OF3" s="314"/>
      <c r="OG3" s="314"/>
      <c r="OH3" s="314"/>
      <c r="OI3" s="314"/>
      <c r="OJ3" s="314"/>
      <c r="OK3" s="314"/>
      <c r="OL3" s="314"/>
      <c r="OM3" s="314"/>
      <c r="ON3" s="314"/>
      <c r="OO3" s="314"/>
      <c r="OP3" s="314"/>
      <c r="OQ3" s="314"/>
      <c r="OR3" s="314"/>
      <c r="OS3" s="314"/>
      <c r="OT3" s="314"/>
      <c r="OU3" s="314"/>
      <c r="OV3" s="314"/>
      <c r="OW3" s="314"/>
      <c r="OX3" s="314"/>
      <c r="OY3" s="314"/>
      <c r="OZ3" s="314"/>
      <c r="PA3" s="314"/>
      <c r="PB3" s="314"/>
      <c r="PC3" s="314"/>
      <c r="PD3" s="314"/>
      <c r="PE3" s="314"/>
      <c r="PF3" s="314"/>
      <c r="PG3" s="314"/>
      <c r="PH3" s="314"/>
      <c r="PI3" s="314"/>
      <c r="PJ3" s="314"/>
      <c r="PK3" s="314"/>
      <c r="PL3" s="314"/>
      <c r="PM3" s="314"/>
      <c r="PN3" s="314"/>
      <c r="PO3" s="314"/>
      <c r="PP3" s="314"/>
      <c r="PQ3" s="314"/>
      <c r="PR3" s="314"/>
      <c r="PS3" s="314"/>
      <c r="PT3" s="314"/>
      <c r="PU3" s="314"/>
      <c r="PV3" s="314"/>
      <c r="PW3" s="314"/>
      <c r="PX3" s="314"/>
      <c r="PY3" s="314"/>
      <c r="PZ3" s="314"/>
      <c r="QA3" s="314"/>
      <c r="QB3" s="314"/>
      <c r="QC3" s="314"/>
      <c r="QD3" s="314"/>
      <c r="QE3" s="314"/>
      <c r="QF3" s="314"/>
      <c r="QG3" s="314"/>
      <c r="QH3" s="314"/>
      <c r="QI3" s="314"/>
      <c r="QJ3" s="314"/>
      <c r="QK3" s="314"/>
      <c r="QL3" s="314"/>
      <c r="QM3" s="314"/>
      <c r="QN3" s="314"/>
      <c r="QO3" s="314"/>
      <c r="QP3" s="314"/>
      <c r="QQ3" s="314"/>
      <c r="QR3" s="314"/>
      <c r="QS3" s="314"/>
      <c r="QT3" s="314"/>
      <c r="QU3" s="314"/>
      <c r="QV3" s="314"/>
      <c r="QW3" s="314"/>
      <c r="QX3" s="314"/>
      <c r="QY3" s="314"/>
      <c r="QZ3" s="314"/>
      <c r="RA3" s="314"/>
      <c r="RB3" s="314"/>
      <c r="RC3" s="314"/>
      <c r="RD3" s="314"/>
      <c r="RE3" s="314"/>
      <c r="RF3" s="314"/>
      <c r="RG3" s="314"/>
      <c r="RH3" s="314"/>
      <c r="RI3" s="314"/>
      <c r="RJ3" s="314"/>
      <c r="RK3" s="314"/>
      <c r="RL3" s="314"/>
      <c r="RM3" s="314"/>
      <c r="RN3" s="314"/>
      <c r="RO3" s="314"/>
      <c r="RP3" s="314"/>
      <c r="RQ3" s="314"/>
      <c r="RR3" s="314"/>
      <c r="RS3" s="314"/>
      <c r="RT3" s="314"/>
      <c r="RU3" s="314"/>
      <c r="RV3" s="314"/>
      <c r="RW3" s="314"/>
      <c r="RX3" s="314"/>
      <c r="RY3" s="314"/>
      <c r="RZ3" s="314"/>
      <c r="SA3" s="314"/>
      <c r="SB3" s="314"/>
      <c r="SC3" s="314"/>
      <c r="SD3" s="314"/>
      <c r="SE3" s="314"/>
      <c r="SF3" s="314"/>
      <c r="SG3" s="314"/>
      <c r="SH3" s="314"/>
      <c r="SI3" s="314"/>
      <c r="SJ3" s="314"/>
      <c r="SK3" s="314"/>
      <c r="SL3" s="314"/>
      <c r="SM3" s="314"/>
      <c r="SN3" s="314"/>
      <c r="SO3" s="314"/>
      <c r="SP3" s="314"/>
      <c r="SQ3" s="314"/>
      <c r="SR3" s="314"/>
      <c r="SS3" s="314"/>
      <c r="ST3" s="314"/>
      <c r="SU3" s="314"/>
      <c r="SV3" s="314"/>
      <c r="SW3" s="314"/>
      <c r="SX3" s="314"/>
      <c r="SY3" s="314"/>
      <c r="SZ3" s="314"/>
      <c r="TA3" s="314"/>
      <c r="TB3" s="314"/>
      <c r="TC3" s="314"/>
      <c r="TD3" s="314"/>
      <c r="TE3" s="314"/>
      <c r="TF3" s="314"/>
      <c r="TG3" s="314"/>
      <c r="TH3" s="314"/>
      <c r="TI3" s="314"/>
      <c r="TJ3" s="314"/>
      <c r="TK3" s="314"/>
      <c r="TL3" s="314"/>
      <c r="TM3" s="314"/>
      <c r="TN3" s="314"/>
      <c r="TO3" s="314"/>
      <c r="TP3" s="314"/>
      <c r="TQ3" s="314"/>
      <c r="TR3" s="314"/>
      <c r="TS3" s="314"/>
      <c r="TT3" s="314"/>
      <c r="TU3" s="314"/>
      <c r="TV3" s="314"/>
      <c r="TW3" s="314"/>
      <c r="TX3" s="314"/>
      <c r="TY3" s="314"/>
      <c r="TZ3" s="314"/>
      <c r="UA3" s="314"/>
      <c r="UB3" s="314"/>
      <c r="UC3" s="314"/>
      <c r="UD3" s="314"/>
      <c r="UE3" s="314"/>
      <c r="UF3" s="314"/>
      <c r="UG3" s="314"/>
      <c r="UH3" s="314"/>
      <c r="UI3" s="314"/>
    </row>
    <row r="4" spans="1:555" ht="15.75" thickBot="1" x14ac:dyDescent="0.3"/>
    <row r="5" spans="1:555" ht="53.25" thickBot="1" x14ac:dyDescent="0.3">
      <c r="C5" s="79" t="s">
        <v>374</v>
      </c>
      <c r="D5" s="190">
        <f>SUMIF(C:C,$C$10,D:D)</f>
        <v>1820943.618</v>
      </c>
    </row>
    <row r="6" spans="1:555" x14ac:dyDescent="0.25">
      <c r="C6" s="99"/>
      <c r="D6" s="99"/>
      <c r="E6" s="99"/>
      <c r="F6" s="99"/>
      <c r="G6" s="71"/>
      <c r="H6" s="99"/>
      <c r="I6" s="99"/>
    </row>
    <row r="7" spans="1:555" x14ac:dyDescent="0.25">
      <c r="C7" s="99"/>
      <c r="D7" s="99"/>
      <c r="E7" s="99"/>
      <c r="F7" s="99"/>
      <c r="G7" s="71"/>
      <c r="H7" s="99"/>
      <c r="I7" s="99"/>
    </row>
    <row r="8" spans="1:555" x14ac:dyDescent="0.25">
      <c r="C8" s="99"/>
      <c r="D8" s="99"/>
      <c r="E8" s="99"/>
      <c r="F8" s="99"/>
      <c r="G8" s="71"/>
      <c r="H8" s="99"/>
      <c r="I8" s="99"/>
    </row>
    <row r="9" spans="1:555" ht="15.75" thickBot="1" x14ac:dyDescent="0.3">
      <c r="C9" s="99"/>
      <c r="D9" s="99"/>
      <c r="E9" s="99"/>
      <c r="F9" s="528">
        <f>+D10+D54+D98+D142+D186+D230+D276+D322+D366+D410+D454</f>
        <v>1820943.618</v>
      </c>
      <c r="G9" s="71"/>
      <c r="H9" s="99"/>
      <c r="I9" s="99"/>
      <c r="K9" s="168"/>
    </row>
    <row r="10" spans="1:555" ht="15.75" thickBot="1" x14ac:dyDescent="0.3">
      <c r="C10" s="149" t="s">
        <v>53</v>
      </c>
      <c r="D10" s="253">
        <f>SUM(F17:F51)</f>
        <v>10500</v>
      </c>
      <c r="F10" s="67"/>
      <c r="G10" s="72"/>
      <c r="H10" s="67"/>
      <c r="I10" s="67"/>
    </row>
    <row r="11" spans="1:555" x14ac:dyDescent="0.25">
      <c r="B11" s="85"/>
      <c r="C11" s="67"/>
      <c r="D11" s="31"/>
      <c r="E11" s="85"/>
      <c r="F11" s="85"/>
      <c r="G11" s="85"/>
      <c r="H11" s="69"/>
      <c r="I11" s="69"/>
      <c r="J11" s="69"/>
      <c r="K11" s="104"/>
    </row>
    <row r="12" spans="1:555" x14ac:dyDescent="0.25">
      <c r="B12" s="85"/>
      <c r="C12" s="67"/>
      <c r="D12" s="31"/>
      <c r="E12" s="85"/>
      <c r="F12" s="85"/>
      <c r="G12" s="85"/>
      <c r="H12" s="69"/>
      <c r="I12" s="69"/>
      <c r="J12" s="69"/>
      <c r="K12" s="104"/>
    </row>
    <row r="13" spans="1:555" ht="15.75" x14ac:dyDescent="0.25">
      <c r="B13" s="85"/>
      <c r="C13" s="194" t="s">
        <v>381</v>
      </c>
      <c r="D13" s="252" t="s">
        <v>1465</v>
      </c>
      <c r="E13" s="85"/>
      <c r="F13" s="85"/>
      <c r="G13" s="85"/>
      <c r="H13" s="69"/>
      <c r="I13" s="69"/>
      <c r="J13" s="69"/>
      <c r="K13" s="104"/>
    </row>
    <row r="14" spans="1:555" ht="18.75" x14ac:dyDescent="0.25">
      <c r="B14" s="85"/>
      <c r="C14" s="195" t="str">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Diseñar instrumentos adecuados de medición, de acuerdo a los puestos de la Dirección de Educación Superior</v>
      </c>
      <c r="D14" s="31"/>
      <c r="E14" s="85"/>
      <c r="F14" s="85"/>
      <c r="G14" s="85"/>
      <c r="H14" s="69"/>
      <c r="I14" s="69"/>
      <c r="J14" s="69"/>
      <c r="K14" s="104"/>
    </row>
    <row r="15" spans="1:555" ht="15.75" thickBot="1" x14ac:dyDescent="0.3">
      <c r="F15" s="85"/>
      <c r="G15" s="69"/>
      <c r="H15" s="69"/>
      <c r="I15" s="69"/>
    </row>
    <row r="16" spans="1:555" ht="15.75" thickBot="1" x14ac:dyDescent="0.3">
      <c r="C16" s="121" t="s">
        <v>44</v>
      </c>
      <c r="D16" s="121" t="s">
        <v>55</v>
      </c>
      <c r="E16" s="128" t="s">
        <v>57</v>
      </c>
      <c r="F16" s="127" t="s">
        <v>27</v>
      </c>
      <c r="G16" s="125" t="s">
        <v>120</v>
      </c>
      <c r="H16" s="128" t="s">
        <v>46</v>
      </c>
      <c r="I16" s="125" t="s">
        <v>121</v>
      </c>
      <c r="J16" s="125" t="s">
        <v>399</v>
      </c>
      <c r="K16" s="125" t="s">
        <v>400</v>
      </c>
    </row>
    <row r="17" spans="3:11" x14ac:dyDescent="0.25">
      <c r="C17" s="133"/>
      <c r="D17" s="206"/>
      <c r="E17" s="204"/>
      <c r="F17" s="89">
        <f t="shared" ref="F17:F51" si="0">D17*E17</f>
        <v>0</v>
      </c>
      <c r="G17" s="153" t="s">
        <v>1389</v>
      </c>
      <c r="H17" s="134"/>
      <c r="I17" s="122" t="e">
        <f>VLOOKUP(H17,Presupuesto!$B$11:$C$565,2,0)</f>
        <v>#N/A</v>
      </c>
      <c r="J17" s="203" t="s">
        <v>1345</v>
      </c>
      <c r="K17" s="90" t="s">
        <v>383</v>
      </c>
    </row>
    <row r="18" spans="3:11" x14ac:dyDescent="0.25">
      <c r="C18" s="133" t="s">
        <v>1491</v>
      </c>
      <c r="D18" s="150">
        <v>2</v>
      </c>
      <c r="E18" s="352">
        <v>1500</v>
      </c>
      <c r="F18" s="89">
        <f t="shared" ref="F18:F24" si="1">D18*E18</f>
        <v>3000</v>
      </c>
      <c r="G18" s="153" t="s">
        <v>118</v>
      </c>
      <c r="H18" s="134" t="s">
        <v>928</v>
      </c>
      <c r="I18" s="122" t="str">
        <f>VLOOKUP(H18,Presupuesto!$B$11:$C$565,2,0)</f>
        <v>UTILES DE ESCRITORIO, OFICINA Y ENSE¥ANZA</v>
      </c>
      <c r="J18" s="90" t="str">
        <f t="shared" ref="J18:J51" si="2">$J$17</f>
        <v>Desarrollo del Sistema de Educación Superior</v>
      </c>
      <c r="K18" s="90" t="s">
        <v>401</v>
      </c>
    </row>
    <row r="19" spans="3:11" x14ac:dyDescent="0.25">
      <c r="C19" s="133" t="s">
        <v>1504</v>
      </c>
      <c r="D19" s="150">
        <v>1</v>
      </c>
      <c r="E19" s="352">
        <v>2500</v>
      </c>
      <c r="F19" s="89">
        <f t="shared" si="1"/>
        <v>2500</v>
      </c>
      <c r="G19" s="153" t="s">
        <v>118</v>
      </c>
      <c r="H19" s="319" t="s">
        <v>705</v>
      </c>
      <c r="I19" s="122" t="str">
        <f>VLOOKUP(H19,Presupuesto!$B$11:$C$565,2,0)</f>
        <v>IMPRENTA Y PUBLICIDAD Y REPRODUC.</v>
      </c>
      <c r="J19" s="90" t="str">
        <f t="shared" si="2"/>
        <v>Desarrollo del Sistema de Educación Superior</v>
      </c>
      <c r="K19" s="90" t="s">
        <v>401</v>
      </c>
    </row>
    <row r="20" spans="3:11" x14ac:dyDescent="0.25">
      <c r="C20" s="133" t="s">
        <v>1503</v>
      </c>
      <c r="D20" s="150">
        <v>1</v>
      </c>
      <c r="E20" s="352">
        <v>5000</v>
      </c>
      <c r="F20" s="89">
        <f t="shared" si="1"/>
        <v>5000</v>
      </c>
      <c r="G20" s="153" t="s">
        <v>118</v>
      </c>
      <c r="H20" s="134" t="s">
        <v>941</v>
      </c>
      <c r="I20" s="122" t="str">
        <f>VLOOKUP(H20,Presupuesto!$B$11:$C$565,2,0)</f>
        <v>OTROS RESPUESTOS Y ACCESORIOS MENORES</v>
      </c>
      <c r="J20" s="90" t="str">
        <f t="shared" si="2"/>
        <v>Desarrollo del Sistema de Educación Superior</v>
      </c>
      <c r="K20" s="90" t="s">
        <v>401</v>
      </c>
    </row>
    <row r="21" spans="3:11" x14ac:dyDescent="0.25">
      <c r="C21" s="133"/>
      <c r="D21" s="150"/>
      <c r="E21" s="115"/>
      <c r="F21" s="89">
        <f t="shared" si="1"/>
        <v>0</v>
      </c>
      <c r="G21" s="153"/>
      <c r="H21" s="134"/>
      <c r="I21" s="122" t="e">
        <f>VLOOKUP(H21,Presupuesto!$B$11:$C$565,2,0)</f>
        <v>#N/A</v>
      </c>
      <c r="J21" s="90" t="str">
        <f t="shared" si="2"/>
        <v>Desarrollo del Sistema de Educación Superior</v>
      </c>
      <c r="K21" s="90" t="s">
        <v>401</v>
      </c>
    </row>
    <row r="22" spans="3:11" x14ac:dyDescent="0.25">
      <c r="C22" s="133"/>
      <c r="D22" s="150"/>
      <c r="E22" s="115"/>
      <c r="F22" s="89">
        <f t="shared" si="1"/>
        <v>0</v>
      </c>
      <c r="G22" s="153"/>
      <c r="H22" s="134"/>
      <c r="I22" s="122" t="e">
        <f>VLOOKUP(H22,Presupuesto!$B$11:$C$565,2,0)</f>
        <v>#N/A</v>
      </c>
      <c r="J22" s="90" t="str">
        <f t="shared" si="2"/>
        <v>Desarrollo del Sistema de Educación Superior</v>
      </c>
      <c r="K22" s="90" t="s">
        <v>390</v>
      </c>
    </row>
    <row r="23" spans="3:11" x14ac:dyDescent="0.25">
      <c r="C23" s="133"/>
      <c r="D23" s="150"/>
      <c r="E23" s="115"/>
      <c r="F23" s="89">
        <f t="shared" si="1"/>
        <v>0</v>
      </c>
      <c r="G23" s="153"/>
      <c r="H23" s="134"/>
      <c r="I23" s="122" t="e">
        <f>VLOOKUP(H23,Presupuesto!$B$11:$C$565,2,0)</f>
        <v>#N/A</v>
      </c>
      <c r="J23" s="90" t="str">
        <f t="shared" si="2"/>
        <v>Desarrollo del Sistema de Educación Superior</v>
      </c>
      <c r="K23" s="90" t="s">
        <v>401</v>
      </c>
    </row>
    <row r="24" spans="3:11" x14ac:dyDescent="0.25">
      <c r="C24" s="133"/>
      <c r="D24" s="150"/>
      <c r="E24" s="115"/>
      <c r="F24" s="89">
        <f t="shared" si="1"/>
        <v>0</v>
      </c>
      <c r="G24" s="153"/>
      <c r="H24" s="134"/>
      <c r="I24" s="122" t="e">
        <f>VLOOKUP(H24,Presupuesto!$B$11:$C$565,2,0)</f>
        <v>#N/A</v>
      </c>
      <c r="J24" s="90" t="str">
        <f t="shared" si="2"/>
        <v>Desarrollo del Sistema de Educación Superior</v>
      </c>
      <c r="K24" s="90" t="s">
        <v>401</v>
      </c>
    </row>
    <row r="25" spans="3:11" x14ac:dyDescent="0.25">
      <c r="C25" s="133"/>
      <c r="D25" s="150"/>
      <c r="E25" s="115"/>
      <c r="F25" s="89">
        <f t="shared" si="0"/>
        <v>0</v>
      </c>
      <c r="G25" s="153"/>
      <c r="H25" s="134"/>
      <c r="I25" s="122" t="e">
        <f>VLOOKUP(H25,Presupuesto!$B$11:$C$565,2,0)</f>
        <v>#N/A</v>
      </c>
      <c r="J25" s="90" t="str">
        <f t="shared" si="2"/>
        <v>Desarrollo del Sistema de Educación Superior</v>
      </c>
      <c r="K25" s="90" t="s">
        <v>401</v>
      </c>
    </row>
    <row r="26" spans="3:11" x14ac:dyDescent="0.25">
      <c r="C26" s="133"/>
      <c r="D26" s="150"/>
      <c r="E26" s="115"/>
      <c r="F26" s="89">
        <f t="shared" si="0"/>
        <v>0</v>
      </c>
      <c r="G26" s="153"/>
      <c r="H26" s="134"/>
      <c r="I26" s="122" t="e">
        <f>VLOOKUP(H26,Presupuesto!$B$11:$C$565,2,0)</f>
        <v>#N/A</v>
      </c>
      <c r="J26" s="90" t="str">
        <f t="shared" si="2"/>
        <v>Desarrollo del Sistema de Educación Superior</v>
      </c>
      <c r="K26" s="90" t="s">
        <v>401</v>
      </c>
    </row>
    <row r="27" spans="3:11" x14ac:dyDescent="0.25">
      <c r="C27" s="133"/>
      <c r="D27" s="150"/>
      <c r="E27" s="115"/>
      <c r="F27" s="89">
        <f t="shared" si="0"/>
        <v>0</v>
      </c>
      <c r="G27" s="153"/>
      <c r="H27" s="134"/>
      <c r="I27" s="122" t="e">
        <f>VLOOKUP(H27,Presupuesto!$B$11:$C$565,2,0)</f>
        <v>#N/A</v>
      </c>
      <c r="J27" s="90" t="str">
        <f t="shared" si="2"/>
        <v>Desarrollo del Sistema de Educación Superior</v>
      </c>
      <c r="K27" s="90" t="s">
        <v>401</v>
      </c>
    </row>
    <row r="28" spans="3:11" x14ac:dyDescent="0.25">
      <c r="C28" s="133"/>
      <c r="D28" s="150"/>
      <c r="E28" s="115"/>
      <c r="F28" s="89">
        <f t="shared" si="0"/>
        <v>0</v>
      </c>
      <c r="G28" s="153"/>
      <c r="H28" s="134"/>
      <c r="I28" s="122" t="e">
        <f>VLOOKUP(H28,Presupuesto!$B$11:$C$565,2,0)</f>
        <v>#N/A</v>
      </c>
      <c r="J28" s="90" t="str">
        <f t="shared" si="2"/>
        <v>Desarrollo del Sistema de Educación Superior</v>
      </c>
      <c r="K28" s="90" t="s">
        <v>401</v>
      </c>
    </row>
    <row r="29" spans="3:11" x14ac:dyDescent="0.25">
      <c r="C29" s="133"/>
      <c r="D29" s="150"/>
      <c r="E29" s="115"/>
      <c r="F29" s="89">
        <f t="shared" si="0"/>
        <v>0</v>
      </c>
      <c r="G29" s="153"/>
      <c r="H29" s="134"/>
      <c r="I29" s="122" t="e">
        <f>VLOOKUP(H29,Presupuesto!$B$11:$C$565,2,0)</f>
        <v>#N/A</v>
      </c>
      <c r="J29" s="90" t="str">
        <f t="shared" si="2"/>
        <v>Desarrollo del Sistema de Educación Superior</v>
      </c>
      <c r="K29" s="90" t="s">
        <v>401</v>
      </c>
    </row>
    <row r="30" spans="3:11" x14ac:dyDescent="0.25">
      <c r="C30" s="133"/>
      <c r="D30" s="150"/>
      <c r="E30" s="115"/>
      <c r="F30" s="89">
        <f t="shared" si="0"/>
        <v>0</v>
      </c>
      <c r="G30" s="153"/>
      <c r="H30" s="134"/>
      <c r="I30" s="122" t="e">
        <f>VLOOKUP(H30,Presupuesto!$B$11:$C$565,2,0)</f>
        <v>#N/A</v>
      </c>
      <c r="J30" s="90" t="str">
        <f t="shared" si="2"/>
        <v>Desarrollo del Sistema de Educación Superior</v>
      </c>
      <c r="K30" s="90" t="s">
        <v>401</v>
      </c>
    </row>
    <row r="31" spans="3:11" x14ac:dyDescent="0.25">
      <c r="C31" s="133"/>
      <c r="D31" s="150"/>
      <c r="E31" s="115"/>
      <c r="F31" s="89">
        <f t="shared" si="0"/>
        <v>0</v>
      </c>
      <c r="G31" s="153"/>
      <c r="H31" s="134"/>
      <c r="I31" s="122" t="e">
        <f>VLOOKUP(H31,Presupuesto!$B$11:$C$565,2,0)</f>
        <v>#N/A</v>
      </c>
      <c r="J31" s="90" t="str">
        <f t="shared" si="2"/>
        <v>Desarrollo del Sistema de Educación Superior</v>
      </c>
      <c r="K31" s="90" t="s">
        <v>401</v>
      </c>
    </row>
    <row r="32" spans="3:11" x14ac:dyDescent="0.25">
      <c r="C32" s="133"/>
      <c r="D32" s="150"/>
      <c r="E32" s="115"/>
      <c r="F32" s="89">
        <f t="shared" si="0"/>
        <v>0</v>
      </c>
      <c r="G32" s="153"/>
      <c r="H32" s="134"/>
      <c r="I32" s="122" t="e">
        <f>VLOOKUP(H32,Presupuesto!$B$11:$C$565,2,0)</f>
        <v>#N/A</v>
      </c>
      <c r="J32" s="90" t="str">
        <f t="shared" si="2"/>
        <v>Desarrollo del Sistema de Educación Superior</v>
      </c>
      <c r="K32" s="90" t="s">
        <v>401</v>
      </c>
    </row>
    <row r="33" spans="3:11" x14ac:dyDescent="0.25">
      <c r="C33" s="133"/>
      <c r="D33" s="150"/>
      <c r="E33" s="115"/>
      <c r="F33" s="89">
        <f t="shared" si="0"/>
        <v>0</v>
      </c>
      <c r="G33" s="153"/>
      <c r="H33" s="134"/>
      <c r="I33" s="122" t="e">
        <f>VLOOKUP(H33,Presupuesto!$B$11:$C$565,2,0)</f>
        <v>#N/A</v>
      </c>
      <c r="J33" s="90" t="str">
        <f t="shared" si="2"/>
        <v>Desarrollo del Sistema de Educación Superior</v>
      </c>
      <c r="K33" s="90" t="s">
        <v>401</v>
      </c>
    </row>
    <row r="34" spans="3:11" x14ac:dyDescent="0.25">
      <c r="C34" s="133"/>
      <c r="D34" s="150"/>
      <c r="E34" s="115"/>
      <c r="F34" s="89">
        <f t="shared" si="0"/>
        <v>0</v>
      </c>
      <c r="G34" s="153"/>
      <c r="H34" s="134"/>
      <c r="I34" s="122" t="e">
        <f>VLOOKUP(H34,Presupuesto!$B$11:$C$565,2,0)</f>
        <v>#N/A</v>
      </c>
      <c r="J34" s="90" t="str">
        <f t="shared" si="2"/>
        <v>Desarrollo del Sistema de Educación Superior</v>
      </c>
      <c r="K34" s="90" t="s">
        <v>401</v>
      </c>
    </row>
    <row r="35" spans="3:11" x14ac:dyDescent="0.25">
      <c r="C35" s="133"/>
      <c r="D35" s="150"/>
      <c r="E35" s="115"/>
      <c r="F35" s="89">
        <f t="shared" si="0"/>
        <v>0</v>
      </c>
      <c r="G35" s="153"/>
      <c r="H35" s="134"/>
      <c r="I35" s="122" t="e">
        <f>VLOOKUP(H35,Presupuesto!$B$11:$C$565,2,0)</f>
        <v>#N/A</v>
      </c>
      <c r="J35" s="90" t="str">
        <f t="shared" si="2"/>
        <v>Desarrollo del Sistema de Educación Superior</v>
      </c>
      <c r="K35" s="90" t="s">
        <v>401</v>
      </c>
    </row>
    <row r="36" spans="3:11" x14ac:dyDescent="0.25">
      <c r="C36" s="133"/>
      <c r="D36" s="150"/>
      <c r="E36" s="115"/>
      <c r="F36" s="89">
        <f t="shared" si="0"/>
        <v>0</v>
      </c>
      <c r="G36" s="153"/>
      <c r="H36" s="134"/>
      <c r="I36" s="122" t="e">
        <f>VLOOKUP(H36,Presupuesto!$B$11:$C$565,2,0)</f>
        <v>#N/A</v>
      </c>
      <c r="J36" s="90" t="str">
        <f t="shared" si="2"/>
        <v>Desarrollo del Sistema de Educación Superior</v>
      </c>
      <c r="K36" s="90" t="s">
        <v>401</v>
      </c>
    </row>
    <row r="37" spans="3:11" x14ac:dyDescent="0.25">
      <c r="C37" s="133"/>
      <c r="D37" s="150"/>
      <c r="E37" s="115"/>
      <c r="F37" s="89">
        <f t="shared" si="0"/>
        <v>0</v>
      </c>
      <c r="G37" s="153"/>
      <c r="H37" s="134"/>
      <c r="I37" s="122" t="e">
        <f>VLOOKUP(H37,Presupuesto!$B$11:$C$565,2,0)</f>
        <v>#N/A</v>
      </c>
      <c r="J37" s="90" t="str">
        <f t="shared" si="2"/>
        <v>Desarrollo del Sistema de Educación Superior</v>
      </c>
      <c r="K37" s="90" t="s">
        <v>401</v>
      </c>
    </row>
    <row r="38" spans="3:11" x14ac:dyDescent="0.25">
      <c r="C38" s="133"/>
      <c r="D38" s="150"/>
      <c r="E38" s="115"/>
      <c r="F38" s="89">
        <f t="shared" si="0"/>
        <v>0</v>
      </c>
      <c r="G38" s="153"/>
      <c r="H38" s="134"/>
      <c r="I38" s="122" t="e">
        <f>VLOOKUP(H38,Presupuesto!$B$11:$C$565,2,0)</f>
        <v>#N/A</v>
      </c>
      <c r="J38" s="90" t="str">
        <f t="shared" si="2"/>
        <v>Desarrollo del Sistema de Educación Superior</v>
      </c>
      <c r="K38" s="90" t="s">
        <v>401</v>
      </c>
    </row>
    <row r="39" spans="3:11" x14ac:dyDescent="0.25">
      <c r="C39" s="135"/>
      <c r="D39" s="143"/>
      <c r="E39" s="110"/>
      <c r="F39" s="89">
        <f t="shared" ref="F39:F45" si="3">D39*E39</f>
        <v>0</v>
      </c>
      <c r="G39" s="153"/>
      <c r="H39" s="136"/>
      <c r="I39" s="122" t="e">
        <f>VLOOKUP(H39,Presupuesto!$B$11:$C$565,2,0)</f>
        <v>#N/A</v>
      </c>
      <c r="J39" s="90" t="str">
        <f t="shared" si="2"/>
        <v>Desarrollo del Sistema de Educación Superior</v>
      </c>
      <c r="K39" s="90" t="s">
        <v>401</v>
      </c>
    </row>
    <row r="40" spans="3:11" x14ac:dyDescent="0.25">
      <c r="C40" s="135"/>
      <c r="D40" s="143"/>
      <c r="E40" s="110"/>
      <c r="F40" s="89">
        <f t="shared" si="3"/>
        <v>0</v>
      </c>
      <c r="G40" s="153"/>
      <c r="H40" s="136"/>
      <c r="I40" s="122" t="e">
        <f>VLOOKUP(H40,Presupuesto!$B$11:$C$565,2,0)</f>
        <v>#N/A</v>
      </c>
      <c r="J40" s="90" t="str">
        <f t="shared" si="2"/>
        <v>Desarrollo del Sistema de Educación Superior</v>
      </c>
      <c r="K40" s="90" t="s">
        <v>401</v>
      </c>
    </row>
    <row r="41" spans="3:11" x14ac:dyDescent="0.25">
      <c r="C41" s="135"/>
      <c r="D41" s="143"/>
      <c r="E41" s="110"/>
      <c r="F41" s="89">
        <f t="shared" si="3"/>
        <v>0</v>
      </c>
      <c r="G41" s="153"/>
      <c r="H41" s="136"/>
      <c r="I41" s="122" t="e">
        <f>VLOOKUP(H41,Presupuesto!$B$11:$C$565,2,0)</f>
        <v>#N/A</v>
      </c>
      <c r="J41" s="90" t="str">
        <f t="shared" si="2"/>
        <v>Desarrollo del Sistema de Educación Superior</v>
      </c>
      <c r="K41" s="90" t="s">
        <v>401</v>
      </c>
    </row>
    <row r="42" spans="3:11" x14ac:dyDescent="0.25">
      <c r="C42" s="135"/>
      <c r="D42" s="143"/>
      <c r="E42" s="110"/>
      <c r="F42" s="89">
        <f t="shared" si="3"/>
        <v>0</v>
      </c>
      <c r="G42" s="153"/>
      <c r="H42" s="136"/>
      <c r="I42" s="122" t="e">
        <f>VLOOKUP(H42,Presupuesto!$B$11:$C$565,2,0)</f>
        <v>#N/A</v>
      </c>
      <c r="J42" s="90" t="str">
        <f t="shared" si="2"/>
        <v>Desarrollo del Sistema de Educación Superior</v>
      </c>
      <c r="K42" s="90" t="s">
        <v>401</v>
      </c>
    </row>
    <row r="43" spans="3:11" x14ac:dyDescent="0.25">
      <c r="C43" s="135"/>
      <c r="D43" s="143"/>
      <c r="E43" s="110"/>
      <c r="F43" s="89">
        <f t="shared" si="3"/>
        <v>0</v>
      </c>
      <c r="G43" s="153"/>
      <c r="H43" s="136"/>
      <c r="I43" s="122" t="e">
        <f>VLOOKUP(H43,Presupuesto!$B$11:$C$565,2,0)</f>
        <v>#N/A</v>
      </c>
      <c r="J43" s="90" t="str">
        <f t="shared" si="2"/>
        <v>Desarrollo del Sistema de Educación Superior</v>
      </c>
      <c r="K43" s="90" t="s">
        <v>401</v>
      </c>
    </row>
    <row r="44" spans="3:11" x14ac:dyDescent="0.25">
      <c r="C44" s="135"/>
      <c r="D44" s="143"/>
      <c r="E44" s="110"/>
      <c r="F44" s="89">
        <f t="shared" si="3"/>
        <v>0</v>
      </c>
      <c r="G44" s="153"/>
      <c r="H44" s="136"/>
      <c r="I44" s="122" t="e">
        <f>VLOOKUP(H44,Presupuesto!$B$11:$C$565,2,0)</f>
        <v>#N/A</v>
      </c>
      <c r="J44" s="90" t="str">
        <f t="shared" si="2"/>
        <v>Desarrollo del Sistema de Educación Superior</v>
      </c>
      <c r="K44" s="90" t="s">
        <v>401</v>
      </c>
    </row>
    <row r="45" spans="3:11" x14ac:dyDescent="0.25">
      <c r="C45" s="135"/>
      <c r="D45" s="143"/>
      <c r="E45" s="110"/>
      <c r="F45" s="89">
        <f t="shared" si="3"/>
        <v>0</v>
      </c>
      <c r="G45" s="153"/>
      <c r="H45" s="136"/>
      <c r="I45" s="122" t="e">
        <f>VLOOKUP(H45,Presupuesto!$B$11:$C$565,2,0)</f>
        <v>#N/A</v>
      </c>
      <c r="J45" s="90" t="str">
        <f t="shared" si="2"/>
        <v>Desarrollo del Sistema de Educación Superior</v>
      </c>
      <c r="K45" s="90" t="s">
        <v>401</v>
      </c>
    </row>
    <row r="46" spans="3:11" x14ac:dyDescent="0.25">
      <c r="C46" s="135"/>
      <c r="D46" s="143"/>
      <c r="E46" s="110"/>
      <c r="F46" s="89">
        <f t="shared" si="0"/>
        <v>0</v>
      </c>
      <c r="G46" s="153"/>
      <c r="H46" s="136"/>
      <c r="I46" s="122" t="e">
        <f>VLOOKUP(H46,Presupuesto!$B$11:$C$565,2,0)</f>
        <v>#N/A</v>
      </c>
      <c r="J46" s="90" t="str">
        <f t="shared" si="2"/>
        <v>Desarrollo del Sistema de Educación Superior</v>
      </c>
      <c r="K46" s="90" t="s">
        <v>401</v>
      </c>
    </row>
    <row r="47" spans="3:11" x14ac:dyDescent="0.25">
      <c r="C47" s="137"/>
      <c r="D47" s="143"/>
      <c r="E47" s="110"/>
      <c r="F47" s="89">
        <f t="shared" si="0"/>
        <v>0</v>
      </c>
      <c r="G47" s="153"/>
      <c r="H47" s="138"/>
      <c r="I47" s="122" t="e">
        <f>VLOOKUP(H47,Presupuesto!$B$11:$C$565,2,0)</f>
        <v>#N/A</v>
      </c>
      <c r="J47" s="90" t="str">
        <f t="shared" si="2"/>
        <v>Desarrollo del Sistema de Educación Superior</v>
      </c>
      <c r="K47" s="90" t="s">
        <v>392</v>
      </c>
    </row>
    <row r="48" spans="3:11" x14ac:dyDescent="0.25">
      <c r="C48" s="137"/>
      <c r="D48" s="143"/>
      <c r="E48" s="110"/>
      <c r="F48" s="89">
        <f t="shared" si="0"/>
        <v>0</v>
      </c>
      <c r="G48" s="153"/>
      <c r="H48" s="138"/>
      <c r="I48" s="122" t="e">
        <f>VLOOKUP(H48,Presupuesto!$B$11:$C$565,2,0)</f>
        <v>#N/A</v>
      </c>
      <c r="J48" s="90" t="str">
        <f t="shared" si="2"/>
        <v>Desarrollo del Sistema de Educación Superior</v>
      </c>
      <c r="K48" s="90" t="s">
        <v>401</v>
      </c>
    </row>
    <row r="49" spans="3:11" x14ac:dyDescent="0.25">
      <c r="C49" s="137"/>
      <c r="D49" s="143"/>
      <c r="E49" s="110"/>
      <c r="F49" s="89">
        <f t="shared" si="0"/>
        <v>0</v>
      </c>
      <c r="G49" s="153"/>
      <c r="H49" s="138"/>
      <c r="I49" s="122" t="e">
        <f>VLOOKUP(H49,Presupuesto!$B$11:$C$565,2,0)</f>
        <v>#N/A</v>
      </c>
      <c r="J49" s="90" t="str">
        <f t="shared" si="2"/>
        <v>Desarrollo del Sistema de Educación Superior</v>
      </c>
      <c r="K49" s="90" t="s">
        <v>401</v>
      </c>
    </row>
    <row r="50" spans="3:11" x14ac:dyDescent="0.25">
      <c r="C50" s="137"/>
      <c r="D50" s="143"/>
      <c r="E50" s="110"/>
      <c r="F50" s="89">
        <f t="shared" si="0"/>
        <v>0</v>
      </c>
      <c r="G50" s="153"/>
      <c r="H50" s="138"/>
      <c r="I50" s="122" t="e">
        <f>VLOOKUP(H50,Presupuesto!$B$11:$C$565,2,0)</f>
        <v>#N/A</v>
      </c>
      <c r="J50" s="90" t="str">
        <f t="shared" si="2"/>
        <v>Desarrollo del Sistema de Educación Superior</v>
      </c>
      <c r="K50" s="90" t="s">
        <v>401</v>
      </c>
    </row>
    <row r="51" spans="3:11" ht="15.75" thickBot="1" x14ac:dyDescent="0.3">
      <c r="C51" s="139"/>
      <c r="D51" s="151"/>
      <c r="E51" s="95"/>
      <c r="F51" s="97">
        <f t="shared" si="0"/>
        <v>0</v>
      </c>
      <c r="G51" s="154"/>
      <c r="H51" s="140"/>
      <c r="I51" s="124" t="e">
        <f>VLOOKUP(H51,Presupuesto!$B$11:$C$565,2,0)</f>
        <v>#N/A</v>
      </c>
      <c r="J51" s="98" t="str">
        <f t="shared" si="2"/>
        <v>Desarrollo del Sistema de Educación Superior</v>
      </c>
      <c r="K51" s="116" t="s">
        <v>383</v>
      </c>
    </row>
    <row r="53" spans="3:11" ht="15.75" thickBot="1" x14ac:dyDescent="0.3">
      <c r="F53" s="82"/>
      <c r="G53" s="81"/>
      <c r="H53" s="82"/>
      <c r="I53" s="82"/>
    </row>
    <row r="54" spans="3:11" ht="15.75" thickBot="1" x14ac:dyDescent="0.3">
      <c r="C54" s="149" t="s">
        <v>53</v>
      </c>
      <c r="D54" s="253">
        <f>SUM(F61:F95)</f>
        <v>448600</v>
      </c>
      <c r="F54" s="67"/>
      <c r="G54" s="72"/>
      <c r="H54" s="67"/>
      <c r="I54" s="67"/>
    </row>
    <row r="55" spans="3:11" x14ac:dyDescent="0.25">
      <c r="C55" s="67"/>
      <c r="D55" s="31"/>
      <c r="E55" s="85"/>
      <c r="F55" s="85"/>
      <c r="G55" s="85"/>
      <c r="H55" s="69"/>
      <c r="I55" s="69"/>
      <c r="J55" s="69"/>
      <c r="K55" s="104"/>
    </row>
    <row r="56" spans="3:11" x14ac:dyDescent="0.25">
      <c r="C56" s="67"/>
      <c r="D56" s="31"/>
      <c r="E56" s="85"/>
      <c r="F56" s="85"/>
      <c r="G56" s="85"/>
      <c r="H56" s="69"/>
      <c r="I56" s="69"/>
      <c r="J56" s="69"/>
      <c r="K56" s="104"/>
    </row>
    <row r="57" spans="3:11" ht="15.75" x14ac:dyDescent="0.25">
      <c r="C57" s="194" t="s">
        <v>381</v>
      </c>
      <c r="D57" s="252" t="s">
        <v>1467</v>
      </c>
      <c r="E57" s="85"/>
      <c r="F57" s="85"/>
      <c r="G57" s="85"/>
      <c r="H57" s="69"/>
      <c r="I57" s="69"/>
      <c r="J57" s="69"/>
      <c r="K57" s="104"/>
    </row>
    <row r="58" spans="3:11" ht="18.75" x14ac:dyDescent="0.25">
      <c r="C58" s="195" t="str">
        <f>IFERROR(VLOOKUP(D57,#REF!,2,FALSE),IFERROR(VLOOKUP(D57,#REF!,2,FALSE),IFERROR(VLOOKUP(D57,#REF!,2,FALSE),IFERROR(VLOOKUP(D57,#REF!,2,FALSE),IFERROR(VLOOKUP(D57,#REF!,2,FALSE),IFERROR(VLOOKUP(D57,#REF!,2,FALSE),IFERROR(VLOOKUP(D57,#REF!,2,FALSE),IFERROR(VLOOKUP(D57,#REF!,2,FALSE),IFERROR(VLOOKUP(D57,#REF!,2,FALSE),IFERROR(VLOOKUP(D57,#REF!,2,FALSE),IFERROR(VLOOKUP(D57,#REF!,2,FALSE),IFERROR(VLOOKUP(D57,#REF!,2,FALSE),IFERROR(VLOOKUP(D57,#REF!,2,FALSE),IFERROR(VLOOKUP(D57,#REF!,2,FALSE),IFERROR(VLOOKUP(D57,'16. Desa. del Sistema Educ.Sup.'!$F:$G,2,FALSE),IFERROR(VLOOKUP(D57,#REF!,2,FALSE),VLOOKUP(D57,#REF!,2,0)))))))))))))))))</f>
        <v>Planificación y desarrollo de las sesiones del Consejo de Educación Superior y Consejo Técnico Consultivo.  Notificación de resoluciones.</v>
      </c>
      <c r="D58" s="31"/>
      <c r="E58" s="85"/>
      <c r="F58" s="85"/>
      <c r="G58" s="85"/>
      <c r="H58" s="69"/>
      <c r="I58" s="69"/>
      <c r="J58" s="69"/>
      <c r="K58" s="104"/>
    </row>
    <row r="59" spans="3:11" ht="15.75" thickBot="1" x14ac:dyDescent="0.3">
      <c r="F59" s="85"/>
      <c r="G59" s="69"/>
      <c r="H59" s="69"/>
      <c r="I59" s="69"/>
    </row>
    <row r="60" spans="3:11" ht="15.75" thickBot="1" x14ac:dyDescent="0.3">
      <c r="C60" s="121" t="s">
        <v>44</v>
      </c>
      <c r="D60" s="121" t="s">
        <v>55</v>
      </c>
      <c r="E60" s="128" t="s">
        <v>57</v>
      </c>
      <c r="F60" s="127" t="s">
        <v>27</v>
      </c>
      <c r="G60" s="125" t="s">
        <v>120</v>
      </c>
      <c r="H60" s="128" t="s">
        <v>46</v>
      </c>
      <c r="I60" s="125" t="s">
        <v>121</v>
      </c>
      <c r="J60" s="125" t="s">
        <v>399</v>
      </c>
      <c r="K60" s="125" t="s">
        <v>400</v>
      </c>
    </row>
    <row r="61" spans="3:11" x14ac:dyDescent="0.25">
      <c r="C61" s="205" t="s">
        <v>411</v>
      </c>
      <c r="D61" s="206">
        <v>12</v>
      </c>
      <c r="E61" s="204">
        <f>HLOOKUP(C61,$AH$2:$BU$3,2,0)</f>
        <v>1650</v>
      </c>
      <c r="F61" s="89">
        <f t="shared" ref="F61:F95" si="4">D61*E61</f>
        <v>19800</v>
      </c>
      <c r="G61" s="153" t="s">
        <v>118</v>
      </c>
      <c r="H61" s="359" t="s">
        <v>747</v>
      </c>
      <c r="I61" s="529" t="str">
        <f>VLOOKUP(H61,[1]Presupuesto!$B$11:$C$565,2,0)</f>
        <v>VIATICOS NACIONALES</v>
      </c>
      <c r="J61" s="203" t="s">
        <v>1345</v>
      </c>
      <c r="K61" s="90" t="s">
        <v>383</v>
      </c>
    </row>
    <row r="62" spans="3:11" x14ac:dyDescent="0.25">
      <c r="C62" s="133" t="s">
        <v>1486</v>
      </c>
      <c r="D62" s="150">
        <f>50*22</f>
        <v>1100</v>
      </c>
      <c r="E62" s="352">
        <v>300</v>
      </c>
      <c r="F62" s="89">
        <f t="shared" si="4"/>
        <v>330000</v>
      </c>
      <c r="G62" s="359" t="s">
        <v>118</v>
      </c>
      <c r="H62" s="134" t="s">
        <v>778</v>
      </c>
      <c r="I62" s="529" t="str">
        <f>VLOOKUP(H62,[1]Presupuesto!$B$11:$C$565,2,0)</f>
        <v>ALIMENTOS B EBIDAS PARA PERSONAS</v>
      </c>
      <c r="J62" s="90" t="str">
        <f>$J$61</f>
        <v>Desarrollo del Sistema de Educación Superior</v>
      </c>
      <c r="K62" s="90" t="s">
        <v>401</v>
      </c>
    </row>
    <row r="63" spans="3:11" x14ac:dyDescent="0.25">
      <c r="C63" s="133" t="s">
        <v>1487</v>
      </c>
      <c r="D63" s="150">
        <v>12</v>
      </c>
      <c r="E63" s="352">
        <v>600</v>
      </c>
      <c r="F63" s="89">
        <f t="shared" si="4"/>
        <v>7200</v>
      </c>
      <c r="G63" s="359" t="s">
        <v>118</v>
      </c>
      <c r="H63" s="134" t="s">
        <v>801</v>
      </c>
      <c r="I63" s="529" t="str">
        <f>VLOOKUP(H63,[1]Presupuesto!$B$11:$C$565,2,0)</f>
        <v>PAPEL DE ESCRITORIO</v>
      </c>
      <c r="J63" s="90" t="str">
        <f t="shared" ref="J63:J95" si="5">$J$61</f>
        <v>Desarrollo del Sistema de Educación Superior</v>
      </c>
      <c r="K63" s="90" t="s">
        <v>401</v>
      </c>
    </row>
    <row r="64" spans="3:11" x14ac:dyDescent="0.25">
      <c r="C64" s="133" t="s">
        <v>1488</v>
      </c>
      <c r="D64" s="150">
        <v>12</v>
      </c>
      <c r="E64" s="352">
        <v>800</v>
      </c>
      <c r="F64" s="89">
        <f t="shared" si="4"/>
        <v>9600</v>
      </c>
      <c r="G64" s="359" t="s">
        <v>118</v>
      </c>
      <c r="H64" s="134" t="s">
        <v>807</v>
      </c>
      <c r="I64" s="529" t="str">
        <f>VLOOKUP(H64,[1]Presupuesto!$B$11:$C$565,2,0)</f>
        <v>PRODUCTOS PAPEL Y CARTON</v>
      </c>
      <c r="J64" s="90" t="str">
        <f t="shared" si="5"/>
        <v>Desarrollo del Sistema de Educación Superior</v>
      </c>
      <c r="K64" s="90" t="s">
        <v>401</v>
      </c>
    </row>
    <row r="65" spans="3:11" x14ac:dyDescent="0.25">
      <c r="C65" s="133" t="s">
        <v>1833</v>
      </c>
      <c r="D65" s="150">
        <v>4</v>
      </c>
      <c r="E65" s="352">
        <v>500</v>
      </c>
      <c r="F65" s="89">
        <f t="shared" si="4"/>
        <v>2000</v>
      </c>
      <c r="G65" s="359" t="s">
        <v>118</v>
      </c>
      <c r="H65" s="319" t="s">
        <v>705</v>
      </c>
      <c r="I65" s="122" t="str">
        <f>VLOOKUP(H65,Presupuesto!$B$11:$C$565,2,0)</f>
        <v>IMPRENTA Y PUBLICIDAD Y REPRODUC.</v>
      </c>
      <c r="J65" s="90" t="str">
        <f t="shared" si="5"/>
        <v>Desarrollo del Sistema de Educación Superior</v>
      </c>
      <c r="K65" s="90" t="s">
        <v>401</v>
      </c>
    </row>
    <row r="66" spans="3:11" x14ac:dyDescent="0.25">
      <c r="C66" s="133" t="s">
        <v>1489</v>
      </c>
      <c r="D66" s="150">
        <v>12</v>
      </c>
      <c r="E66" s="352">
        <v>2500</v>
      </c>
      <c r="F66" s="89">
        <f t="shared" si="4"/>
        <v>30000</v>
      </c>
      <c r="G66" s="359" t="s">
        <v>118</v>
      </c>
      <c r="H66" s="134" t="s">
        <v>986</v>
      </c>
      <c r="I66" s="122" t="str">
        <f>VLOOKUP(H66,Presupuesto!$B$11:$C$565,2,0)</f>
        <v>EQUIPO DE TRANSPORTE TRACCION Y ELEVACION</v>
      </c>
      <c r="J66" s="90" t="str">
        <f t="shared" si="5"/>
        <v>Desarrollo del Sistema de Educación Superior</v>
      </c>
      <c r="K66" s="90" t="s">
        <v>401</v>
      </c>
    </row>
    <row r="67" spans="3:11" x14ac:dyDescent="0.25">
      <c r="C67" s="133" t="s">
        <v>1490</v>
      </c>
      <c r="D67" s="150">
        <v>12</v>
      </c>
      <c r="E67" s="352">
        <v>1000</v>
      </c>
      <c r="F67" s="89">
        <f t="shared" si="4"/>
        <v>12000</v>
      </c>
      <c r="G67" s="359" t="s">
        <v>118</v>
      </c>
      <c r="H67" s="134" t="s">
        <v>925</v>
      </c>
      <c r="I67" s="529" t="str">
        <f>VLOOKUP(H67,[1]Presupuesto!$B$11:$C$565,2,0)</f>
        <v>ELEMENTOS DE LIMPIEZA</v>
      </c>
      <c r="J67" s="90" t="str">
        <f t="shared" si="5"/>
        <v>Desarrollo del Sistema de Educación Superior</v>
      </c>
      <c r="K67" s="90" t="s">
        <v>401</v>
      </c>
    </row>
    <row r="68" spans="3:11" x14ac:dyDescent="0.25">
      <c r="C68" s="133" t="s">
        <v>1491</v>
      </c>
      <c r="D68" s="150">
        <v>12</v>
      </c>
      <c r="E68" s="352">
        <v>1500</v>
      </c>
      <c r="F68" s="89">
        <f t="shared" si="4"/>
        <v>18000</v>
      </c>
      <c r="G68" s="359" t="s">
        <v>118</v>
      </c>
      <c r="H68" s="134" t="s">
        <v>928</v>
      </c>
      <c r="I68" s="122" t="str">
        <f>VLOOKUP(H68,Presupuesto!$B$11:$C$565,2,0)</f>
        <v>UTILES DE ESCRITORIO, OFICINA Y ENSE¥ANZA</v>
      </c>
      <c r="J68" s="90" t="str">
        <f t="shared" si="5"/>
        <v>Desarrollo del Sistema de Educación Superior</v>
      </c>
      <c r="K68" s="90" t="s">
        <v>401</v>
      </c>
    </row>
    <row r="69" spans="3:11" x14ac:dyDescent="0.25">
      <c r="C69" s="133" t="s">
        <v>1492</v>
      </c>
      <c r="D69" s="150">
        <v>4</v>
      </c>
      <c r="E69" s="352">
        <v>5000</v>
      </c>
      <c r="F69" s="89">
        <f t="shared" si="4"/>
        <v>20000</v>
      </c>
      <c r="G69" s="359" t="s">
        <v>118</v>
      </c>
      <c r="H69" s="134" t="s">
        <v>986</v>
      </c>
      <c r="I69" s="122" t="str">
        <f>VLOOKUP(H69,Presupuesto!$B$11:$C$565,2,0)</f>
        <v>EQUIPO DE TRANSPORTE TRACCION Y ELEVACION</v>
      </c>
      <c r="J69" s="90" t="str">
        <f t="shared" si="5"/>
        <v>Desarrollo del Sistema de Educación Superior</v>
      </c>
      <c r="K69" s="90" t="s">
        <v>401</v>
      </c>
    </row>
    <row r="70" spans="3:11" x14ac:dyDescent="0.25">
      <c r="C70" s="133"/>
      <c r="D70" s="150"/>
      <c r="E70" s="115"/>
      <c r="F70" s="89">
        <f t="shared" si="4"/>
        <v>0</v>
      </c>
      <c r="G70" s="153"/>
      <c r="H70" s="134"/>
      <c r="I70" s="122" t="e">
        <f>VLOOKUP(H70,Presupuesto!$B$11:$C$565,2,0)</f>
        <v>#N/A</v>
      </c>
      <c r="J70" s="90" t="str">
        <f t="shared" si="5"/>
        <v>Desarrollo del Sistema de Educación Superior</v>
      </c>
      <c r="K70" s="90" t="s">
        <v>401</v>
      </c>
    </row>
    <row r="71" spans="3:11" x14ac:dyDescent="0.25">
      <c r="C71" s="133"/>
      <c r="D71" s="150"/>
      <c r="E71" s="115"/>
      <c r="F71" s="89">
        <f t="shared" si="4"/>
        <v>0</v>
      </c>
      <c r="G71" s="153"/>
      <c r="H71" s="134"/>
      <c r="I71" s="122"/>
      <c r="J71" s="90" t="str">
        <f t="shared" si="5"/>
        <v>Desarrollo del Sistema de Educación Superior</v>
      </c>
      <c r="K71" s="90" t="s">
        <v>401</v>
      </c>
    </row>
    <row r="72" spans="3:11" x14ac:dyDescent="0.25">
      <c r="C72" s="133"/>
      <c r="D72" s="150"/>
      <c r="E72" s="115"/>
      <c r="F72" s="89">
        <f t="shared" si="4"/>
        <v>0</v>
      </c>
      <c r="G72" s="153"/>
      <c r="H72" s="134"/>
      <c r="I72" s="122" t="e">
        <f>VLOOKUP(H72,Presupuesto!$B$11:$C$565,2,0)</f>
        <v>#N/A</v>
      </c>
      <c r="J72" s="90" t="str">
        <f t="shared" si="5"/>
        <v>Desarrollo del Sistema de Educación Superior</v>
      </c>
      <c r="K72" s="90" t="s">
        <v>401</v>
      </c>
    </row>
    <row r="73" spans="3:11" x14ac:dyDescent="0.25">
      <c r="C73" s="133"/>
      <c r="D73" s="150"/>
      <c r="E73" s="115"/>
      <c r="F73" s="89">
        <f t="shared" si="4"/>
        <v>0</v>
      </c>
      <c r="G73" s="153"/>
      <c r="H73" s="134"/>
      <c r="I73" s="122" t="e">
        <f>VLOOKUP(H73,Presupuesto!$B$11:$C$565,2,0)</f>
        <v>#N/A</v>
      </c>
      <c r="J73" s="90" t="str">
        <f t="shared" si="5"/>
        <v>Desarrollo del Sistema de Educación Superior</v>
      </c>
      <c r="K73" s="90" t="s">
        <v>401</v>
      </c>
    </row>
    <row r="74" spans="3:11" x14ac:dyDescent="0.25">
      <c r="C74" s="133"/>
      <c r="D74" s="150"/>
      <c r="E74" s="115"/>
      <c r="F74" s="89">
        <f t="shared" si="4"/>
        <v>0</v>
      </c>
      <c r="G74" s="153"/>
      <c r="H74" s="134"/>
      <c r="I74" s="122" t="e">
        <f>VLOOKUP(H74,Presupuesto!$B$11:$C$565,2,0)</f>
        <v>#N/A</v>
      </c>
      <c r="J74" s="90" t="str">
        <f t="shared" si="5"/>
        <v>Desarrollo del Sistema de Educación Superior</v>
      </c>
      <c r="K74" s="90" t="s">
        <v>401</v>
      </c>
    </row>
    <row r="75" spans="3:11" x14ac:dyDescent="0.25">
      <c r="C75" s="133"/>
      <c r="D75" s="150"/>
      <c r="E75" s="115"/>
      <c r="F75" s="89">
        <f t="shared" si="4"/>
        <v>0</v>
      </c>
      <c r="G75" s="153"/>
      <c r="H75" s="134"/>
      <c r="I75" s="122" t="e">
        <f>VLOOKUP(H75,Presupuesto!$B$11:$C$565,2,0)</f>
        <v>#N/A</v>
      </c>
      <c r="J75" s="90" t="str">
        <f t="shared" si="5"/>
        <v>Desarrollo del Sistema de Educación Superior</v>
      </c>
      <c r="K75" s="90" t="s">
        <v>401</v>
      </c>
    </row>
    <row r="76" spans="3:11" x14ac:dyDescent="0.25">
      <c r="C76" s="133"/>
      <c r="D76" s="150"/>
      <c r="E76" s="115"/>
      <c r="F76" s="89">
        <f t="shared" si="4"/>
        <v>0</v>
      </c>
      <c r="G76" s="153"/>
      <c r="H76" s="134"/>
      <c r="I76" s="122" t="e">
        <f>VLOOKUP(H76,Presupuesto!$B$11:$C$565,2,0)</f>
        <v>#N/A</v>
      </c>
      <c r="J76" s="90" t="str">
        <f t="shared" si="5"/>
        <v>Desarrollo del Sistema de Educación Superior</v>
      </c>
      <c r="K76" s="90" t="s">
        <v>401</v>
      </c>
    </row>
    <row r="77" spans="3:11" x14ac:dyDescent="0.25">
      <c r="C77" s="133"/>
      <c r="D77" s="150"/>
      <c r="E77" s="115"/>
      <c r="F77" s="89">
        <f t="shared" si="4"/>
        <v>0</v>
      </c>
      <c r="G77" s="153"/>
      <c r="H77" s="134"/>
      <c r="I77" s="122" t="e">
        <f>VLOOKUP(H77,Presupuesto!$B$11:$C$565,2,0)</f>
        <v>#N/A</v>
      </c>
      <c r="J77" s="90" t="str">
        <f t="shared" si="5"/>
        <v>Desarrollo del Sistema de Educación Superior</v>
      </c>
      <c r="K77" s="90" t="s">
        <v>401</v>
      </c>
    </row>
    <row r="78" spans="3:11" x14ac:dyDescent="0.25">
      <c r="C78" s="133"/>
      <c r="D78" s="150"/>
      <c r="E78" s="115"/>
      <c r="F78" s="89">
        <f t="shared" si="4"/>
        <v>0</v>
      </c>
      <c r="G78" s="153"/>
      <c r="H78" s="134"/>
      <c r="I78" s="122" t="e">
        <f>VLOOKUP(H78,Presupuesto!$B$11:$C$565,2,0)</f>
        <v>#N/A</v>
      </c>
      <c r="J78" s="90" t="str">
        <f t="shared" si="5"/>
        <v>Desarrollo del Sistema de Educación Superior</v>
      </c>
      <c r="K78" s="90" t="s">
        <v>401</v>
      </c>
    </row>
    <row r="79" spans="3:11" x14ac:dyDescent="0.25">
      <c r="C79" s="133"/>
      <c r="D79" s="150"/>
      <c r="E79" s="115"/>
      <c r="F79" s="89">
        <f t="shared" si="4"/>
        <v>0</v>
      </c>
      <c r="G79" s="153"/>
      <c r="H79" s="134"/>
      <c r="I79" s="122" t="e">
        <f>VLOOKUP(H79,Presupuesto!$B$11:$C$565,2,0)</f>
        <v>#N/A</v>
      </c>
      <c r="J79" s="90" t="str">
        <f t="shared" si="5"/>
        <v>Desarrollo del Sistema de Educación Superior</v>
      </c>
      <c r="K79" s="90" t="s">
        <v>401</v>
      </c>
    </row>
    <row r="80" spans="3:11" x14ac:dyDescent="0.25">
      <c r="C80" s="133"/>
      <c r="D80" s="150"/>
      <c r="E80" s="115"/>
      <c r="F80" s="89">
        <f t="shared" si="4"/>
        <v>0</v>
      </c>
      <c r="G80" s="153"/>
      <c r="H80" s="134"/>
      <c r="I80" s="122" t="e">
        <f>VLOOKUP(H80,Presupuesto!$B$11:$C$565,2,0)</f>
        <v>#N/A</v>
      </c>
      <c r="J80" s="90" t="str">
        <f t="shared" si="5"/>
        <v>Desarrollo del Sistema de Educación Superior</v>
      </c>
      <c r="K80" s="90" t="s">
        <v>401</v>
      </c>
    </row>
    <row r="81" spans="3:11" x14ac:dyDescent="0.25">
      <c r="C81" s="133"/>
      <c r="D81" s="150"/>
      <c r="E81" s="115"/>
      <c r="F81" s="89">
        <f t="shared" si="4"/>
        <v>0</v>
      </c>
      <c r="G81" s="153"/>
      <c r="H81" s="134"/>
      <c r="I81" s="122" t="e">
        <f>VLOOKUP(H81,Presupuesto!$B$11:$C$565,2,0)</f>
        <v>#N/A</v>
      </c>
      <c r="J81" s="90" t="str">
        <f t="shared" si="5"/>
        <v>Desarrollo del Sistema de Educación Superior</v>
      </c>
      <c r="K81" s="90" t="s">
        <v>401</v>
      </c>
    </row>
    <row r="82" spans="3:11" x14ac:dyDescent="0.25">
      <c r="C82" s="133"/>
      <c r="D82" s="150"/>
      <c r="E82" s="115"/>
      <c r="F82" s="89">
        <f t="shared" si="4"/>
        <v>0</v>
      </c>
      <c r="G82" s="153"/>
      <c r="H82" s="134"/>
      <c r="I82" s="122" t="e">
        <f>VLOOKUP(H82,Presupuesto!$B$11:$C$565,2,0)</f>
        <v>#N/A</v>
      </c>
      <c r="J82" s="90" t="str">
        <f t="shared" si="5"/>
        <v>Desarrollo del Sistema de Educación Superior</v>
      </c>
      <c r="K82" s="90" t="s">
        <v>401</v>
      </c>
    </row>
    <row r="83" spans="3:11" x14ac:dyDescent="0.25">
      <c r="C83" s="135"/>
      <c r="D83" s="143"/>
      <c r="E83" s="110"/>
      <c r="F83" s="89">
        <f t="shared" si="4"/>
        <v>0</v>
      </c>
      <c r="G83" s="153"/>
      <c r="H83" s="136"/>
      <c r="I83" s="122" t="e">
        <f>VLOOKUP(H83,Presupuesto!$B$11:$C$565,2,0)</f>
        <v>#N/A</v>
      </c>
      <c r="J83" s="90" t="str">
        <f t="shared" si="5"/>
        <v>Desarrollo del Sistema de Educación Superior</v>
      </c>
      <c r="K83" s="90" t="s">
        <v>401</v>
      </c>
    </row>
    <row r="84" spans="3:11" x14ac:dyDescent="0.25">
      <c r="C84" s="135"/>
      <c r="D84" s="143"/>
      <c r="E84" s="110"/>
      <c r="F84" s="89">
        <f t="shared" si="4"/>
        <v>0</v>
      </c>
      <c r="G84" s="153"/>
      <c r="H84" s="136"/>
      <c r="I84" s="122" t="e">
        <f>VLOOKUP(H84,Presupuesto!$B$11:$C$565,2,0)</f>
        <v>#N/A</v>
      </c>
      <c r="J84" s="90" t="str">
        <f t="shared" si="5"/>
        <v>Desarrollo del Sistema de Educación Superior</v>
      </c>
      <c r="K84" s="90" t="s">
        <v>401</v>
      </c>
    </row>
    <row r="85" spans="3:11" x14ac:dyDescent="0.25">
      <c r="C85" s="135"/>
      <c r="D85" s="143"/>
      <c r="E85" s="110"/>
      <c r="F85" s="89">
        <f t="shared" si="4"/>
        <v>0</v>
      </c>
      <c r="G85" s="153"/>
      <c r="H85" s="136"/>
      <c r="I85" s="122" t="e">
        <f>VLOOKUP(H85,Presupuesto!$B$11:$C$565,2,0)</f>
        <v>#N/A</v>
      </c>
      <c r="J85" s="90" t="str">
        <f t="shared" si="5"/>
        <v>Desarrollo del Sistema de Educación Superior</v>
      </c>
      <c r="K85" s="90" t="s">
        <v>401</v>
      </c>
    </row>
    <row r="86" spans="3:11" x14ac:dyDescent="0.25">
      <c r="C86" s="135"/>
      <c r="D86" s="143"/>
      <c r="E86" s="110"/>
      <c r="F86" s="89">
        <f t="shared" si="4"/>
        <v>0</v>
      </c>
      <c r="G86" s="153"/>
      <c r="H86" s="136"/>
      <c r="I86" s="122" t="e">
        <f>VLOOKUP(H86,Presupuesto!$B$11:$C$565,2,0)</f>
        <v>#N/A</v>
      </c>
      <c r="J86" s="90" t="str">
        <f t="shared" si="5"/>
        <v>Desarrollo del Sistema de Educación Superior</v>
      </c>
      <c r="K86" s="90" t="s">
        <v>401</v>
      </c>
    </row>
    <row r="87" spans="3:11" x14ac:dyDescent="0.25">
      <c r="C87" s="135"/>
      <c r="D87" s="143"/>
      <c r="E87" s="110"/>
      <c r="F87" s="89">
        <f t="shared" si="4"/>
        <v>0</v>
      </c>
      <c r="G87" s="153"/>
      <c r="H87" s="136"/>
      <c r="I87" s="122" t="e">
        <f>VLOOKUP(H87,Presupuesto!$B$11:$C$565,2,0)</f>
        <v>#N/A</v>
      </c>
      <c r="J87" s="90" t="str">
        <f t="shared" si="5"/>
        <v>Desarrollo del Sistema de Educación Superior</v>
      </c>
      <c r="K87" s="90" t="s">
        <v>401</v>
      </c>
    </row>
    <row r="88" spans="3:11" x14ac:dyDescent="0.25">
      <c r="C88" s="135"/>
      <c r="D88" s="143"/>
      <c r="E88" s="110"/>
      <c r="F88" s="89">
        <f t="shared" si="4"/>
        <v>0</v>
      </c>
      <c r="G88" s="153"/>
      <c r="H88" s="136"/>
      <c r="I88" s="122" t="e">
        <f>VLOOKUP(H88,Presupuesto!$B$11:$C$565,2,0)</f>
        <v>#N/A</v>
      </c>
      <c r="J88" s="90" t="str">
        <f t="shared" si="5"/>
        <v>Desarrollo del Sistema de Educación Superior</v>
      </c>
      <c r="K88" s="90" t="s">
        <v>401</v>
      </c>
    </row>
    <row r="89" spans="3:11" x14ac:dyDescent="0.25">
      <c r="C89" s="135"/>
      <c r="D89" s="143"/>
      <c r="E89" s="110"/>
      <c r="F89" s="89">
        <f t="shared" si="4"/>
        <v>0</v>
      </c>
      <c r="G89" s="153"/>
      <c r="H89" s="136"/>
      <c r="I89" s="122" t="e">
        <f>VLOOKUP(H89,Presupuesto!$B$11:$C$565,2,0)</f>
        <v>#N/A</v>
      </c>
      <c r="J89" s="90" t="str">
        <f t="shared" si="5"/>
        <v>Desarrollo del Sistema de Educación Superior</v>
      </c>
      <c r="K89" s="90" t="s">
        <v>401</v>
      </c>
    </row>
    <row r="90" spans="3:11" x14ac:dyDescent="0.25">
      <c r="C90" s="135"/>
      <c r="D90" s="143"/>
      <c r="E90" s="110"/>
      <c r="F90" s="89">
        <f t="shared" si="4"/>
        <v>0</v>
      </c>
      <c r="G90" s="153"/>
      <c r="H90" s="136"/>
      <c r="I90" s="122" t="e">
        <f>VLOOKUP(H90,Presupuesto!$B$11:$C$565,2,0)</f>
        <v>#N/A</v>
      </c>
      <c r="J90" s="90" t="str">
        <f t="shared" si="5"/>
        <v>Desarrollo del Sistema de Educación Superior</v>
      </c>
      <c r="K90" s="90" t="s">
        <v>401</v>
      </c>
    </row>
    <row r="91" spans="3:11" x14ac:dyDescent="0.25">
      <c r="C91" s="137"/>
      <c r="D91" s="143"/>
      <c r="E91" s="110"/>
      <c r="F91" s="89">
        <f t="shared" si="4"/>
        <v>0</v>
      </c>
      <c r="G91" s="153"/>
      <c r="H91" s="138"/>
      <c r="I91" s="122" t="e">
        <f>VLOOKUP(H91,Presupuesto!$B$11:$C$565,2,0)</f>
        <v>#N/A</v>
      </c>
      <c r="J91" s="90" t="str">
        <f t="shared" si="5"/>
        <v>Desarrollo del Sistema de Educación Superior</v>
      </c>
      <c r="K91" s="90" t="s">
        <v>392</v>
      </c>
    </row>
    <row r="92" spans="3:11" x14ac:dyDescent="0.25">
      <c r="C92" s="137"/>
      <c r="D92" s="143"/>
      <c r="E92" s="110"/>
      <c r="F92" s="89">
        <f t="shared" si="4"/>
        <v>0</v>
      </c>
      <c r="G92" s="153"/>
      <c r="H92" s="138"/>
      <c r="I92" s="122" t="e">
        <f>VLOOKUP(H92,Presupuesto!$B$11:$C$565,2,0)</f>
        <v>#N/A</v>
      </c>
      <c r="J92" s="90" t="str">
        <f t="shared" si="5"/>
        <v>Desarrollo del Sistema de Educación Superior</v>
      </c>
      <c r="K92" s="90" t="s">
        <v>401</v>
      </c>
    </row>
    <row r="93" spans="3:11" x14ac:dyDescent="0.25">
      <c r="C93" s="137"/>
      <c r="D93" s="143"/>
      <c r="E93" s="110"/>
      <c r="F93" s="89">
        <f t="shared" si="4"/>
        <v>0</v>
      </c>
      <c r="G93" s="153"/>
      <c r="H93" s="138"/>
      <c r="I93" s="122" t="e">
        <f>VLOOKUP(H93,Presupuesto!$B$11:$C$565,2,0)</f>
        <v>#N/A</v>
      </c>
      <c r="J93" s="90" t="str">
        <f t="shared" si="5"/>
        <v>Desarrollo del Sistema de Educación Superior</v>
      </c>
      <c r="K93" s="90" t="s">
        <v>401</v>
      </c>
    </row>
    <row r="94" spans="3:11" x14ac:dyDescent="0.25">
      <c r="C94" s="137"/>
      <c r="D94" s="143"/>
      <c r="E94" s="110"/>
      <c r="F94" s="89">
        <f t="shared" si="4"/>
        <v>0</v>
      </c>
      <c r="G94" s="153"/>
      <c r="H94" s="138"/>
      <c r="I94" s="122" t="e">
        <f>VLOOKUP(H94,Presupuesto!$B$11:$C$565,2,0)</f>
        <v>#N/A</v>
      </c>
      <c r="J94" s="90" t="str">
        <f t="shared" si="5"/>
        <v>Desarrollo del Sistema de Educación Superior</v>
      </c>
      <c r="K94" s="90" t="s">
        <v>401</v>
      </c>
    </row>
    <row r="95" spans="3:11" ht="15.75" thickBot="1" x14ac:dyDescent="0.3">
      <c r="C95" s="139"/>
      <c r="D95" s="151"/>
      <c r="E95" s="95"/>
      <c r="F95" s="97">
        <f t="shared" si="4"/>
        <v>0</v>
      </c>
      <c r="G95" s="154"/>
      <c r="H95" s="140"/>
      <c r="I95" s="124" t="e">
        <f>VLOOKUP(H95,Presupuesto!$B$11:$C$565,2,0)</f>
        <v>#N/A</v>
      </c>
      <c r="J95" s="98" t="str">
        <f t="shared" si="5"/>
        <v>Desarrollo del Sistema de Educación Superior</v>
      </c>
      <c r="K95" s="116" t="s">
        <v>383</v>
      </c>
    </row>
    <row r="97" spans="3:11" ht="15.75" thickBot="1" x14ac:dyDescent="0.3"/>
    <row r="98" spans="3:11" ht="15.75" thickBot="1" x14ac:dyDescent="0.3">
      <c r="C98" s="149" t="s">
        <v>53</v>
      </c>
      <c r="D98" s="253">
        <f>SUM(F105:F139)</f>
        <v>678184</v>
      </c>
      <c r="F98" s="67"/>
      <c r="G98" s="72"/>
      <c r="H98" s="67"/>
      <c r="I98" s="67"/>
    </row>
    <row r="99" spans="3:11" x14ac:dyDescent="0.25">
      <c r="C99" s="67"/>
      <c r="D99" s="31"/>
      <c r="E99" s="85"/>
      <c r="F99" s="85"/>
      <c r="G99" s="85"/>
      <c r="H99" s="69"/>
      <c r="I99" s="69"/>
      <c r="J99" s="69"/>
      <c r="K99" s="104"/>
    </row>
    <row r="100" spans="3:11" x14ac:dyDescent="0.25">
      <c r="C100" s="67"/>
      <c r="D100" s="31"/>
      <c r="E100" s="85"/>
      <c r="F100" s="85"/>
      <c r="G100" s="85"/>
      <c r="H100" s="69"/>
      <c r="I100" s="69"/>
      <c r="J100" s="69"/>
      <c r="K100" s="104"/>
    </row>
    <row r="101" spans="3:11" ht="15.75" x14ac:dyDescent="0.25">
      <c r="C101" s="194" t="s">
        <v>381</v>
      </c>
      <c r="D101" s="252" t="s">
        <v>1501</v>
      </c>
      <c r="E101" s="357" t="s">
        <v>1500</v>
      </c>
      <c r="F101" s="85"/>
      <c r="G101" s="85"/>
      <c r="H101" s="69"/>
      <c r="I101" s="69"/>
      <c r="J101" s="69"/>
      <c r="K101" s="104"/>
    </row>
    <row r="102" spans="3:11" ht="18.75" x14ac:dyDescent="0.25">
      <c r="C102" s="195" t="str">
        <f>IFERROR(VLOOKUP(D101,#REF!,2,FALSE),IFERROR(VLOOKUP(D101,#REF!,2,FALSE),IFERROR(VLOOKUP(D101,#REF!,2,FALSE),IFERROR(VLOOKUP(D101,#REF!,2,FALSE),IFERROR(VLOOKUP(D101,#REF!,2,FALSE),IFERROR(VLOOKUP(D101,#REF!,2,FALSE),IFERROR(VLOOKUP(D101,#REF!,2,FALSE),IFERROR(VLOOKUP(D101,#REF!,2,FALSE),IFERROR(VLOOKUP(D101,#REF!,2,FALSE),IFERROR(VLOOKUP(D101,#REF!,2,FALSE),IFERROR(VLOOKUP(D101,#REF!,2,FALSE),IFERROR(VLOOKUP(D101,#REF!,2,FALSE),IFERROR(VLOOKUP(D101,#REF!,2,FALSE),IFERROR(VLOOKUP(D101,#REF!,2,FALSE),IFERROR(VLOOKUP(D101,'16. Desa. del Sistema Educ.Sup.'!$F:$G,2,FALSE),IFERROR(VLOOKUP(D101,#REF!,2,FALSE),VLOOKUP(D101,#REF!,2,0)))))))))))))))))</f>
        <v>Mantenimiento  Digital y Manual del Sistema de Registro del Nivel de Educación Superior.</v>
      </c>
      <c r="D102" s="258"/>
      <c r="E102" s="85"/>
      <c r="F102" s="85"/>
      <c r="G102" s="85"/>
      <c r="H102" s="69"/>
      <c r="I102" s="69"/>
      <c r="J102" s="69"/>
      <c r="K102" s="104"/>
    </row>
    <row r="103" spans="3:11" ht="15.75" thickBot="1" x14ac:dyDescent="0.3">
      <c r="F103" s="85"/>
      <c r="G103" s="69"/>
      <c r="H103" s="69"/>
      <c r="I103" s="69"/>
    </row>
    <row r="104" spans="3:11" ht="15.75" thickBot="1" x14ac:dyDescent="0.3">
      <c r="C104" s="121" t="s">
        <v>44</v>
      </c>
      <c r="D104" s="121" t="s">
        <v>55</v>
      </c>
      <c r="E104" s="128" t="s">
        <v>57</v>
      </c>
      <c r="F104" s="127" t="s">
        <v>27</v>
      </c>
      <c r="G104" s="125" t="s">
        <v>120</v>
      </c>
      <c r="H104" s="128" t="s">
        <v>46</v>
      </c>
      <c r="I104" s="125" t="s">
        <v>121</v>
      </c>
      <c r="J104" s="125" t="s">
        <v>399</v>
      </c>
      <c r="K104" s="125" t="s">
        <v>400</v>
      </c>
    </row>
    <row r="105" spans="3:11" x14ac:dyDescent="0.25">
      <c r="C105" s="205" t="s">
        <v>428</v>
      </c>
      <c r="D105" s="206"/>
      <c r="E105" s="204">
        <f>HLOOKUP(C105,$AH$2:$BU$3,2,0)</f>
        <v>620</v>
      </c>
      <c r="F105" s="89">
        <f t="shared" ref="F105:F139" si="6">D105*E105</f>
        <v>0</v>
      </c>
      <c r="G105" s="153"/>
      <c r="H105" s="134"/>
      <c r="I105" s="122" t="e">
        <f>VLOOKUP(H105,Presupuesto!$B$11:$C$565,2,0)</f>
        <v>#N/A</v>
      </c>
      <c r="J105" s="203" t="s">
        <v>1345</v>
      </c>
      <c r="K105" s="90" t="s">
        <v>383</v>
      </c>
    </row>
    <row r="106" spans="3:11" ht="30" x14ac:dyDescent="0.25">
      <c r="C106" s="356" t="s">
        <v>1493</v>
      </c>
      <c r="D106" s="150">
        <v>500</v>
      </c>
      <c r="E106" s="352">
        <v>400</v>
      </c>
      <c r="F106" s="89">
        <f t="shared" si="6"/>
        <v>200000</v>
      </c>
      <c r="G106" s="359" t="s">
        <v>118</v>
      </c>
      <c r="H106" s="319" t="s">
        <v>705</v>
      </c>
      <c r="I106" s="122" t="str">
        <f>VLOOKUP(H106,Presupuesto!$B$11:$C$565,2,0)</f>
        <v>IMPRENTA Y PUBLICIDAD Y REPRODUC.</v>
      </c>
      <c r="J106" s="90" t="str">
        <f>$J$105</f>
        <v>Desarrollo del Sistema de Educación Superior</v>
      </c>
      <c r="K106" s="90" t="s">
        <v>401</v>
      </c>
    </row>
    <row r="107" spans="3:11" ht="30" x14ac:dyDescent="0.25">
      <c r="C107" s="356" t="s">
        <v>1494</v>
      </c>
      <c r="D107" s="150">
        <v>500</v>
      </c>
      <c r="E107" s="352">
        <v>400</v>
      </c>
      <c r="F107" s="89">
        <f t="shared" si="6"/>
        <v>200000</v>
      </c>
      <c r="G107" s="359" t="s">
        <v>118</v>
      </c>
      <c r="H107" s="319" t="s">
        <v>705</v>
      </c>
      <c r="I107" s="122" t="str">
        <f>VLOOKUP(H107,Presupuesto!$B$11:$C$565,2,0)</f>
        <v>IMPRENTA Y PUBLICIDAD Y REPRODUC.</v>
      </c>
      <c r="J107" s="90" t="str">
        <f t="shared" ref="J107:J139" si="7">$J$105</f>
        <v>Desarrollo del Sistema de Educación Superior</v>
      </c>
      <c r="K107" s="90" t="s">
        <v>401</v>
      </c>
    </row>
    <row r="108" spans="3:11" x14ac:dyDescent="0.25">
      <c r="C108" s="133" t="s">
        <v>1495</v>
      </c>
      <c r="D108" s="150">
        <v>12</v>
      </c>
      <c r="E108" s="352">
        <v>20000</v>
      </c>
      <c r="F108" s="89">
        <f t="shared" si="6"/>
        <v>240000</v>
      </c>
      <c r="G108" s="359" t="s">
        <v>118</v>
      </c>
      <c r="H108" s="134" t="s">
        <v>701</v>
      </c>
      <c r="I108" s="122" t="str">
        <f>VLOOKUP(H108,Presupuesto!$B$11:$C$565,2,0)</f>
        <v>SERVICIOS DE ALMACENAMIENTO</v>
      </c>
      <c r="J108" s="90" t="str">
        <f t="shared" si="7"/>
        <v>Desarrollo del Sistema de Educación Superior</v>
      </c>
      <c r="K108" s="90" t="s">
        <v>401</v>
      </c>
    </row>
    <row r="109" spans="3:11" x14ac:dyDescent="0.25">
      <c r="C109" s="133" t="s">
        <v>1496</v>
      </c>
      <c r="D109" s="150">
        <v>75</v>
      </c>
      <c r="E109" s="352">
        <v>120</v>
      </c>
      <c r="F109" s="89">
        <f t="shared" si="6"/>
        <v>9000</v>
      </c>
      <c r="G109" s="359" t="s">
        <v>118</v>
      </c>
      <c r="H109" s="134" t="s">
        <v>801</v>
      </c>
      <c r="I109" s="122" t="str">
        <f>VLOOKUP(H109,Presupuesto!$B$11:$C$565,2,0)</f>
        <v>PAPEL DE ESCRITORIO</v>
      </c>
      <c r="J109" s="90" t="str">
        <f t="shared" si="7"/>
        <v>Desarrollo del Sistema de Educación Superior</v>
      </c>
      <c r="K109" s="90" t="s">
        <v>401</v>
      </c>
    </row>
    <row r="110" spans="3:11" x14ac:dyDescent="0.25">
      <c r="C110" s="133" t="s">
        <v>1497</v>
      </c>
      <c r="D110" s="150">
        <v>148</v>
      </c>
      <c r="E110" s="352">
        <v>8</v>
      </c>
      <c r="F110" s="89">
        <f t="shared" si="6"/>
        <v>1184</v>
      </c>
      <c r="G110" s="359" t="s">
        <v>118</v>
      </c>
      <c r="H110" s="319" t="s">
        <v>807</v>
      </c>
      <c r="I110" s="122" t="str">
        <f>VLOOKUP(H110,Presupuesto!$B$11:$C$565,2,0)</f>
        <v>PRODUCTOS PAPEL Y CARTON</v>
      </c>
      <c r="J110" s="90" t="str">
        <f t="shared" si="7"/>
        <v>Desarrollo del Sistema de Educación Superior</v>
      </c>
      <c r="K110" s="90" t="s">
        <v>401</v>
      </c>
    </row>
    <row r="111" spans="3:11" x14ac:dyDescent="0.25">
      <c r="C111" s="133" t="s">
        <v>1498</v>
      </c>
      <c r="D111" s="150">
        <v>4</v>
      </c>
      <c r="E111" s="352">
        <v>5000</v>
      </c>
      <c r="F111" s="89">
        <f t="shared" si="6"/>
        <v>20000</v>
      </c>
      <c r="G111" s="359" t="s">
        <v>118</v>
      </c>
      <c r="H111" s="134" t="s">
        <v>928</v>
      </c>
      <c r="I111" s="122" t="str">
        <f>VLOOKUP(H111,Presupuesto!$B$11:$C$565,2,0)</f>
        <v>UTILES DE ESCRITORIO, OFICINA Y ENSE¥ANZA</v>
      </c>
      <c r="J111" s="90" t="str">
        <f t="shared" si="7"/>
        <v>Desarrollo del Sistema de Educación Superior</v>
      </c>
      <c r="K111" s="90" t="s">
        <v>401</v>
      </c>
    </row>
    <row r="112" spans="3:11" x14ac:dyDescent="0.25">
      <c r="C112" s="133" t="s">
        <v>1499</v>
      </c>
      <c r="D112" s="150">
        <v>4</v>
      </c>
      <c r="E112" s="352">
        <v>2000</v>
      </c>
      <c r="F112" s="89">
        <f t="shared" si="6"/>
        <v>8000</v>
      </c>
      <c r="G112" s="359" t="s">
        <v>118</v>
      </c>
      <c r="H112" s="319" t="s">
        <v>649</v>
      </c>
      <c r="I112" s="122" t="str">
        <f>VLOOKUP(H112,Presupuesto!$B$11:$C$565,2,0)</f>
        <v>MANTENIMIENTO Y REPARACION DE EDIFIC.Y LOCALES.</v>
      </c>
      <c r="J112" s="90" t="str">
        <f t="shared" si="7"/>
        <v>Desarrollo del Sistema de Educación Superior</v>
      </c>
      <c r="K112" s="90" t="s">
        <v>401</v>
      </c>
    </row>
    <row r="113" spans="3:11" x14ac:dyDescent="0.25">
      <c r="C113" s="133"/>
      <c r="D113" s="150"/>
      <c r="E113" s="115"/>
      <c r="F113" s="89">
        <f t="shared" si="6"/>
        <v>0</v>
      </c>
      <c r="G113" s="153"/>
      <c r="H113" s="134"/>
      <c r="I113" s="122" t="e">
        <f>VLOOKUP(H113,Presupuesto!$B$11:$C$565,2,0)</f>
        <v>#N/A</v>
      </c>
      <c r="J113" s="90" t="str">
        <f t="shared" si="7"/>
        <v>Desarrollo del Sistema de Educación Superior</v>
      </c>
      <c r="K113" s="90" t="s">
        <v>401</v>
      </c>
    </row>
    <row r="114" spans="3:11" x14ac:dyDescent="0.25">
      <c r="C114" s="133"/>
      <c r="D114" s="150"/>
      <c r="E114" s="115"/>
      <c r="F114" s="89">
        <f t="shared" si="6"/>
        <v>0</v>
      </c>
      <c r="G114" s="153"/>
      <c r="H114" s="134"/>
      <c r="I114" s="122" t="e">
        <f>VLOOKUP(H114,Presupuesto!$B$11:$C$565,2,0)</f>
        <v>#N/A</v>
      </c>
      <c r="J114" s="90" t="str">
        <f t="shared" si="7"/>
        <v>Desarrollo del Sistema de Educación Superior</v>
      </c>
      <c r="K114" s="90" t="s">
        <v>401</v>
      </c>
    </row>
    <row r="115" spans="3:11" x14ac:dyDescent="0.25">
      <c r="C115" s="133"/>
      <c r="D115" s="150"/>
      <c r="E115" s="115"/>
      <c r="F115" s="89">
        <f t="shared" si="6"/>
        <v>0</v>
      </c>
      <c r="G115" s="153"/>
      <c r="H115" s="134"/>
      <c r="I115" s="122" t="e">
        <f>VLOOKUP(H115,Presupuesto!$B$11:$C$565,2,0)</f>
        <v>#N/A</v>
      </c>
      <c r="J115" s="90" t="str">
        <f t="shared" si="7"/>
        <v>Desarrollo del Sistema de Educación Superior</v>
      </c>
      <c r="K115" s="90" t="s">
        <v>401</v>
      </c>
    </row>
    <row r="116" spans="3:11" x14ac:dyDescent="0.25">
      <c r="C116" s="133"/>
      <c r="D116" s="150"/>
      <c r="E116" s="115"/>
      <c r="F116" s="89">
        <f t="shared" si="6"/>
        <v>0</v>
      </c>
      <c r="G116" s="153"/>
      <c r="H116" s="134"/>
      <c r="I116" s="122" t="e">
        <f>VLOOKUP(H116,Presupuesto!$B$11:$C$565,2,0)</f>
        <v>#N/A</v>
      </c>
      <c r="J116" s="90" t="str">
        <f t="shared" si="7"/>
        <v>Desarrollo del Sistema de Educación Superior</v>
      </c>
      <c r="K116" s="90" t="s">
        <v>401</v>
      </c>
    </row>
    <row r="117" spans="3:11" x14ac:dyDescent="0.25">
      <c r="C117" s="133"/>
      <c r="D117" s="150"/>
      <c r="E117" s="115"/>
      <c r="F117" s="89">
        <f t="shared" si="6"/>
        <v>0</v>
      </c>
      <c r="G117" s="153"/>
      <c r="H117" s="134"/>
      <c r="I117" s="122" t="e">
        <f>VLOOKUP(H117,Presupuesto!$B$11:$C$565,2,0)</f>
        <v>#N/A</v>
      </c>
      <c r="J117" s="90" t="str">
        <f t="shared" si="7"/>
        <v>Desarrollo del Sistema de Educación Superior</v>
      </c>
      <c r="K117" s="90" t="s">
        <v>401</v>
      </c>
    </row>
    <row r="118" spans="3:11" x14ac:dyDescent="0.25">
      <c r="C118" s="133"/>
      <c r="D118" s="150"/>
      <c r="E118" s="115"/>
      <c r="F118" s="89">
        <f t="shared" si="6"/>
        <v>0</v>
      </c>
      <c r="G118" s="153"/>
      <c r="H118" s="134"/>
      <c r="I118" s="122" t="e">
        <f>VLOOKUP(H118,Presupuesto!$B$11:$C$565,2,0)</f>
        <v>#N/A</v>
      </c>
      <c r="J118" s="90" t="str">
        <f t="shared" si="7"/>
        <v>Desarrollo del Sistema de Educación Superior</v>
      </c>
      <c r="K118" s="90" t="s">
        <v>401</v>
      </c>
    </row>
    <row r="119" spans="3:11" x14ac:dyDescent="0.25">
      <c r="C119" s="133"/>
      <c r="D119" s="150"/>
      <c r="E119" s="115"/>
      <c r="F119" s="89">
        <f t="shared" si="6"/>
        <v>0</v>
      </c>
      <c r="G119" s="153"/>
      <c r="H119" s="134"/>
      <c r="I119" s="122" t="e">
        <f>VLOOKUP(H119,Presupuesto!$B$11:$C$565,2,0)</f>
        <v>#N/A</v>
      </c>
      <c r="J119" s="90" t="str">
        <f t="shared" si="7"/>
        <v>Desarrollo del Sistema de Educación Superior</v>
      </c>
      <c r="K119" s="90" t="s">
        <v>401</v>
      </c>
    </row>
    <row r="120" spans="3:11" x14ac:dyDescent="0.25">
      <c r="C120" s="133"/>
      <c r="D120" s="150"/>
      <c r="E120" s="115"/>
      <c r="F120" s="89">
        <f t="shared" si="6"/>
        <v>0</v>
      </c>
      <c r="G120" s="153"/>
      <c r="H120" s="134"/>
      <c r="I120" s="122" t="e">
        <f>VLOOKUP(H120,Presupuesto!$B$11:$C$565,2,0)</f>
        <v>#N/A</v>
      </c>
      <c r="J120" s="90" t="str">
        <f t="shared" si="7"/>
        <v>Desarrollo del Sistema de Educación Superior</v>
      </c>
      <c r="K120" s="90" t="s">
        <v>401</v>
      </c>
    </row>
    <row r="121" spans="3:11" x14ac:dyDescent="0.25">
      <c r="C121" s="133"/>
      <c r="D121" s="150"/>
      <c r="E121" s="115"/>
      <c r="F121" s="89">
        <f t="shared" si="6"/>
        <v>0</v>
      </c>
      <c r="G121" s="153"/>
      <c r="H121" s="134"/>
      <c r="I121" s="122" t="e">
        <f>VLOOKUP(H121,Presupuesto!$B$11:$C$565,2,0)</f>
        <v>#N/A</v>
      </c>
      <c r="J121" s="90" t="str">
        <f t="shared" si="7"/>
        <v>Desarrollo del Sistema de Educación Superior</v>
      </c>
      <c r="K121" s="90" t="s">
        <v>401</v>
      </c>
    </row>
    <row r="122" spans="3:11" x14ac:dyDescent="0.25">
      <c r="C122" s="133"/>
      <c r="D122" s="150"/>
      <c r="E122" s="115"/>
      <c r="F122" s="89">
        <f t="shared" si="6"/>
        <v>0</v>
      </c>
      <c r="G122" s="153"/>
      <c r="H122" s="134"/>
      <c r="I122" s="122" t="e">
        <f>VLOOKUP(H122,Presupuesto!$B$11:$C$565,2,0)</f>
        <v>#N/A</v>
      </c>
      <c r="J122" s="90" t="str">
        <f t="shared" si="7"/>
        <v>Desarrollo del Sistema de Educación Superior</v>
      </c>
      <c r="K122" s="90" t="s">
        <v>401</v>
      </c>
    </row>
    <row r="123" spans="3:11" x14ac:dyDescent="0.25">
      <c r="C123" s="133"/>
      <c r="D123" s="150"/>
      <c r="E123" s="115"/>
      <c r="F123" s="89">
        <f t="shared" si="6"/>
        <v>0</v>
      </c>
      <c r="G123" s="153"/>
      <c r="H123" s="134"/>
      <c r="I123" s="122" t="e">
        <f>VLOOKUP(H123,Presupuesto!$B$11:$C$565,2,0)</f>
        <v>#N/A</v>
      </c>
      <c r="J123" s="90" t="str">
        <f t="shared" si="7"/>
        <v>Desarrollo del Sistema de Educación Superior</v>
      </c>
      <c r="K123" s="90" t="s">
        <v>401</v>
      </c>
    </row>
    <row r="124" spans="3:11" x14ac:dyDescent="0.25">
      <c r="C124" s="133"/>
      <c r="D124" s="150"/>
      <c r="E124" s="115"/>
      <c r="F124" s="89">
        <f t="shared" si="6"/>
        <v>0</v>
      </c>
      <c r="G124" s="153"/>
      <c r="H124" s="134"/>
      <c r="I124" s="122" t="e">
        <f>VLOOKUP(H124,Presupuesto!$B$11:$C$565,2,0)</f>
        <v>#N/A</v>
      </c>
      <c r="J124" s="90" t="str">
        <f t="shared" si="7"/>
        <v>Desarrollo del Sistema de Educación Superior</v>
      </c>
      <c r="K124" s="90" t="s">
        <v>401</v>
      </c>
    </row>
    <row r="125" spans="3:11" x14ac:dyDescent="0.25">
      <c r="C125" s="133"/>
      <c r="D125" s="150"/>
      <c r="E125" s="115"/>
      <c r="F125" s="89">
        <f t="shared" si="6"/>
        <v>0</v>
      </c>
      <c r="G125" s="153"/>
      <c r="H125" s="134"/>
      <c r="I125" s="122" t="e">
        <f>VLOOKUP(H125,Presupuesto!$B$11:$C$565,2,0)</f>
        <v>#N/A</v>
      </c>
      <c r="J125" s="90" t="str">
        <f t="shared" si="7"/>
        <v>Desarrollo del Sistema de Educación Superior</v>
      </c>
      <c r="K125" s="90" t="s">
        <v>401</v>
      </c>
    </row>
    <row r="126" spans="3:11" x14ac:dyDescent="0.25">
      <c r="C126" s="133"/>
      <c r="D126" s="150"/>
      <c r="E126" s="115"/>
      <c r="F126" s="89">
        <f t="shared" si="6"/>
        <v>0</v>
      </c>
      <c r="G126" s="153"/>
      <c r="H126" s="134"/>
      <c r="I126" s="122" t="e">
        <f>VLOOKUP(H126,Presupuesto!$B$11:$C$565,2,0)</f>
        <v>#N/A</v>
      </c>
      <c r="J126" s="90" t="str">
        <f t="shared" si="7"/>
        <v>Desarrollo del Sistema de Educación Superior</v>
      </c>
      <c r="K126" s="90" t="s">
        <v>401</v>
      </c>
    </row>
    <row r="127" spans="3:11" x14ac:dyDescent="0.25">
      <c r="C127" s="135"/>
      <c r="D127" s="143"/>
      <c r="E127" s="110"/>
      <c r="F127" s="89">
        <f t="shared" si="6"/>
        <v>0</v>
      </c>
      <c r="G127" s="153"/>
      <c r="H127" s="136"/>
      <c r="I127" s="122" t="e">
        <f>VLOOKUP(H127,Presupuesto!$B$11:$C$565,2,0)</f>
        <v>#N/A</v>
      </c>
      <c r="J127" s="90" t="str">
        <f t="shared" si="7"/>
        <v>Desarrollo del Sistema de Educación Superior</v>
      </c>
      <c r="K127" s="90" t="s">
        <v>401</v>
      </c>
    </row>
    <row r="128" spans="3:11" x14ac:dyDescent="0.25">
      <c r="C128" s="135"/>
      <c r="D128" s="143"/>
      <c r="E128" s="110"/>
      <c r="F128" s="89">
        <f t="shared" si="6"/>
        <v>0</v>
      </c>
      <c r="G128" s="153"/>
      <c r="H128" s="136"/>
      <c r="I128" s="122" t="e">
        <f>VLOOKUP(H128,Presupuesto!$B$11:$C$565,2,0)</f>
        <v>#N/A</v>
      </c>
      <c r="J128" s="90" t="str">
        <f t="shared" si="7"/>
        <v>Desarrollo del Sistema de Educación Superior</v>
      </c>
      <c r="K128" s="90" t="s">
        <v>401</v>
      </c>
    </row>
    <row r="129" spans="3:11" x14ac:dyDescent="0.25">
      <c r="C129" s="135"/>
      <c r="D129" s="143"/>
      <c r="E129" s="110"/>
      <c r="F129" s="89">
        <f t="shared" si="6"/>
        <v>0</v>
      </c>
      <c r="G129" s="153"/>
      <c r="H129" s="136"/>
      <c r="I129" s="122" t="e">
        <f>VLOOKUP(H129,Presupuesto!$B$11:$C$565,2,0)</f>
        <v>#N/A</v>
      </c>
      <c r="J129" s="90" t="str">
        <f t="shared" si="7"/>
        <v>Desarrollo del Sistema de Educación Superior</v>
      </c>
      <c r="K129" s="90" t="s">
        <v>401</v>
      </c>
    </row>
    <row r="130" spans="3:11" x14ac:dyDescent="0.25">
      <c r="C130" s="135"/>
      <c r="D130" s="143"/>
      <c r="E130" s="110"/>
      <c r="F130" s="89">
        <f t="shared" si="6"/>
        <v>0</v>
      </c>
      <c r="G130" s="153"/>
      <c r="H130" s="136"/>
      <c r="I130" s="122" t="e">
        <f>VLOOKUP(H130,Presupuesto!$B$11:$C$565,2,0)</f>
        <v>#N/A</v>
      </c>
      <c r="J130" s="90" t="str">
        <f t="shared" si="7"/>
        <v>Desarrollo del Sistema de Educación Superior</v>
      </c>
      <c r="K130" s="90" t="s">
        <v>401</v>
      </c>
    </row>
    <row r="131" spans="3:11" x14ac:dyDescent="0.25">
      <c r="C131" s="135"/>
      <c r="D131" s="143"/>
      <c r="E131" s="110"/>
      <c r="F131" s="89">
        <f t="shared" si="6"/>
        <v>0</v>
      </c>
      <c r="G131" s="153"/>
      <c r="H131" s="136"/>
      <c r="I131" s="122" t="e">
        <f>VLOOKUP(H131,Presupuesto!$B$11:$C$565,2,0)</f>
        <v>#N/A</v>
      </c>
      <c r="J131" s="90" t="str">
        <f t="shared" si="7"/>
        <v>Desarrollo del Sistema de Educación Superior</v>
      </c>
      <c r="K131" s="90" t="s">
        <v>401</v>
      </c>
    </row>
    <row r="132" spans="3:11" x14ac:dyDescent="0.25">
      <c r="C132" s="135"/>
      <c r="D132" s="143"/>
      <c r="E132" s="110"/>
      <c r="F132" s="89">
        <f t="shared" si="6"/>
        <v>0</v>
      </c>
      <c r="G132" s="153"/>
      <c r="H132" s="136"/>
      <c r="I132" s="122" t="e">
        <f>VLOOKUP(H132,Presupuesto!$B$11:$C$565,2,0)</f>
        <v>#N/A</v>
      </c>
      <c r="J132" s="90" t="str">
        <f t="shared" si="7"/>
        <v>Desarrollo del Sistema de Educación Superior</v>
      </c>
      <c r="K132" s="90" t="s">
        <v>401</v>
      </c>
    </row>
    <row r="133" spans="3:11" x14ac:dyDescent="0.25">
      <c r="C133" s="135"/>
      <c r="D133" s="143"/>
      <c r="E133" s="110"/>
      <c r="F133" s="89">
        <f t="shared" si="6"/>
        <v>0</v>
      </c>
      <c r="G133" s="153"/>
      <c r="H133" s="136"/>
      <c r="I133" s="122" t="e">
        <f>VLOOKUP(H133,Presupuesto!$B$11:$C$565,2,0)</f>
        <v>#N/A</v>
      </c>
      <c r="J133" s="90" t="str">
        <f t="shared" si="7"/>
        <v>Desarrollo del Sistema de Educación Superior</v>
      </c>
      <c r="K133" s="90" t="s">
        <v>401</v>
      </c>
    </row>
    <row r="134" spans="3:11" x14ac:dyDescent="0.25">
      <c r="C134" s="135"/>
      <c r="D134" s="143"/>
      <c r="E134" s="110"/>
      <c r="F134" s="89">
        <f t="shared" si="6"/>
        <v>0</v>
      </c>
      <c r="G134" s="153"/>
      <c r="H134" s="136"/>
      <c r="I134" s="122" t="e">
        <f>VLOOKUP(H134,Presupuesto!$B$11:$C$565,2,0)</f>
        <v>#N/A</v>
      </c>
      <c r="J134" s="90" t="str">
        <f t="shared" si="7"/>
        <v>Desarrollo del Sistema de Educación Superior</v>
      </c>
      <c r="K134" s="90" t="s">
        <v>401</v>
      </c>
    </row>
    <row r="135" spans="3:11" x14ac:dyDescent="0.25">
      <c r="C135" s="137"/>
      <c r="D135" s="143"/>
      <c r="E135" s="110"/>
      <c r="F135" s="89">
        <f t="shared" si="6"/>
        <v>0</v>
      </c>
      <c r="G135" s="153"/>
      <c r="H135" s="138"/>
      <c r="I135" s="122" t="e">
        <f>VLOOKUP(H135,Presupuesto!$B$11:$C$565,2,0)</f>
        <v>#N/A</v>
      </c>
      <c r="J135" s="90" t="str">
        <f t="shared" si="7"/>
        <v>Desarrollo del Sistema de Educación Superior</v>
      </c>
      <c r="K135" s="90" t="s">
        <v>392</v>
      </c>
    </row>
    <row r="136" spans="3:11" x14ac:dyDescent="0.25">
      <c r="C136" s="137"/>
      <c r="D136" s="143"/>
      <c r="E136" s="110"/>
      <c r="F136" s="89">
        <f t="shared" si="6"/>
        <v>0</v>
      </c>
      <c r="G136" s="153"/>
      <c r="H136" s="138"/>
      <c r="I136" s="122" t="e">
        <f>VLOOKUP(H136,Presupuesto!$B$11:$C$565,2,0)</f>
        <v>#N/A</v>
      </c>
      <c r="J136" s="90" t="str">
        <f t="shared" si="7"/>
        <v>Desarrollo del Sistema de Educación Superior</v>
      </c>
      <c r="K136" s="90" t="s">
        <v>401</v>
      </c>
    </row>
    <row r="137" spans="3:11" x14ac:dyDescent="0.25">
      <c r="C137" s="137"/>
      <c r="D137" s="143"/>
      <c r="E137" s="110"/>
      <c r="F137" s="89">
        <f t="shared" si="6"/>
        <v>0</v>
      </c>
      <c r="G137" s="153"/>
      <c r="H137" s="138"/>
      <c r="I137" s="122" t="e">
        <f>VLOOKUP(H137,Presupuesto!$B$11:$C$565,2,0)</f>
        <v>#N/A</v>
      </c>
      <c r="J137" s="90" t="str">
        <f t="shared" si="7"/>
        <v>Desarrollo del Sistema de Educación Superior</v>
      </c>
      <c r="K137" s="90" t="s">
        <v>401</v>
      </c>
    </row>
    <row r="138" spans="3:11" x14ac:dyDescent="0.25">
      <c r="C138" s="137"/>
      <c r="D138" s="143"/>
      <c r="E138" s="110"/>
      <c r="F138" s="89">
        <f t="shared" si="6"/>
        <v>0</v>
      </c>
      <c r="G138" s="153"/>
      <c r="H138" s="138"/>
      <c r="I138" s="122" t="e">
        <f>VLOOKUP(H138,Presupuesto!$B$11:$C$565,2,0)</f>
        <v>#N/A</v>
      </c>
      <c r="J138" s="90" t="str">
        <f t="shared" si="7"/>
        <v>Desarrollo del Sistema de Educación Superior</v>
      </c>
      <c r="K138" s="90" t="s">
        <v>401</v>
      </c>
    </row>
    <row r="139" spans="3:11" ht="15.75" thickBot="1" x14ac:dyDescent="0.3">
      <c r="C139" s="139"/>
      <c r="D139" s="151"/>
      <c r="E139" s="95"/>
      <c r="F139" s="97">
        <f t="shared" si="6"/>
        <v>0</v>
      </c>
      <c r="G139" s="154"/>
      <c r="H139" s="140"/>
      <c r="I139" s="124" t="e">
        <f>VLOOKUP(H139,Presupuesto!$B$11:$C$565,2,0)</f>
        <v>#N/A</v>
      </c>
      <c r="J139" s="98" t="str">
        <f t="shared" si="7"/>
        <v>Desarrollo del Sistema de Educación Superior</v>
      </c>
      <c r="K139" s="116" t="s">
        <v>383</v>
      </c>
    </row>
    <row r="141" spans="3:11" ht="15.75" thickBot="1" x14ac:dyDescent="0.3">
      <c r="F141" s="82"/>
      <c r="G141" s="81"/>
      <c r="H141" s="82"/>
      <c r="I141" s="82"/>
    </row>
    <row r="142" spans="3:11" ht="15.75" thickBot="1" x14ac:dyDescent="0.3">
      <c r="C142" s="149" t="s">
        <v>53</v>
      </c>
      <c r="D142" s="253">
        <f>SUM(F149:F183)</f>
        <v>82000</v>
      </c>
      <c r="F142" s="67"/>
      <c r="G142" s="72"/>
      <c r="H142" s="67"/>
      <c r="I142" s="67"/>
    </row>
    <row r="143" spans="3:11" x14ac:dyDescent="0.25">
      <c r="C143" s="67"/>
      <c r="D143" s="31"/>
      <c r="E143" s="85"/>
      <c r="F143" s="85"/>
      <c r="G143" s="85"/>
      <c r="H143" s="69"/>
      <c r="I143" s="69"/>
      <c r="J143" s="69"/>
      <c r="K143" s="104"/>
    </row>
    <row r="144" spans="3:11" x14ac:dyDescent="0.25">
      <c r="C144" s="67"/>
      <c r="D144" s="31"/>
      <c r="E144" s="85"/>
      <c r="F144" s="85"/>
      <c r="G144" s="85"/>
      <c r="H144" s="69"/>
      <c r="I144" s="69"/>
      <c r="J144" s="69"/>
      <c r="K144" s="104"/>
    </row>
    <row r="145" spans="3:11" ht="15.75" x14ac:dyDescent="0.25">
      <c r="C145" s="194" t="s">
        <v>381</v>
      </c>
      <c r="D145" s="252" t="s">
        <v>1468</v>
      </c>
      <c r="E145" s="85"/>
      <c r="F145" s="85"/>
      <c r="G145" s="85"/>
      <c r="H145" s="69"/>
      <c r="I145" s="69"/>
      <c r="J145" s="69"/>
      <c r="K145" s="104"/>
    </row>
    <row r="146" spans="3:11" ht="18.75" x14ac:dyDescent="0.25">
      <c r="C146" s="195" t="str">
        <f>IFERROR(VLOOKUP(D145,#REF!,2,FALSE),IFERROR(VLOOKUP(D145,#REF!,2,FALSE),IFERROR(VLOOKUP(D145,#REF!,2,FALSE),IFERROR(VLOOKUP(D145,#REF!,2,FALSE),IFERROR(VLOOKUP(D145,#REF!,2,FALSE),IFERROR(VLOOKUP(D145,#REF!,2,FALSE),IFERROR(VLOOKUP(D145,#REF!,2,FALSE),IFERROR(VLOOKUP(D145,#REF!,2,FALSE),IFERROR(VLOOKUP(D145,#REF!,2,FALSE),IFERROR(VLOOKUP(D145,#REF!,2,FALSE),IFERROR(VLOOKUP(D145,#REF!,2,FALSE),IFERROR(VLOOKUP(D145,#REF!,2,FALSE),IFERROR(VLOOKUP(D145,#REF!,2,FALSE),IFERROR(VLOOKUP(D145,#REF!,2,FALSE),IFERROR(VLOOKUP(D145,'16. Desa. del Sistema Educ.Sup.'!$F:$G,2,FALSE),IFERROR(VLOOKUP(D145,#REF!,2,FALSE),VLOOKUP(D145,#REF!,2,0)))))))))))))))))</f>
        <v>Recepción, análisis y emisión del dictamen de las solicitudes de Reconocimiento y la homologación de títulos de abogados, emisión de auténticas y constancias.</v>
      </c>
      <c r="D146" s="31"/>
      <c r="E146" s="85"/>
      <c r="F146" s="85"/>
      <c r="G146" s="85"/>
      <c r="H146" s="69"/>
      <c r="I146" s="69"/>
      <c r="J146" s="69"/>
      <c r="K146" s="104"/>
    </row>
    <row r="147" spans="3:11" ht="15.75" thickBot="1" x14ac:dyDescent="0.3">
      <c r="F147" s="85"/>
      <c r="G147" s="69"/>
      <c r="H147" s="69"/>
      <c r="I147" s="69"/>
    </row>
    <row r="148" spans="3:11" ht="15.75" thickBot="1" x14ac:dyDescent="0.3">
      <c r="C148" s="121" t="s">
        <v>44</v>
      </c>
      <c r="D148" s="121" t="s">
        <v>55</v>
      </c>
      <c r="E148" s="128" t="s">
        <v>57</v>
      </c>
      <c r="F148" s="127" t="s">
        <v>27</v>
      </c>
      <c r="G148" s="125" t="s">
        <v>120</v>
      </c>
      <c r="H148" s="128" t="s">
        <v>46</v>
      </c>
      <c r="I148" s="125" t="s">
        <v>121</v>
      </c>
      <c r="J148" s="125" t="s">
        <v>399</v>
      </c>
      <c r="K148" s="125" t="s">
        <v>400</v>
      </c>
    </row>
    <row r="149" spans="3:11" x14ac:dyDescent="0.25">
      <c r="C149" s="205" t="s">
        <v>428</v>
      </c>
      <c r="D149" s="206"/>
      <c r="E149" s="204">
        <f>HLOOKUP(C149,$AH$2:$BU$3,2,0)</f>
        <v>620</v>
      </c>
      <c r="F149" s="89">
        <f t="shared" ref="F149:F183" si="8">D149*E149</f>
        <v>0</v>
      </c>
      <c r="G149" s="153"/>
      <c r="H149" s="134"/>
      <c r="I149" s="122" t="e">
        <f>VLOOKUP(H149,Presupuesto!$B$11:$C$565,2,0)</f>
        <v>#N/A</v>
      </c>
      <c r="J149" s="203" t="s">
        <v>1345</v>
      </c>
      <c r="K149" s="90" t="s">
        <v>383</v>
      </c>
    </row>
    <row r="150" spans="3:11" x14ac:dyDescent="0.25">
      <c r="C150" s="133" t="s">
        <v>1491</v>
      </c>
      <c r="D150" s="150">
        <v>12</v>
      </c>
      <c r="E150" s="352">
        <v>1500</v>
      </c>
      <c r="F150" s="89">
        <f t="shared" si="8"/>
        <v>18000</v>
      </c>
      <c r="G150" s="359" t="s">
        <v>118</v>
      </c>
      <c r="H150" s="134" t="s">
        <v>928</v>
      </c>
      <c r="I150" s="122" t="str">
        <f>VLOOKUP(H150,Presupuesto!$B$11:$C$565,2,0)</f>
        <v>UTILES DE ESCRITORIO, OFICINA Y ENSE¥ANZA</v>
      </c>
      <c r="J150" s="90" t="str">
        <f>$J$149</f>
        <v>Desarrollo del Sistema de Educación Superior</v>
      </c>
      <c r="K150" s="90" t="s">
        <v>401</v>
      </c>
    </row>
    <row r="151" spans="3:11" x14ac:dyDescent="0.25">
      <c r="C151" s="133" t="s">
        <v>1504</v>
      </c>
      <c r="D151" s="150">
        <v>12</v>
      </c>
      <c r="E151" s="352">
        <v>2000</v>
      </c>
      <c r="F151" s="89">
        <f t="shared" si="8"/>
        <v>24000</v>
      </c>
      <c r="G151" s="359" t="s">
        <v>118</v>
      </c>
      <c r="H151" s="319" t="s">
        <v>705</v>
      </c>
      <c r="I151" s="122" t="str">
        <f>VLOOKUP(H151,Presupuesto!$B$11:$C$565,2,0)</f>
        <v>IMPRENTA Y PUBLICIDAD Y REPRODUC.</v>
      </c>
      <c r="J151" s="90" t="str">
        <f t="shared" ref="J151:J183" si="9">$J$149</f>
        <v>Desarrollo del Sistema de Educación Superior</v>
      </c>
      <c r="K151" s="90" t="s">
        <v>401</v>
      </c>
    </row>
    <row r="152" spans="3:11" x14ac:dyDescent="0.25">
      <c r="C152" s="133" t="s">
        <v>1503</v>
      </c>
      <c r="D152" s="150">
        <v>8</v>
      </c>
      <c r="E152" s="352">
        <v>5000</v>
      </c>
      <c r="F152" s="89">
        <f t="shared" si="8"/>
        <v>40000</v>
      </c>
      <c r="G152" s="359" t="s">
        <v>118</v>
      </c>
      <c r="H152" s="134" t="s">
        <v>941</v>
      </c>
      <c r="I152" s="122" t="str">
        <f>VLOOKUP(H152,Presupuesto!$B$11:$C$565,2,0)</f>
        <v>OTROS RESPUESTOS Y ACCESORIOS MENORES</v>
      </c>
      <c r="J152" s="90" t="str">
        <f t="shared" si="9"/>
        <v>Desarrollo del Sistema de Educación Superior</v>
      </c>
      <c r="K152" s="90" t="s">
        <v>401</v>
      </c>
    </row>
    <row r="153" spans="3:11" x14ac:dyDescent="0.25">
      <c r="C153" s="133"/>
      <c r="D153" s="150"/>
      <c r="E153" s="352"/>
      <c r="F153" s="89">
        <f t="shared" si="8"/>
        <v>0</v>
      </c>
      <c r="G153" s="153"/>
      <c r="H153" s="134"/>
      <c r="I153" s="122" t="e">
        <f>VLOOKUP(H153,Presupuesto!$B$11:$C$565,2,0)</f>
        <v>#N/A</v>
      </c>
      <c r="J153" s="90" t="str">
        <f t="shared" si="9"/>
        <v>Desarrollo del Sistema de Educación Superior</v>
      </c>
      <c r="K153" s="90" t="s">
        <v>401</v>
      </c>
    </row>
    <row r="154" spans="3:11" x14ac:dyDescent="0.25">
      <c r="C154" s="133"/>
      <c r="D154" s="150"/>
      <c r="E154" s="352"/>
      <c r="F154" s="89">
        <f t="shared" si="8"/>
        <v>0</v>
      </c>
      <c r="G154" s="153"/>
      <c r="H154" s="134"/>
      <c r="I154" s="122" t="e">
        <f>VLOOKUP(H154,Presupuesto!$B$11:$C$565,2,0)</f>
        <v>#N/A</v>
      </c>
      <c r="J154" s="90" t="str">
        <f t="shared" si="9"/>
        <v>Desarrollo del Sistema de Educación Superior</v>
      </c>
      <c r="K154" s="90" t="s">
        <v>390</v>
      </c>
    </row>
    <row r="155" spans="3:11" x14ac:dyDescent="0.25">
      <c r="C155" s="133"/>
      <c r="D155" s="150"/>
      <c r="E155" s="352"/>
      <c r="F155" s="89">
        <f t="shared" si="8"/>
        <v>0</v>
      </c>
      <c r="G155" s="153"/>
      <c r="H155" s="134"/>
      <c r="I155" s="122" t="e">
        <f>VLOOKUP(H155,Presupuesto!$B$11:$C$565,2,0)</f>
        <v>#N/A</v>
      </c>
      <c r="J155" s="90" t="str">
        <f t="shared" si="9"/>
        <v>Desarrollo del Sistema de Educación Superior</v>
      </c>
      <c r="K155" s="90" t="s">
        <v>401</v>
      </c>
    </row>
    <row r="156" spans="3:11" x14ac:dyDescent="0.25">
      <c r="C156" s="133"/>
      <c r="D156" s="150"/>
      <c r="E156" s="352"/>
      <c r="F156" s="89">
        <f t="shared" si="8"/>
        <v>0</v>
      </c>
      <c r="G156" s="153"/>
      <c r="H156" s="134"/>
      <c r="I156" s="122" t="e">
        <f>VLOOKUP(H156,Presupuesto!$B$11:$C$565,2,0)</f>
        <v>#N/A</v>
      </c>
      <c r="J156" s="90" t="str">
        <f t="shared" si="9"/>
        <v>Desarrollo del Sistema de Educación Superior</v>
      </c>
      <c r="K156" s="90" t="s">
        <v>401</v>
      </c>
    </row>
    <row r="157" spans="3:11" x14ac:dyDescent="0.25">
      <c r="C157" s="133"/>
      <c r="D157" s="150"/>
      <c r="E157" s="352"/>
      <c r="F157" s="89">
        <f t="shared" si="8"/>
        <v>0</v>
      </c>
      <c r="G157" s="153"/>
      <c r="H157" s="134"/>
      <c r="I157" s="122" t="e">
        <f>VLOOKUP(H157,Presupuesto!$B$11:$C$565,2,0)</f>
        <v>#N/A</v>
      </c>
      <c r="J157" s="90" t="str">
        <f t="shared" si="9"/>
        <v>Desarrollo del Sistema de Educación Superior</v>
      </c>
      <c r="K157" s="90" t="s">
        <v>401</v>
      </c>
    </row>
    <row r="158" spans="3:11" x14ac:dyDescent="0.25">
      <c r="C158" s="133"/>
      <c r="D158" s="150"/>
      <c r="E158" s="352"/>
      <c r="F158" s="89">
        <f t="shared" si="8"/>
        <v>0</v>
      </c>
      <c r="G158" s="153"/>
      <c r="H158" s="134"/>
      <c r="I158" s="122" t="e">
        <f>VLOOKUP(H158,Presupuesto!$B$11:$C$565,2,0)</f>
        <v>#N/A</v>
      </c>
      <c r="J158" s="90" t="str">
        <f t="shared" si="9"/>
        <v>Desarrollo del Sistema de Educación Superior</v>
      </c>
      <c r="K158" s="90" t="s">
        <v>401</v>
      </c>
    </row>
    <row r="159" spans="3:11" x14ac:dyDescent="0.25">
      <c r="C159" s="133"/>
      <c r="D159" s="150"/>
      <c r="E159" s="115"/>
      <c r="F159" s="89">
        <f t="shared" si="8"/>
        <v>0</v>
      </c>
      <c r="G159" s="153"/>
      <c r="H159" s="134"/>
      <c r="I159" s="122" t="e">
        <f>VLOOKUP(H159,Presupuesto!$B$11:$C$565,2,0)</f>
        <v>#N/A</v>
      </c>
      <c r="J159" s="90" t="str">
        <f t="shared" si="9"/>
        <v>Desarrollo del Sistema de Educación Superior</v>
      </c>
      <c r="K159" s="90" t="s">
        <v>401</v>
      </c>
    </row>
    <row r="160" spans="3:11" x14ac:dyDescent="0.25">
      <c r="C160" s="133"/>
      <c r="D160" s="150"/>
      <c r="E160" s="115"/>
      <c r="F160" s="89">
        <f t="shared" si="8"/>
        <v>0</v>
      </c>
      <c r="G160" s="153"/>
      <c r="H160" s="134"/>
      <c r="I160" s="122" t="e">
        <f>VLOOKUP(H160,Presupuesto!$B$11:$C$565,2,0)</f>
        <v>#N/A</v>
      </c>
      <c r="J160" s="90" t="str">
        <f t="shared" si="9"/>
        <v>Desarrollo del Sistema de Educación Superior</v>
      </c>
      <c r="K160" s="90" t="s">
        <v>401</v>
      </c>
    </row>
    <row r="161" spans="3:11" x14ac:dyDescent="0.25">
      <c r="C161" s="133"/>
      <c r="D161" s="150"/>
      <c r="E161" s="115"/>
      <c r="F161" s="89">
        <f t="shared" si="8"/>
        <v>0</v>
      </c>
      <c r="G161" s="153"/>
      <c r="H161" s="134"/>
      <c r="I161" s="122" t="e">
        <f>VLOOKUP(H161,Presupuesto!$B$11:$C$565,2,0)</f>
        <v>#N/A</v>
      </c>
      <c r="J161" s="90" t="str">
        <f t="shared" si="9"/>
        <v>Desarrollo del Sistema de Educación Superior</v>
      </c>
      <c r="K161" s="90" t="s">
        <v>401</v>
      </c>
    </row>
    <row r="162" spans="3:11" x14ac:dyDescent="0.25">
      <c r="C162" s="133"/>
      <c r="D162" s="150"/>
      <c r="E162" s="115"/>
      <c r="F162" s="89">
        <f t="shared" si="8"/>
        <v>0</v>
      </c>
      <c r="G162" s="153"/>
      <c r="H162" s="134"/>
      <c r="I162" s="122" t="e">
        <f>VLOOKUP(H162,Presupuesto!$B$11:$C$565,2,0)</f>
        <v>#N/A</v>
      </c>
      <c r="J162" s="90" t="str">
        <f t="shared" si="9"/>
        <v>Desarrollo del Sistema de Educación Superior</v>
      </c>
      <c r="K162" s="90" t="s">
        <v>401</v>
      </c>
    </row>
    <row r="163" spans="3:11" x14ac:dyDescent="0.25">
      <c r="C163" s="133"/>
      <c r="D163" s="150"/>
      <c r="E163" s="115"/>
      <c r="F163" s="89">
        <f t="shared" si="8"/>
        <v>0</v>
      </c>
      <c r="G163" s="153"/>
      <c r="H163" s="134"/>
      <c r="I163" s="122" t="e">
        <f>VLOOKUP(H163,Presupuesto!$B$11:$C$565,2,0)</f>
        <v>#N/A</v>
      </c>
      <c r="J163" s="90" t="str">
        <f t="shared" si="9"/>
        <v>Desarrollo del Sistema de Educación Superior</v>
      </c>
      <c r="K163" s="90" t="s">
        <v>401</v>
      </c>
    </row>
    <row r="164" spans="3:11" x14ac:dyDescent="0.25">
      <c r="C164" s="133"/>
      <c r="D164" s="150"/>
      <c r="E164" s="115"/>
      <c r="F164" s="89">
        <f t="shared" si="8"/>
        <v>0</v>
      </c>
      <c r="G164" s="153"/>
      <c r="H164" s="134"/>
      <c r="I164" s="122" t="e">
        <f>VLOOKUP(H164,Presupuesto!$B$11:$C$565,2,0)</f>
        <v>#N/A</v>
      </c>
      <c r="J164" s="90" t="str">
        <f t="shared" si="9"/>
        <v>Desarrollo del Sistema de Educación Superior</v>
      </c>
      <c r="K164" s="90" t="s">
        <v>401</v>
      </c>
    </row>
    <row r="165" spans="3:11" x14ac:dyDescent="0.25">
      <c r="C165" s="133"/>
      <c r="D165" s="150"/>
      <c r="E165" s="115"/>
      <c r="F165" s="89">
        <f t="shared" si="8"/>
        <v>0</v>
      </c>
      <c r="G165" s="153"/>
      <c r="H165" s="134"/>
      <c r="I165" s="122" t="e">
        <f>VLOOKUP(H165,Presupuesto!$B$11:$C$565,2,0)</f>
        <v>#N/A</v>
      </c>
      <c r="J165" s="90" t="str">
        <f t="shared" si="9"/>
        <v>Desarrollo del Sistema de Educación Superior</v>
      </c>
      <c r="K165" s="90" t="s">
        <v>401</v>
      </c>
    </row>
    <row r="166" spans="3:11" x14ac:dyDescent="0.25">
      <c r="C166" s="133"/>
      <c r="D166" s="150"/>
      <c r="E166" s="115"/>
      <c r="F166" s="89">
        <f t="shared" si="8"/>
        <v>0</v>
      </c>
      <c r="G166" s="153"/>
      <c r="H166" s="134"/>
      <c r="I166" s="122" t="e">
        <f>VLOOKUP(H166,Presupuesto!$B$11:$C$565,2,0)</f>
        <v>#N/A</v>
      </c>
      <c r="J166" s="90" t="str">
        <f t="shared" si="9"/>
        <v>Desarrollo del Sistema de Educación Superior</v>
      </c>
      <c r="K166" s="90" t="s">
        <v>401</v>
      </c>
    </row>
    <row r="167" spans="3:11" x14ac:dyDescent="0.25">
      <c r="C167" s="133"/>
      <c r="D167" s="150"/>
      <c r="E167" s="115"/>
      <c r="F167" s="89">
        <f t="shared" si="8"/>
        <v>0</v>
      </c>
      <c r="G167" s="153"/>
      <c r="H167" s="134"/>
      <c r="I167" s="122" t="e">
        <f>VLOOKUP(H167,Presupuesto!$B$11:$C$565,2,0)</f>
        <v>#N/A</v>
      </c>
      <c r="J167" s="90" t="str">
        <f t="shared" si="9"/>
        <v>Desarrollo del Sistema de Educación Superior</v>
      </c>
      <c r="K167" s="90" t="s">
        <v>401</v>
      </c>
    </row>
    <row r="168" spans="3:11" x14ac:dyDescent="0.25">
      <c r="C168" s="133"/>
      <c r="D168" s="150"/>
      <c r="E168" s="115"/>
      <c r="F168" s="89">
        <f t="shared" si="8"/>
        <v>0</v>
      </c>
      <c r="G168" s="153"/>
      <c r="H168" s="134"/>
      <c r="I168" s="122" t="e">
        <f>VLOOKUP(H168,Presupuesto!$B$11:$C$565,2,0)</f>
        <v>#N/A</v>
      </c>
      <c r="J168" s="90" t="str">
        <f t="shared" si="9"/>
        <v>Desarrollo del Sistema de Educación Superior</v>
      </c>
      <c r="K168" s="90" t="s">
        <v>401</v>
      </c>
    </row>
    <row r="169" spans="3:11" x14ac:dyDescent="0.25">
      <c r="C169" s="133"/>
      <c r="D169" s="150"/>
      <c r="E169" s="115"/>
      <c r="F169" s="89">
        <f t="shared" si="8"/>
        <v>0</v>
      </c>
      <c r="G169" s="153"/>
      <c r="H169" s="134"/>
      <c r="I169" s="122" t="e">
        <f>VLOOKUP(H169,Presupuesto!$B$11:$C$565,2,0)</f>
        <v>#N/A</v>
      </c>
      <c r="J169" s="90" t="str">
        <f t="shared" si="9"/>
        <v>Desarrollo del Sistema de Educación Superior</v>
      </c>
      <c r="K169" s="90" t="s">
        <v>401</v>
      </c>
    </row>
    <row r="170" spans="3:11" x14ac:dyDescent="0.25">
      <c r="C170" s="133"/>
      <c r="D170" s="150"/>
      <c r="E170" s="115"/>
      <c r="F170" s="89">
        <f t="shared" si="8"/>
        <v>0</v>
      </c>
      <c r="G170" s="153"/>
      <c r="H170" s="134"/>
      <c r="I170" s="122" t="e">
        <f>VLOOKUP(H170,Presupuesto!$B$11:$C$565,2,0)</f>
        <v>#N/A</v>
      </c>
      <c r="J170" s="90" t="str">
        <f t="shared" si="9"/>
        <v>Desarrollo del Sistema de Educación Superior</v>
      </c>
      <c r="K170" s="90" t="s">
        <v>401</v>
      </c>
    </row>
    <row r="171" spans="3:11" x14ac:dyDescent="0.25">
      <c r="C171" s="135"/>
      <c r="D171" s="143"/>
      <c r="E171" s="110"/>
      <c r="F171" s="89">
        <f t="shared" si="8"/>
        <v>0</v>
      </c>
      <c r="G171" s="153"/>
      <c r="H171" s="136"/>
      <c r="I171" s="122" t="e">
        <f>VLOOKUP(H171,Presupuesto!$B$11:$C$565,2,0)</f>
        <v>#N/A</v>
      </c>
      <c r="J171" s="90" t="str">
        <f t="shared" si="9"/>
        <v>Desarrollo del Sistema de Educación Superior</v>
      </c>
      <c r="K171" s="90" t="s">
        <v>401</v>
      </c>
    </row>
    <row r="172" spans="3:11" x14ac:dyDescent="0.25">
      <c r="C172" s="135"/>
      <c r="D172" s="143"/>
      <c r="E172" s="110"/>
      <c r="F172" s="89">
        <f t="shared" si="8"/>
        <v>0</v>
      </c>
      <c r="G172" s="153"/>
      <c r="H172" s="136"/>
      <c r="I172" s="122" t="e">
        <f>VLOOKUP(H172,Presupuesto!$B$11:$C$565,2,0)</f>
        <v>#N/A</v>
      </c>
      <c r="J172" s="90" t="str">
        <f t="shared" si="9"/>
        <v>Desarrollo del Sistema de Educación Superior</v>
      </c>
      <c r="K172" s="90" t="s">
        <v>401</v>
      </c>
    </row>
    <row r="173" spans="3:11" x14ac:dyDescent="0.25">
      <c r="C173" s="135"/>
      <c r="D173" s="143"/>
      <c r="E173" s="110"/>
      <c r="F173" s="89">
        <f t="shared" si="8"/>
        <v>0</v>
      </c>
      <c r="G173" s="153"/>
      <c r="H173" s="136"/>
      <c r="I173" s="122" t="e">
        <f>VLOOKUP(H173,Presupuesto!$B$11:$C$565,2,0)</f>
        <v>#N/A</v>
      </c>
      <c r="J173" s="90" t="str">
        <f t="shared" si="9"/>
        <v>Desarrollo del Sistema de Educación Superior</v>
      </c>
      <c r="K173" s="90" t="s">
        <v>401</v>
      </c>
    </row>
    <row r="174" spans="3:11" x14ac:dyDescent="0.25">
      <c r="C174" s="135"/>
      <c r="D174" s="143"/>
      <c r="E174" s="110"/>
      <c r="F174" s="89">
        <f t="shared" si="8"/>
        <v>0</v>
      </c>
      <c r="G174" s="153"/>
      <c r="H174" s="136"/>
      <c r="I174" s="122" t="e">
        <f>VLOOKUP(H174,Presupuesto!$B$11:$C$565,2,0)</f>
        <v>#N/A</v>
      </c>
      <c r="J174" s="90" t="str">
        <f t="shared" si="9"/>
        <v>Desarrollo del Sistema de Educación Superior</v>
      </c>
      <c r="K174" s="90" t="s">
        <v>401</v>
      </c>
    </row>
    <row r="175" spans="3:11" x14ac:dyDescent="0.25">
      <c r="C175" s="135"/>
      <c r="D175" s="143"/>
      <c r="E175" s="110"/>
      <c r="F175" s="89">
        <f t="shared" si="8"/>
        <v>0</v>
      </c>
      <c r="G175" s="153"/>
      <c r="H175" s="136"/>
      <c r="I175" s="122" t="e">
        <f>VLOOKUP(H175,Presupuesto!$B$11:$C$565,2,0)</f>
        <v>#N/A</v>
      </c>
      <c r="J175" s="90" t="str">
        <f t="shared" si="9"/>
        <v>Desarrollo del Sistema de Educación Superior</v>
      </c>
      <c r="K175" s="90" t="s">
        <v>401</v>
      </c>
    </row>
    <row r="176" spans="3:11" x14ac:dyDescent="0.25">
      <c r="C176" s="135"/>
      <c r="D176" s="143"/>
      <c r="E176" s="110"/>
      <c r="F176" s="89">
        <f t="shared" si="8"/>
        <v>0</v>
      </c>
      <c r="G176" s="153"/>
      <c r="H176" s="136"/>
      <c r="I176" s="122" t="e">
        <f>VLOOKUP(H176,Presupuesto!$B$11:$C$565,2,0)</f>
        <v>#N/A</v>
      </c>
      <c r="J176" s="90" t="str">
        <f t="shared" si="9"/>
        <v>Desarrollo del Sistema de Educación Superior</v>
      </c>
      <c r="K176" s="90" t="s">
        <v>401</v>
      </c>
    </row>
    <row r="177" spans="3:11" x14ac:dyDescent="0.25">
      <c r="C177" s="135"/>
      <c r="D177" s="143"/>
      <c r="E177" s="110"/>
      <c r="F177" s="89">
        <f t="shared" si="8"/>
        <v>0</v>
      </c>
      <c r="G177" s="153"/>
      <c r="H177" s="136"/>
      <c r="I177" s="122" t="e">
        <f>VLOOKUP(H177,Presupuesto!$B$11:$C$565,2,0)</f>
        <v>#N/A</v>
      </c>
      <c r="J177" s="90" t="str">
        <f t="shared" si="9"/>
        <v>Desarrollo del Sistema de Educación Superior</v>
      </c>
      <c r="K177" s="90" t="s">
        <v>401</v>
      </c>
    </row>
    <row r="178" spans="3:11" x14ac:dyDescent="0.25">
      <c r="C178" s="135"/>
      <c r="D178" s="143"/>
      <c r="E178" s="110"/>
      <c r="F178" s="89">
        <f t="shared" si="8"/>
        <v>0</v>
      </c>
      <c r="G178" s="153"/>
      <c r="H178" s="136"/>
      <c r="I178" s="122" t="e">
        <f>VLOOKUP(H178,Presupuesto!$B$11:$C$565,2,0)</f>
        <v>#N/A</v>
      </c>
      <c r="J178" s="90" t="str">
        <f t="shared" si="9"/>
        <v>Desarrollo del Sistema de Educación Superior</v>
      </c>
      <c r="K178" s="90" t="s">
        <v>401</v>
      </c>
    </row>
    <row r="179" spans="3:11" x14ac:dyDescent="0.25">
      <c r="C179" s="137"/>
      <c r="D179" s="143"/>
      <c r="E179" s="110"/>
      <c r="F179" s="89">
        <f t="shared" si="8"/>
        <v>0</v>
      </c>
      <c r="G179" s="153"/>
      <c r="H179" s="138"/>
      <c r="I179" s="122" t="e">
        <f>VLOOKUP(H179,Presupuesto!$B$11:$C$565,2,0)</f>
        <v>#N/A</v>
      </c>
      <c r="J179" s="90" t="str">
        <f t="shared" si="9"/>
        <v>Desarrollo del Sistema de Educación Superior</v>
      </c>
      <c r="K179" s="90" t="s">
        <v>392</v>
      </c>
    </row>
    <row r="180" spans="3:11" x14ac:dyDescent="0.25">
      <c r="C180" s="137"/>
      <c r="D180" s="143"/>
      <c r="E180" s="110"/>
      <c r="F180" s="89">
        <f t="shared" si="8"/>
        <v>0</v>
      </c>
      <c r="G180" s="153"/>
      <c r="H180" s="138"/>
      <c r="I180" s="122" t="e">
        <f>VLOOKUP(H180,Presupuesto!$B$11:$C$565,2,0)</f>
        <v>#N/A</v>
      </c>
      <c r="J180" s="90" t="str">
        <f t="shared" si="9"/>
        <v>Desarrollo del Sistema de Educación Superior</v>
      </c>
      <c r="K180" s="90" t="s">
        <v>401</v>
      </c>
    </row>
    <row r="181" spans="3:11" x14ac:dyDescent="0.25">
      <c r="C181" s="137"/>
      <c r="D181" s="143"/>
      <c r="E181" s="110"/>
      <c r="F181" s="89">
        <f t="shared" si="8"/>
        <v>0</v>
      </c>
      <c r="G181" s="153"/>
      <c r="H181" s="138"/>
      <c r="I181" s="122" t="e">
        <f>VLOOKUP(H181,Presupuesto!$B$11:$C$565,2,0)</f>
        <v>#N/A</v>
      </c>
      <c r="J181" s="90" t="str">
        <f t="shared" si="9"/>
        <v>Desarrollo del Sistema de Educación Superior</v>
      </c>
      <c r="K181" s="90" t="s">
        <v>401</v>
      </c>
    </row>
    <row r="182" spans="3:11" x14ac:dyDescent="0.25">
      <c r="C182" s="137"/>
      <c r="D182" s="143"/>
      <c r="E182" s="110"/>
      <c r="F182" s="89">
        <f t="shared" si="8"/>
        <v>0</v>
      </c>
      <c r="G182" s="153"/>
      <c r="H182" s="138"/>
      <c r="I182" s="122" t="e">
        <f>VLOOKUP(H182,Presupuesto!$B$11:$C$565,2,0)</f>
        <v>#N/A</v>
      </c>
      <c r="J182" s="90" t="str">
        <f t="shared" si="9"/>
        <v>Desarrollo del Sistema de Educación Superior</v>
      </c>
      <c r="K182" s="90" t="s">
        <v>401</v>
      </c>
    </row>
    <row r="183" spans="3:11" ht="15.75" thickBot="1" x14ac:dyDescent="0.3">
      <c r="C183" s="139"/>
      <c r="D183" s="151"/>
      <c r="E183" s="95"/>
      <c r="F183" s="97">
        <f t="shared" si="8"/>
        <v>0</v>
      </c>
      <c r="G183" s="154"/>
      <c r="H183" s="140"/>
      <c r="I183" s="124" t="e">
        <f>VLOOKUP(H183,Presupuesto!$B$11:$C$565,2,0)</f>
        <v>#N/A</v>
      </c>
      <c r="J183" s="98" t="str">
        <f t="shared" si="9"/>
        <v>Desarrollo del Sistema de Educación Superior</v>
      </c>
      <c r="K183" s="116" t="s">
        <v>383</v>
      </c>
    </row>
    <row r="185" spans="3:11" ht="15.75" thickBot="1" x14ac:dyDescent="0.3"/>
    <row r="186" spans="3:11" ht="15.75" thickBot="1" x14ac:dyDescent="0.3">
      <c r="C186" s="149" t="s">
        <v>53</v>
      </c>
      <c r="D186" s="253">
        <f>SUM(F193:F227)</f>
        <v>49000</v>
      </c>
      <c r="F186" s="67"/>
      <c r="G186" s="72"/>
      <c r="H186" s="67"/>
      <c r="I186" s="67"/>
    </row>
    <row r="187" spans="3:11" x14ac:dyDescent="0.25">
      <c r="C187" s="67"/>
      <c r="D187" s="31"/>
      <c r="E187" s="85"/>
      <c r="F187" s="85"/>
      <c r="G187" s="85"/>
      <c r="H187" s="69"/>
      <c r="I187" s="69"/>
      <c r="J187" s="69"/>
      <c r="K187" s="104"/>
    </row>
    <row r="188" spans="3:11" x14ac:dyDescent="0.25">
      <c r="C188" s="67"/>
      <c r="D188" s="31"/>
      <c r="E188" s="85"/>
      <c r="F188" s="85"/>
      <c r="G188" s="85"/>
      <c r="H188" s="69"/>
      <c r="I188" s="69"/>
      <c r="J188" s="69"/>
      <c r="K188" s="104"/>
    </row>
    <row r="189" spans="3:11" ht="15.75" x14ac:dyDescent="0.25">
      <c r="C189" s="194" t="s">
        <v>381</v>
      </c>
      <c r="D189" s="252" t="s">
        <v>1469</v>
      </c>
      <c r="E189" s="85"/>
      <c r="F189" s="85"/>
      <c r="G189" s="85"/>
      <c r="H189" s="69"/>
      <c r="I189" s="69"/>
      <c r="J189" s="69"/>
      <c r="K189" s="104"/>
    </row>
    <row r="190" spans="3:11" ht="18.75" x14ac:dyDescent="0.25">
      <c r="C190" s="195" t="str">
        <f>IFERROR(VLOOKUP(D189,#REF!,2,FALSE),IFERROR(VLOOKUP(D189,#REF!,2,FALSE),IFERROR(VLOOKUP(D189,#REF!,2,FALSE),IFERROR(VLOOKUP(D189,#REF!,2,FALSE),IFERROR(VLOOKUP(D189,#REF!,2,FALSE),IFERROR(VLOOKUP(D189,#REF!,2,FALSE),IFERROR(VLOOKUP(D189,#REF!,2,FALSE),IFERROR(VLOOKUP(D189,#REF!,2,FALSE),IFERROR(VLOOKUP(D189,#REF!,2,FALSE),IFERROR(VLOOKUP(D189,#REF!,2,FALSE),IFERROR(VLOOKUP(D189,#REF!,2,FALSE),IFERROR(VLOOKUP(D189,#REF!,2,FALSE),IFERROR(VLOOKUP(D189,#REF!,2,FALSE),IFERROR(VLOOKUP(D189,#REF!,2,FALSE),IFERROR(VLOOKUP(D189,'16. Desa. del Sistema Educ.Sup.'!$F:$G,2,FALSE),IFERROR(VLOOKUP(D189,#REF!,2,FALSE),VLOOKUP(D189,#REF!,2,0)))))))))))))))))</f>
        <v>Elaboración de dictamenes de las solicitudes de Incorporación de Títulos.</v>
      </c>
      <c r="D190" s="31"/>
      <c r="E190" s="85"/>
      <c r="F190" s="85"/>
      <c r="G190" s="85"/>
      <c r="H190" s="69"/>
      <c r="I190" s="69"/>
      <c r="J190" s="69"/>
      <c r="K190" s="104"/>
    </row>
    <row r="191" spans="3:11" ht="15.75" thickBot="1" x14ac:dyDescent="0.3">
      <c r="F191" s="85"/>
      <c r="G191" s="69"/>
      <c r="H191" s="69"/>
      <c r="I191" s="69"/>
    </row>
    <row r="192" spans="3:11" ht="15.75" thickBot="1" x14ac:dyDescent="0.3">
      <c r="C192" s="121" t="s">
        <v>44</v>
      </c>
      <c r="D192" s="121" t="s">
        <v>55</v>
      </c>
      <c r="E192" s="128" t="s">
        <v>57</v>
      </c>
      <c r="F192" s="127" t="s">
        <v>27</v>
      </c>
      <c r="G192" s="125" t="s">
        <v>120</v>
      </c>
      <c r="H192" s="128" t="s">
        <v>46</v>
      </c>
      <c r="I192" s="125" t="s">
        <v>121</v>
      </c>
      <c r="J192" s="125" t="s">
        <v>399</v>
      </c>
      <c r="K192" s="125" t="s">
        <v>400</v>
      </c>
    </row>
    <row r="193" spans="3:11" x14ac:dyDescent="0.25">
      <c r="C193" s="205" t="s">
        <v>428</v>
      </c>
      <c r="D193" s="206"/>
      <c r="E193" s="204">
        <f>HLOOKUP(C193,$AH$2:$BU$3,2,0)</f>
        <v>620</v>
      </c>
      <c r="F193" s="89">
        <f t="shared" ref="F193:F227" si="10">D193*E193</f>
        <v>0</v>
      </c>
      <c r="G193" s="153"/>
      <c r="H193" s="134"/>
      <c r="I193" s="122" t="e">
        <f>VLOOKUP(H193,Presupuesto!$B$11:$C$565,2,0)</f>
        <v>#N/A</v>
      </c>
      <c r="J193" s="203" t="s">
        <v>1345</v>
      </c>
      <c r="K193" s="90" t="s">
        <v>383</v>
      </c>
    </row>
    <row r="194" spans="3:11" x14ac:dyDescent="0.25">
      <c r="C194" s="133" t="s">
        <v>1491</v>
      </c>
      <c r="D194" s="150">
        <v>6</v>
      </c>
      <c r="E194" s="352">
        <v>1500</v>
      </c>
      <c r="F194" s="89">
        <f t="shared" si="10"/>
        <v>9000</v>
      </c>
      <c r="G194" s="359" t="s">
        <v>118</v>
      </c>
      <c r="H194" s="134" t="s">
        <v>928</v>
      </c>
      <c r="I194" s="122" t="str">
        <f>VLOOKUP(H194,Presupuesto!$B$11:$C$565,2,0)</f>
        <v>UTILES DE ESCRITORIO, OFICINA Y ENSE¥ANZA</v>
      </c>
      <c r="J194" s="90" t="str">
        <f>$J$193</f>
        <v>Desarrollo del Sistema de Educación Superior</v>
      </c>
      <c r="K194" s="90" t="s">
        <v>401</v>
      </c>
    </row>
    <row r="195" spans="3:11" x14ac:dyDescent="0.25">
      <c r="C195" s="133" t="s">
        <v>1504</v>
      </c>
      <c r="D195" s="150">
        <v>12</v>
      </c>
      <c r="E195" s="352">
        <v>2500</v>
      </c>
      <c r="F195" s="89">
        <f t="shared" si="10"/>
        <v>30000</v>
      </c>
      <c r="G195" s="359" t="s">
        <v>118</v>
      </c>
      <c r="H195" s="319" t="s">
        <v>705</v>
      </c>
      <c r="I195" s="122" t="str">
        <f>VLOOKUP(H195,Presupuesto!$B$11:$C$565,2,0)</f>
        <v>IMPRENTA Y PUBLICIDAD Y REPRODUC.</v>
      </c>
      <c r="J195" s="90" t="str">
        <f t="shared" ref="J195:J227" si="11">$J$193</f>
        <v>Desarrollo del Sistema de Educación Superior</v>
      </c>
      <c r="K195" s="90" t="s">
        <v>401</v>
      </c>
    </row>
    <row r="196" spans="3:11" x14ac:dyDescent="0.25">
      <c r="C196" s="133" t="s">
        <v>1503</v>
      </c>
      <c r="D196" s="150">
        <v>2</v>
      </c>
      <c r="E196" s="352">
        <v>5000</v>
      </c>
      <c r="F196" s="89">
        <f t="shared" si="10"/>
        <v>10000</v>
      </c>
      <c r="G196" s="359" t="s">
        <v>118</v>
      </c>
      <c r="H196" s="134" t="s">
        <v>941</v>
      </c>
      <c r="I196" s="122" t="str">
        <f>VLOOKUP(H196,Presupuesto!$B$11:$C$565,2,0)</f>
        <v>OTROS RESPUESTOS Y ACCESORIOS MENORES</v>
      </c>
      <c r="J196" s="90" t="str">
        <f t="shared" si="11"/>
        <v>Desarrollo del Sistema de Educación Superior</v>
      </c>
      <c r="K196" s="90" t="s">
        <v>401</v>
      </c>
    </row>
    <row r="197" spans="3:11" x14ac:dyDescent="0.25">
      <c r="C197" s="133"/>
      <c r="D197" s="150"/>
      <c r="E197" s="115"/>
      <c r="F197" s="89">
        <f t="shared" si="10"/>
        <v>0</v>
      </c>
      <c r="G197" s="153"/>
      <c r="H197" s="134"/>
      <c r="I197" s="122" t="e">
        <f>VLOOKUP(H197,Presupuesto!$B$11:$C$565,2,0)</f>
        <v>#N/A</v>
      </c>
      <c r="J197" s="90" t="str">
        <f t="shared" si="11"/>
        <v>Desarrollo del Sistema de Educación Superior</v>
      </c>
      <c r="K197" s="90" t="s">
        <v>401</v>
      </c>
    </row>
    <row r="198" spans="3:11" x14ac:dyDescent="0.25">
      <c r="C198" s="133"/>
      <c r="D198" s="150"/>
      <c r="E198" s="115"/>
      <c r="F198" s="89">
        <f t="shared" si="10"/>
        <v>0</v>
      </c>
      <c r="G198" s="153"/>
      <c r="H198" s="134"/>
      <c r="I198" s="122" t="e">
        <f>VLOOKUP(H198,Presupuesto!$B$11:$C$565,2,0)</f>
        <v>#N/A</v>
      </c>
      <c r="J198" s="90" t="str">
        <f t="shared" si="11"/>
        <v>Desarrollo del Sistema de Educación Superior</v>
      </c>
      <c r="K198" s="90" t="s">
        <v>390</v>
      </c>
    </row>
    <row r="199" spans="3:11" x14ac:dyDescent="0.25">
      <c r="C199" s="133"/>
      <c r="D199" s="150"/>
      <c r="E199" s="115"/>
      <c r="F199" s="89">
        <f t="shared" si="10"/>
        <v>0</v>
      </c>
      <c r="G199" s="153"/>
      <c r="H199" s="134"/>
      <c r="I199" s="122" t="e">
        <f>VLOOKUP(H199,Presupuesto!$B$11:$C$565,2,0)</f>
        <v>#N/A</v>
      </c>
      <c r="J199" s="90" t="str">
        <f t="shared" si="11"/>
        <v>Desarrollo del Sistema de Educación Superior</v>
      </c>
      <c r="K199" s="90" t="s">
        <v>401</v>
      </c>
    </row>
    <row r="200" spans="3:11" x14ac:dyDescent="0.25">
      <c r="C200" s="133"/>
      <c r="D200" s="150"/>
      <c r="E200" s="115"/>
      <c r="F200" s="89">
        <f t="shared" si="10"/>
        <v>0</v>
      </c>
      <c r="G200" s="153"/>
      <c r="H200" s="134"/>
      <c r="I200" s="122" t="e">
        <f>VLOOKUP(H200,Presupuesto!$B$11:$C$565,2,0)</f>
        <v>#N/A</v>
      </c>
      <c r="J200" s="90" t="str">
        <f t="shared" si="11"/>
        <v>Desarrollo del Sistema de Educación Superior</v>
      </c>
      <c r="K200" s="90" t="s">
        <v>401</v>
      </c>
    </row>
    <row r="201" spans="3:11" x14ac:dyDescent="0.25">
      <c r="C201" s="133"/>
      <c r="D201" s="150"/>
      <c r="E201" s="115"/>
      <c r="F201" s="89">
        <f t="shared" si="10"/>
        <v>0</v>
      </c>
      <c r="G201" s="153"/>
      <c r="H201" s="134"/>
      <c r="I201" s="122" t="e">
        <f>VLOOKUP(H201,Presupuesto!$B$11:$C$565,2,0)</f>
        <v>#N/A</v>
      </c>
      <c r="J201" s="90" t="str">
        <f t="shared" si="11"/>
        <v>Desarrollo del Sistema de Educación Superior</v>
      </c>
      <c r="K201" s="90" t="s">
        <v>401</v>
      </c>
    </row>
    <row r="202" spans="3:11" x14ac:dyDescent="0.25">
      <c r="C202" s="133"/>
      <c r="D202" s="150"/>
      <c r="E202" s="115"/>
      <c r="F202" s="89">
        <f t="shared" si="10"/>
        <v>0</v>
      </c>
      <c r="G202" s="153"/>
      <c r="H202" s="134"/>
      <c r="I202" s="122" t="e">
        <f>VLOOKUP(H202,Presupuesto!$B$11:$C$565,2,0)</f>
        <v>#N/A</v>
      </c>
      <c r="J202" s="90" t="str">
        <f t="shared" si="11"/>
        <v>Desarrollo del Sistema de Educación Superior</v>
      </c>
      <c r="K202" s="90" t="s">
        <v>401</v>
      </c>
    </row>
    <row r="203" spans="3:11" x14ac:dyDescent="0.25">
      <c r="C203" s="133"/>
      <c r="D203" s="150"/>
      <c r="E203" s="115"/>
      <c r="F203" s="89">
        <f t="shared" si="10"/>
        <v>0</v>
      </c>
      <c r="G203" s="153"/>
      <c r="H203" s="134"/>
      <c r="I203" s="122" t="e">
        <f>VLOOKUP(H203,Presupuesto!$B$11:$C$565,2,0)</f>
        <v>#N/A</v>
      </c>
      <c r="J203" s="90" t="str">
        <f t="shared" si="11"/>
        <v>Desarrollo del Sistema de Educación Superior</v>
      </c>
      <c r="K203" s="90" t="s">
        <v>401</v>
      </c>
    </row>
    <row r="204" spans="3:11" x14ac:dyDescent="0.25">
      <c r="C204" s="133"/>
      <c r="D204" s="150"/>
      <c r="E204" s="115"/>
      <c r="F204" s="89">
        <f t="shared" si="10"/>
        <v>0</v>
      </c>
      <c r="G204" s="153"/>
      <c r="H204" s="134"/>
      <c r="I204" s="122" t="e">
        <f>VLOOKUP(H204,Presupuesto!$B$11:$C$565,2,0)</f>
        <v>#N/A</v>
      </c>
      <c r="J204" s="90" t="str">
        <f t="shared" si="11"/>
        <v>Desarrollo del Sistema de Educación Superior</v>
      </c>
      <c r="K204" s="90" t="s">
        <v>401</v>
      </c>
    </row>
    <row r="205" spans="3:11" x14ac:dyDescent="0.25">
      <c r="C205" s="133"/>
      <c r="D205" s="150"/>
      <c r="E205" s="115"/>
      <c r="F205" s="89">
        <f t="shared" si="10"/>
        <v>0</v>
      </c>
      <c r="G205" s="153"/>
      <c r="H205" s="134"/>
      <c r="I205" s="122" t="e">
        <f>VLOOKUP(H205,Presupuesto!$B$11:$C$565,2,0)</f>
        <v>#N/A</v>
      </c>
      <c r="J205" s="90" t="str">
        <f t="shared" si="11"/>
        <v>Desarrollo del Sistema de Educación Superior</v>
      </c>
      <c r="K205" s="90" t="s">
        <v>401</v>
      </c>
    </row>
    <row r="206" spans="3:11" x14ac:dyDescent="0.25">
      <c r="C206" s="133"/>
      <c r="D206" s="150"/>
      <c r="E206" s="115"/>
      <c r="F206" s="89">
        <f t="shared" si="10"/>
        <v>0</v>
      </c>
      <c r="G206" s="153"/>
      <c r="H206" s="134"/>
      <c r="I206" s="122" t="e">
        <f>VLOOKUP(H206,Presupuesto!$B$11:$C$565,2,0)</f>
        <v>#N/A</v>
      </c>
      <c r="J206" s="90" t="str">
        <f t="shared" si="11"/>
        <v>Desarrollo del Sistema de Educación Superior</v>
      </c>
      <c r="K206" s="90" t="s">
        <v>401</v>
      </c>
    </row>
    <row r="207" spans="3:11" x14ac:dyDescent="0.25">
      <c r="C207" s="133"/>
      <c r="D207" s="150"/>
      <c r="E207" s="115"/>
      <c r="F207" s="89">
        <f t="shared" si="10"/>
        <v>0</v>
      </c>
      <c r="G207" s="153"/>
      <c r="H207" s="134"/>
      <c r="I207" s="122" t="e">
        <f>VLOOKUP(H207,Presupuesto!$B$11:$C$565,2,0)</f>
        <v>#N/A</v>
      </c>
      <c r="J207" s="90" t="str">
        <f t="shared" si="11"/>
        <v>Desarrollo del Sistema de Educación Superior</v>
      </c>
      <c r="K207" s="90" t="s">
        <v>401</v>
      </c>
    </row>
    <row r="208" spans="3:11" x14ac:dyDescent="0.25">
      <c r="C208" s="133"/>
      <c r="D208" s="150"/>
      <c r="E208" s="115"/>
      <c r="F208" s="89">
        <f t="shared" si="10"/>
        <v>0</v>
      </c>
      <c r="G208" s="153"/>
      <c r="H208" s="134"/>
      <c r="I208" s="122" t="e">
        <f>VLOOKUP(H208,Presupuesto!$B$11:$C$565,2,0)</f>
        <v>#N/A</v>
      </c>
      <c r="J208" s="90" t="str">
        <f t="shared" si="11"/>
        <v>Desarrollo del Sistema de Educación Superior</v>
      </c>
      <c r="K208" s="90" t="s">
        <v>401</v>
      </c>
    </row>
    <row r="209" spans="3:11" x14ac:dyDescent="0.25">
      <c r="C209" s="133"/>
      <c r="D209" s="150"/>
      <c r="E209" s="115"/>
      <c r="F209" s="89">
        <f t="shared" si="10"/>
        <v>0</v>
      </c>
      <c r="G209" s="153"/>
      <c r="H209" s="134"/>
      <c r="I209" s="122" t="e">
        <f>VLOOKUP(H209,Presupuesto!$B$11:$C$565,2,0)</f>
        <v>#N/A</v>
      </c>
      <c r="J209" s="90" t="str">
        <f t="shared" si="11"/>
        <v>Desarrollo del Sistema de Educación Superior</v>
      </c>
      <c r="K209" s="90" t="s">
        <v>401</v>
      </c>
    </row>
    <row r="210" spans="3:11" x14ac:dyDescent="0.25">
      <c r="C210" s="133"/>
      <c r="D210" s="150"/>
      <c r="E210" s="115"/>
      <c r="F210" s="89">
        <f t="shared" si="10"/>
        <v>0</v>
      </c>
      <c r="G210" s="153"/>
      <c r="H210" s="134"/>
      <c r="I210" s="122" t="e">
        <f>VLOOKUP(H210,Presupuesto!$B$11:$C$565,2,0)</f>
        <v>#N/A</v>
      </c>
      <c r="J210" s="90" t="str">
        <f t="shared" si="11"/>
        <v>Desarrollo del Sistema de Educación Superior</v>
      </c>
      <c r="K210" s="90" t="s">
        <v>401</v>
      </c>
    </row>
    <row r="211" spans="3:11" x14ac:dyDescent="0.25">
      <c r="C211" s="133"/>
      <c r="D211" s="150"/>
      <c r="E211" s="115"/>
      <c r="F211" s="89">
        <f t="shared" si="10"/>
        <v>0</v>
      </c>
      <c r="G211" s="153"/>
      <c r="H211" s="134"/>
      <c r="I211" s="122" t="e">
        <f>VLOOKUP(H211,Presupuesto!$B$11:$C$565,2,0)</f>
        <v>#N/A</v>
      </c>
      <c r="J211" s="90" t="str">
        <f t="shared" si="11"/>
        <v>Desarrollo del Sistema de Educación Superior</v>
      </c>
      <c r="K211" s="90" t="s">
        <v>401</v>
      </c>
    </row>
    <row r="212" spans="3:11" x14ac:dyDescent="0.25">
      <c r="C212" s="133"/>
      <c r="D212" s="150"/>
      <c r="E212" s="115"/>
      <c r="F212" s="89">
        <f t="shared" si="10"/>
        <v>0</v>
      </c>
      <c r="G212" s="153"/>
      <c r="H212" s="134"/>
      <c r="I212" s="122" t="e">
        <f>VLOOKUP(H212,Presupuesto!$B$11:$C$565,2,0)</f>
        <v>#N/A</v>
      </c>
      <c r="J212" s="90" t="str">
        <f t="shared" si="11"/>
        <v>Desarrollo del Sistema de Educación Superior</v>
      </c>
      <c r="K212" s="90" t="s">
        <v>401</v>
      </c>
    </row>
    <row r="213" spans="3:11" x14ac:dyDescent="0.25">
      <c r="C213" s="133"/>
      <c r="D213" s="150"/>
      <c r="E213" s="115"/>
      <c r="F213" s="89">
        <f t="shared" si="10"/>
        <v>0</v>
      </c>
      <c r="G213" s="153"/>
      <c r="H213" s="134"/>
      <c r="I213" s="122" t="e">
        <f>VLOOKUP(H213,Presupuesto!$B$11:$C$565,2,0)</f>
        <v>#N/A</v>
      </c>
      <c r="J213" s="90" t="str">
        <f t="shared" si="11"/>
        <v>Desarrollo del Sistema de Educación Superior</v>
      </c>
      <c r="K213" s="90" t="s">
        <v>401</v>
      </c>
    </row>
    <row r="214" spans="3:11" x14ac:dyDescent="0.25">
      <c r="C214" s="133"/>
      <c r="D214" s="150"/>
      <c r="E214" s="115"/>
      <c r="F214" s="89">
        <f t="shared" si="10"/>
        <v>0</v>
      </c>
      <c r="G214" s="153"/>
      <c r="H214" s="134"/>
      <c r="I214" s="122" t="e">
        <f>VLOOKUP(H214,Presupuesto!$B$11:$C$565,2,0)</f>
        <v>#N/A</v>
      </c>
      <c r="J214" s="90" t="str">
        <f t="shared" si="11"/>
        <v>Desarrollo del Sistema de Educación Superior</v>
      </c>
      <c r="K214" s="90" t="s">
        <v>401</v>
      </c>
    </row>
    <row r="215" spans="3:11" x14ac:dyDescent="0.25">
      <c r="C215" s="135"/>
      <c r="D215" s="143"/>
      <c r="E215" s="110"/>
      <c r="F215" s="89">
        <f t="shared" si="10"/>
        <v>0</v>
      </c>
      <c r="G215" s="153"/>
      <c r="H215" s="136"/>
      <c r="I215" s="122" t="e">
        <f>VLOOKUP(H215,Presupuesto!$B$11:$C$565,2,0)</f>
        <v>#N/A</v>
      </c>
      <c r="J215" s="90" t="str">
        <f t="shared" si="11"/>
        <v>Desarrollo del Sistema de Educación Superior</v>
      </c>
      <c r="K215" s="90" t="s">
        <v>401</v>
      </c>
    </row>
    <row r="216" spans="3:11" x14ac:dyDescent="0.25">
      <c r="C216" s="135"/>
      <c r="D216" s="143"/>
      <c r="E216" s="110"/>
      <c r="F216" s="89">
        <f t="shared" si="10"/>
        <v>0</v>
      </c>
      <c r="G216" s="153"/>
      <c r="H216" s="136"/>
      <c r="I216" s="122" t="e">
        <f>VLOOKUP(H216,Presupuesto!$B$11:$C$565,2,0)</f>
        <v>#N/A</v>
      </c>
      <c r="J216" s="90" t="str">
        <f t="shared" si="11"/>
        <v>Desarrollo del Sistema de Educación Superior</v>
      </c>
      <c r="K216" s="90" t="s">
        <v>401</v>
      </c>
    </row>
    <row r="217" spans="3:11" x14ac:dyDescent="0.25">
      <c r="C217" s="135"/>
      <c r="D217" s="143"/>
      <c r="E217" s="110"/>
      <c r="F217" s="89">
        <f t="shared" si="10"/>
        <v>0</v>
      </c>
      <c r="G217" s="153"/>
      <c r="H217" s="136"/>
      <c r="I217" s="122" t="e">
        <f>VLOOKUP(H217,Presupuesto!$B$11:$C$565,2,0)</f>
        <v>#N/A</v>
      </c>
      <c r="J217" s="90" t="str">
        <f t="shared" si="11"/>
        <v>Desarrollo del Sistema de Educación Superior</v>
      </c>
      <c r="K217" s="90" t="s">
        <v>401</v>
      </c>
    </row>
    <row r="218" spans="3:11" x14ac:dyDescent="0.25">
      <c r="C218" s="135"/>
      <c r="D218" s="143"/>
      <c r="E218" s="110"/>
      <c r="F218" s="89">
        <f t="shared" si="10"/>
        <v>0</v>
      </c>
      <c r="G218" s="153"/>
      <c r="H218" s="136"/>
      <c r="I218" s="122" t="e">
        <f>VLOOKUP(H218,Presupuesto!$B$11:$C$565,2,0)</f>
        <v>#N/A</v>
      </c>
      <c r="J218" s="90" t="str">
        <f t="shared" si="11"/>
        <v>Desarrollo del Sistema de Educación Superior</v>
      </c>
      <c r="K218" s="90" t="s">
        <v>401</v>
      </c>
    </row>
    <row r="219" spans="3:11" x14ac:dyDescent="0.25">
      <c r="C219" s="135"/>
      <c r="D219" s="143"/>
      <c r="E219" s="110"/>
      <c r="F219" s="89">
        <f t="shared" si="10"/>
        <v>0</v>
      </c>
      <c r="G219" s="153"/>
      <c r="H219" s="136"/>
      <c r="I219" s="122" t="e">
        <f>VLOOKUP(H219,Presupuesto!$B$11:$C$565,2,0)</f>
        <v>#N/A</v>
      </c>
      <c r="J219" s="90" t="str">
        <f t="shared" si="11"/>
        <v>Desarrollo del Sistema de Educación Superior</v>
      </c>
      <c r="K219" s="90" t="s">
        <v>401</v>
      </c>
    </row>
    <row r="220" spans="3:11" x14ac:dyDescent="0.25">
      <c r="C220" s="135"/>
      <c r="D220" s="143"/>
      <c r="E220" s="110"/>
      <c r="F220" s="89">
        <f t="shared" si="10"/>
        <v>0</v>
      </c>
      <c r="G220" s="153"/>
      <c r="H220" s="136"/>
      <c r="I220" s="122" t="e">
        <f>VLOOKUP(H220,Presupuesto!$B$11:$C$565,2,0)</f>
        <v>#N/A</v>
      </c>
      <c r="J220" s="90" t="str">
        <f t="shared" si="11"/>
        <v>Desarrollo del Sistema de Educación Superior</v>
      </c>
      <c r="K220" s="90" t="s">
        <v>401</v>
      </c>
    </row>
    <row r="221" spans="3:11" x14ac:dyDescent="0.25">
      <c r="C221" s="135"/>
      <c r="D221" s="143"/>
      <c r="E221" s="110"/>
      <c r="F221" s="89">
        <f t="shared" si="10"/>
        <v>0</v>
      </c>
      <c r="G221" s="153"/>
      <c r="H221" s="136"/>
      <c r="I221" s="122" t="e">
        <f>VLOOKUP(H221,Presupuesto!$B$11:$C$565,2,0)</f>
        <v>#N/A</v>
      </c>
      <c r="J221" s="90" t="str">
        <f t="shared" si="11"/>
        <v>Desarrollo del Sistema de Educación Superior</v>
      </c>
      <c r="K221" s="90" t="s">
        <v>401</v>
      </c>
    </row>
    <row r="222" spans="3:11" x14ac:dyDescent="0.25">
      <c r="C222" s="135"/>
      <c r="D222" s="143"/>
      <c r="E222" s="110"/>
      <c r="F222" s="89">
        <f t="shared" si="10"/>
        <v>0</v>
      </c>
      <c r="G222" s="153"/>
      <c r="H222" s="136"/>
      <c r="I222" s="122" t="e">
        <f>VLOOKUP(H222,Presupuesto!$B$11:$C$565,2,0)</f>
        <v>#N/A</v>
      </c>
      <c r="J222" s="90" t="str">
        <f t="shared" si="11"/>
        <v>Desarrollo del Sistema de Educación Superior</v>
      </c>
      <c r="K222" s="90" t="s">
        <v>401</v>
      </c>
    </row>
    <row r="223" spans="3:11" x14ac:dyDescent="0.25">
      <c r="C223" s="137"/>
      <c r="D223" s="143"/>
      <c r="E223" s="110"/>
      <c r="F223" s="89">
        <f t="shared" si="10"/>
        <v>0</v>
      </c>
      <c r="G223" s="153"/>
      <c r="H223" s="138"/>
      <c r="I223" s="122" t="e">
        <f>VLOOKUP(H223,Presupuesto!$B$11:$C$565,2,0)</f>
        <v>#N/A</v>
      </c>
      <c r="J223" s="90" t="str">
        <f t="shared" si="11"/>
        <v>Desarrollo del Sistema de Educación Superior</v>
      </c>
      <c r="K223" s="90" t="s">
        <v>392</v>
      </c>
    </row>
    <row r="224" spans="3:11" x14ac:dyDescent="0.25">
      <c r="C224" s="137"/>
      <c r="D224" s="143"/>
      <c r="E224" s="110"/>
      <c r="F224" s="89">
        <f t="shared" si="10"/>
        <v>0</v>
      </c>
      <c r="G224" s="153"/>
      <c r="H224" s="138"/>
      <c r="I224" s="122" t="e">
        <f>VLOOKUP(H224,Presupuesto!$B$11:$C$565,2,0)</f>
        <v>#N/A</v>
      </c>
      <c r="J224" s="90" t="str">
        <f t="shared" si="11"/>
        <v>Desarrollo del Sistema de Educación Superior</v>
      </c>
      <c r="K224" s="90" t="s">
        <v>401</v>
      </c>
    </row>
    <row r="225" spans="3:11" x14ac:dyDescent="0.25">
      <c r="C225" s="137"/>
      <c r="D225" s="143"/>
      <c r="E225" s="110"/>
      <c r="F225" s="89">
        <f t="shared" si="10"/>
        <v>0</v>
      </c>
      <c r="G225" s="153"/>
      <c r="H225" s="138"/>
      <c r="I225" s="122" t="e">
        <f>VLOOKUP(H225,Presupuesto!$B$11:$C$565,2,0)</f>
        <v>#N/A</v>
      </c>
      <c r="J225" s="90" t="str">
        <f t="shared" si="11"/>
        <v>Desarrollo del Sistema de Educación Superior</v>
      </c>
      <c r="K225" s="90" t="s">
        <v>401</v>
      </c>
    </row>
    <row r="226" spans="3:11" x14ac:dyDescent="0.25">
      <c r="C226" s="137"/>
      <c r="D226" s="143"/>
      <c r="E226" s="110"/>
      <c r="F226" s="89">
        <f t="shared" si="10"/>
        <v>0</v>
      </c>
      <c r="G226" s="153"/>
      <c r="H226" s="138"/>
      <c r="I226" s="122" t="e">
        <f>VLOOKUP(H226,Presupuesto!$B$11:$C$565,2,0)</f>
        <v>#N/A</v>
      </c>
      <c r="J226" s="90" t="str">
        <f t="shared" si="11"/>
        <v>Desarrollo del Sistema de Educación Superior</v>
      </c>
      <c r="K226" s="90" t="s">
        <v>401</v>
      </c>
    </row>
    <row r="227" spans="3:11" ht="15.75" thickBot="1" x14ac:dyDescent="0.3">
      <c r="C227" s="139"/>
      <c r="D227" s="151"/>
      <c r="E227" s="95"/>
      <c r="F227" s="97">
        <f t="shared" si="10"/>
        <v>0</v>
      </c>
      <c r="G227" s="154"/>
      <c r="H227" s="140"/>
      <c r="I227" s="124" t="e">
        <f>VLOOKUP(H227,Presupuesto!$B$11:$C$565,2,0)</f>
        <v>#N/A</v>
      </c>
      <c r="J227" s="98" t="str">
        <f t="shared" si="11"/>
        <v>Desarrollo del Sistema de Educación Superior</v>
      </c>
      <c r="K227" s="116" t="s">
        <v>383</v>
      </c>
    </row>
    <row r="229" spans="3:11" ht="15.75" thickBot="1" x14ac:dyDescent="0.3">
      <c r="F229" s="82"/>
      <c r="G229" s="81"/>
      <c r="H229" s="82"/>
      <c r="I229" s="82"/>
    </row>
    <row r="230" spans="3:11" ht="15.75" thickBot="1" x14ac:dyDescent="0.3">
      <c r="C230" s="149" t="s">
        <v>53</v>
      </c>
      <c r="D230" s="253">
        <f>SUM(F237:F271)</f>
        <v>98000</v>
      </c>
      <c r="F230" s="67"/>
      <c r="G230" s="72"/>
      <c r="H230" s="67"/>
      <c r="I230" s="67"/>
    </row>
    <row r="231" spans="3:11" x14ac:dyDescent="0.25">
      <c r="C231" s="67"/>
      <c r="D231" s="31"/>
      <c r="E231" s="85"/>
      <c r="F231" s="85"/>
      <c r="G231" s="85"/>
      <c r="H231" s="69"/>
      <c r="I231" s="69"/>
      <c r="J231" s="69"/>
      <c r="K231" s="104"/>
    </row>
    <row r="232" spans="3:11" x14ac:dyDescent="0.25">
      <c r="C232" s="67"/>
      <c r="D232" s="31"/>
      <c r="E232" s="85"/>
      <c r="F232" s="85"/>
      <c r="G232" s="85"/>
      <c r="H232" s="69"/>
      <c r="I232" s="69"/>
      <c r="J232" s="69"/>
      <c r="K232" s="104"/>
    </row>
    <row r="233" spans="3:11" ht="15.75" x14ac:dyDescent="0.25">
      <c r="C233" s="194" t="s">
        <v>381</v>
      </c>
      <c r="D233" s="252" t="s">
        <v>1470</v>
      </c>
      <c r="E233" s="85"/>
      <c r="F233" s="85"/>
      <c r="G233" s="85"/>
      <c r="H233" s="69"/>
      <c r="I233" s="69"/>
      <c r="J233" s="69"/>
      <c r="K233" s="104"/>
    </row>
    <row r="234" spans="3:11" ht="18.75" x14ac:dyDescent="0.25">
      <c r="C234" s="195" t="str">
        <f>IFERROR(VLOOKUP(D233,#REF!,2,FALSE),IFERROR(VLOOKUP(D233,#REF!,2,FALSE),IFERROR(VLOOKUP(D233,#REF!,2,FALSE),IFERROR(VLOOKUP(D233,#REF!,2,FALSE),IFERROR(VLOOKUP(D233,#REF!,2,FALSE),IFERROR(VLOOKUP(D233,#REF!,2,FALSE),IFERROR(VLOOKUP(D233,#REF!,2,FALSE),IFERROR(VLOOKUP(D233,#REF!,2,FALSE),IFERROR(VLOOKUP(D233,#REF!,2,FALSE),IFERROR(VLOOKUP(D233,#REF!,2,FALSE),IFERROR(VLOOKUP(D233,#REF!,2,FALSE),IFERROR(VLOOKUP(D233,#REF!,2,FALSE),IFERROR(VLOOKUP(D233,#REF!,2,FALSE),IFERROR(VLOOKUP(D233,#REF!,2,FALSE),IFERROR(VLOOKUP(D233,'16. Desa. del Sistema Educ.Sup.'!$F:$G,2,FALSE),IFERROR(VLOOKUP(D233,#REF!,2,FALSE),VLOOKUP(D233,#REF!,2,0)))))))))))))))))</f>
        <v xml:space="preserve">  Realizar visitas de observaciones y supervisión, a los centros o carreras, que están proceso en 2016</v>
      </c>
      <c r="D234" s="31"/>
      <c r="E234" s="85"/>
      <c r="F234" s="85"/>
      <c r="G234" s="85"/>
      <c r="H234" s="69"/>
      <c r="I234" s="69"/>
      <c r="J234" s="69"/>
      <c r="K234" s="104"/>
    </row>
    <row r="235" spans="3:11" ht="15.75" thickBot="1" x14ac:dyDescent="0.3">
      <c r="F235" s="85"/>
      <c r="G235" s="69"/>
      <c r="H235" s="69"/>
      <c r="I235" s="69"/>
    </row>
    <row r="236" spans="3:11" ht="15.75" thickBot="1" x14ac:dyDescent="0.3">
      <c r="C236" s="121" t="s">
        <v>44</v>
      </c>
      <c r="D236" s="121" t="s">
        <v>55</v>
      </c>
      <c r="E236" s="128" t="s">
        <v>57</v>
      </c>
      <c r="F236" s="127" t="s">
        <v>27</v>
      </c>
      <c r="G236" s="125" t="s">
        <v>120</v>
      </c>
      <c r="H236" s="128" t="s">
        <v>46</v>
      </c>
      <c r="I236" s="125" t="s">
        <v>121</v>
      </c>
      <c r="J236" s="125" t="s">
        <v>399</v>
      </c>
      <c r="K236" s="125" t="s">
        <v>400</v>
      </c>
    </row>
    <row r="237" spans="3:11" x14ac:dyDescent="0.25">
      <c r="C237" s="205" t="s">
        <v>413</v>
      </c>
      <c r="D237" s="206">
        <v>24</v>
      </c>
      <c r="E237" s="204">
        <f>HLOOKUP(C237,$AH$2:$BU$3,2,0)</f>
        <v>2250</v>
      </c>
      <c r="F237" s="89">
        <f t="shared" ref="F237:F271" si="12">D237*E237</f>
        <v>54000</v>
      </c>
      <c r="G237" s="153" t="s">
        <v>118</v>
      </c>
      <c r="H237" s="134" t="s">
        <v>747</v>
      </c>
      <c r="I237" s="122" t="str">
        <f>VLOOKUP(H237,Presupuesto!$B$11:$C$565,2,0)</f>
        <v>VIATICOS NACIONALES</v>
      </c>
      <c r="J237" s="203" t="s">
        <v>1345</v>
      </c>
      <c r="K237" s="90" t="s">
        <v>383</v>
      </c>
    </row>
    <row r="238" spans="3:11" x14ac:dyDescent="0.25">
      <c r="C238" s="133" t="s">
        <v>1491</v>
      </c>
      <c r="D238" s="150">
        <v>6</v>
      </c>
      <c r="E238" s="352">
        <v>1500</v>
      </c>
      <c r="F238" s="89">
        <f t="shared" si="12"/>
        <v>9000</v>
      </c>
      <c r="G238" s="359" t="s">
        <v>118</v>
      </c>
      <c r="H238" s="134" t="s">
        <v>928</v>
      </c>
      <c r="I238" s="122" t="str">
        <f>VLOOKUP(H238,Presupuesto!$B$11:$C$565,2,0)</f>
        <v>UTILES DE ESCRITORIO, OFICINA Y ENSE¥ANZA</v>
      </c>
      <c r="J238" s="90" t="str">
        <f>$J$237</f>
        <v>Desarrollo del Sistema de Educación Superior</v>
      </c>
      <c r="K238" s="90" t="s">
        <v>401</v>
      </c>
    </row>
    <row r="239" spans="3:11" x14ac:dyDescent="0.25">
      <c r="C239" s="133" t="s">
        <v>1504</v>
      </c>
      <c r="D239" s="150">
        <v>12</v>
      </c>
      <c r="E239" s="352">
        <v>2500</v>
      </c>
      <c r="F239" s="89">
        <f t="shared" si="12"/>
        <v>30000</v>
      </c>
      <c r="G239" s="359" t="s">
        <v>118</v>
      </c>
      <c r="H239" s="319" t="s">
        <v>705</v>
      </c>
      <c r="I239" s="122" t="str">
        <f>VLOOKUP(H239,Presupuesto!$B$11:$C$565,2,0)</f>
        <v>IMPRENTA Y PUBLICIDAD Y REPRODUC.</v>
      </c>
      <c r="J239" s="90" t="str">
        <f t="shared" ref="J239:J271" si="13">$J$237</f>
        <v>Desarrollo del Sistema de Educación Superior</v>
      </c>
      <c r="K239" s="90" t="s">
        <v>401</v>
      </c>
    </row>
    <row r="240" spans="3:11" x14ac:dyDescent="0.25">
      <c r="C240" s="133" t="s">
        <v>1503</v>
      </c>
      <c r="D240" s="150">
        <v>1</v>
      </c>
      <c r="E240" s="352">
        <v>5000</v>
      </c>
      <c r="F240" s="89">
        <f t="shared" si="12"/>
        <v>5000</v>
      </c>
      <c r="G240" s="359" t="s">
        <v>118</v>
      </c>
      <c r="H240" s="134" t="s">
        <v>941</v>
      </c>
      <c r="I240" s="122" t="str">
        <f>VLOOKUP(H240,Presupuesto!$B$11:$C$565,2,0)</f>
        <v>OTROS RESPUESTOS Y ACCESORIOS MENORES</v>
      </c>
      <c r="J240" s="90" t="str">
        <f t="shared" si="13"/>
        <v>Desarrollo del Sistema de Educación Superior</v>
      </c>
      <c r="K240" s="90" t="s">
        <v>401</v>
      </c>
    </row>
    <row r="241" spans="3:11" x14ac:dyDescent="0.25">
      <c r="C241" s="133"/>
      <c r="D241" s="150"/>
      <c r="E241" s="115"/>
      <c r="F241" s="89">
        <f t="shared" si="12"/>
        <v>0</v>
      </c>
      <c r="G241" s="153"/>
      <c r="H241" s="134"/>
      <c r="I241" s="122" t="e">
        <f>VLOOKUP(H241,Presupuesto!$B$11:$C$565,2,0)</f>
        <v>#N/A</v>
      </c>
      <c r="J241" s="90" t="str">
        <f t="shared" si="13"/>
        <v>Desarrollo del Sistema de Educación Superior</v>
      </c>
      <c r="K241" s="90" t="s">
        <v>401</v>
      </c>
    </row>
    <row r="242" spans="3:11" x14ac:dyDescent="0.25">
      <c r="C242" s="133"/>
      <c r="D242" s="150"/>
      <c r="E242" s="115"/>
      <c r="F242" s="89">
        <f t="shared" si="12"/>
        <v>0</v>
      </c>
      <c r="G242" s="153"/>
      <c r="H242" s="134"/>
      <c r="I242" s="122" t="e">
        <f>VLOOKUP(H242,Presupuesto!$B$11:$C$565,2,0)</f>
        <v>#N/A</v>
      </c>
      <c r="J242" s="90" t="str">
        <f t="shared" si="13"/>
        <v>Desarrollo del Sistema de Educación Superior</v>
      </c>
      <c r="K242" s="90" t="s">
        <v>390</v>
      </c>
    </row>
    <row r="243" spans="3:11" x14ac:dyDescent="0.25">
      <c r="C243" s="133"/>
      <c r="D243" s="150"/>
      <c r="E243" s="115"/>
      <c r="F243" s="89">
        <f t="shared" si="12"/>
        <v>0</v>
      </c>
      <c r="G243" s="153"/>
      <c r="H243" s="134"/>
      <c r="I243" s="122" t="e">
        <f>VLOOKUP(H243,Presupuesto!$B$11:$C$565,2,0)</f>
        <v>#N/A</v>
      </c>
      <c r="J243" s="90" t="str">
        <f t="shared" si="13"/>
        <v>Desarrollo del Sistema de Educación Superior</v>
      </c>
      <c r="K243" s="90" t="s">
        <v>401</v>
      </c>
    </row>
    <row r="244" spans="3:11" x14ac:dyDescent="0.25">
      <c r="C244" s="133"/>
      <c r="D244" s="150"/>
      <c r="E244" s="115"/>
      <c r="F244" s="89">
        <f t="shared" si="12"/>
        <v>0</v>
      </c>
      <c r="G244" s="153"/>
      <c r="H244" s="134"/>
      <c r="I244" s="122" t="e">
        <f>VLOOKUP(H244,Presupuesto!$B$11:$C$565,2,0)</f>
        <v>#N/A</v>
      </c>
      <c r="J244" s="90" t="str">
        <f t="shared" si="13"/>
        <v>Desarrollo del Sistema de Educación Superior</v>
      </c>
      <c r="K244" s="90" t="s">
        <v>401</v>
      </c>
    </row>
    <row r="245" spans="3:11" x14ac:dyDescent="0.25">
      <c r="C245" s="133"/>
      <c r="D245" s="150"/>
      <c r="E245" s="115"/>
      <c r="F245" s="89">
        <f t="shared" si="12"/>
        <v>0</v>
      </c>
      <c r="G245" s="153"/>
      <c r="H245" s="134"/>
      <c r="I245" s="122" t="e">
        <f>VLOOKUP(H245,Presupuesto!$B$11:$C$565,2,0)</f>
        <v>#N/A</v>
      </c>
      <c r="J245" s="90" t="str">
        <f t="shared" si="13"/>
        <v>Desarrollo del Sistema de Educación Superior</v>
      </c>
      <c r="K245" s="90" t="s">
        <v>401</v>
      </c>
    </row>
    <row r="246" spans="3:11" x14ac:dyDescent="0.25">
      <c r="C246" s="133"/>
      <c r="D246" s="150"/>
      <c r="E246" s="115"/>
      <c r="F246" s="89">
        <f t="shared" si="12"/>
        <v>0</v>
      </c>
      <c r="G246" s="153"/>
      <c r="H246" s="134"/>
      <c r="I246" s="122" t="e">
        <f>VLOOKUP(H246,Presupuesto!$B$11:$C$565,2,0)</f>
        <v>#N/A</v>
      </c>
      <c r="J246" s="90" t="str">
        <f t="shared" si="13"/>
        <v>Desarrollo del Sistema de Educación Superior</v>
      </c>
      <c r="K246" s="90" t="s">
        <v>401</v>
      </c>
    </row>
    <row r="247" spans="3:11" x14ac:dyDescent="0.25">
      <c r="C247" s="133"/>
      <c r="D247" s="150"/>
      <c r="E247" s="115"/>
      <c r="F247" s="89">
        <f t="shared" si="12"/>
        <v>0</v>
      </c>
      <c r="G247" s="153"/>
      <c r="H247" s="134"/>
      <c r="I247" s="122" t="e">
        <f>VLOOKUP(H247,Presupuesto!$B$11:$C$565,2,0)</f>
        <v>#N/A</v>
      </c>
      <c r="J247" s="90" t="str">
        <f t="shared" si="13"/>
        <v>Desarrollo del Sistema de Educación Superior</v>
      </c>
      <c r="K247" s="90" t="s">
        <v>401</v>
      </c>
    </row>
    <row r="248" spans="3:11" x14ac:dyDescent="0.25">
      <c r="C248" s="133"/>
      <c r="D248" s="150"/>
      <c r="E248" s="115"/>
      <c r="F248" s="89">
        <f t="shared" si="12"/>
        <v>0</v>
      </c>
      <c r="G248" s="153"/>
      <c r="H248" s="134"/>
      <c r="I248" s="122" t="e">
        <f>VLOOKUP(H248,Presupuesto!$B$11:$C$565,2,0)</f>
        <v>#N/A</v>
      </c>
      <c r="J248" s="90" t="str">
        <f t="shared" si="13"/>
        <v>Desarrollo del Sistema de Educación Superior</v>
      </c>
      <c r="K248" s="90" t="s">
        <v>401</v>
      </c>
    </row>
    <row r="249" spans="3:11" x14ac:dyDescent="0.25">
      <c r="C249" s="133"/>
      <c r="D249" s="150"/>
      <c r="E249" s="115"/>
      <c r="F249" s="89">
        <f t="shared" si="12"/>
        <v>0</v>
      </c>
      <c r="G249" s="153"/>
      <c r="H249" s="134"/>
      <c r="I249" s="122" t="e">
        <f>VLOOKUP(H249,Presupuesto!$B$11:$C$565,2,0)</f>
        <v>#N/A</v>
      </c>
      <c r="J249" s="90" t="str">
        <f t="shared" si="13"/>
        <v>Desarrollo del Sistema de Educación Superior</v>
      </c>
      <c r="K249" s="90" t="s">
        <v>401</v>
      </c>
    </row>
    <row r="250" spans="3:11" x14ac:dyDescent="0.25">
      <c r="C250" s="133"/>
      <c r="D250" s="150"/>
      <c r="E250" s="115"/>
      <c r="F250" s="89">
        <f t="shared" si="12"/>
        <v>0</v>
      </c>
      <c r="G250" s="153"/>
      <c r="H250" s="134"/>
      <c r="I250" s="122" t="e">
        <f>VLOOKUP(H250,Presupuesto!$B$11:$C$565,2,0)</f>
        <v>#N/A</v>
      </c>
      <c r="J250" s="90" t="str">
        <f t="shared" si="13"/>
        <v>Desarrollo del Sistema de Educación Superior</v>
      </c>
      <c r="K250" s="90" t="s">
        <v>401</v>
      </c>
    </row>
    <row r="251" spans="3:11" x14ac:dyDescent="0.25">
      <c r="C251" s="133"/>
      <c r="D251" s="150"/>
      <c r="E251" s="115"/>
      <c r="F251" s="89">
        <f t="shared" si="12"/>
        <v>0</v>
      </c>
      <c r="G251" s="153"/>
      <c r="H251" s="134"/>
      <c r="I251" s="122" t="e">
        <f>VLOOKUP(H251,Presupuesto!$B$11:$C$565,2,0)</f>
        <v>#N/A</v>
      </c>
      <c r="J251" s="90" t="str">
        <f t="shared" si="13"/>
        <v>Desarrollo del Sistema de Educación Superior</v>
      </c>
      <c r="K251" s="90" t="s">
        <v>401</v>
      </c>
    </row>
    <row r="252" spans="3:11" x14ac:dyDescent="0.25">
      <c r="C252" s="133"/>
      <c r="D252" s="150"/>
      <c r="E252" s="115"/>
      <c r="F252" s="89">
        <f t="shared" si="12"/>
        <v>0</v>
      </c>
      <c r="G252" s="153"/>
      <c r="H252" s="134"/>
      <c r="I252" s="122" t="e">
        <f>VLOOKUP(H252,Presupuesto!$B$11:$C$565,2,0)</f>
        <v>#N/A</v>
      </c>
      <c r="J252" s="90" t="str">
        <f t="shared" si="13"/>
        <v>Desarrollo del Sistema de Educación Superior</v>
      </c>
      <c r="K252" s="90" t="s">
        <v>401</v>
      </c>
    </row>
    <row r="253" spans="3:11" x14ac:dyDescent="0.25">
      <c r="C253" s="133"/>
      <c r="D253" s="150"/>
      <c r="E253" s="115"/>
      <c r="F253" s="89">
        <f t="shared" si="12"/>
        <v>0</v>
      </c>
      <c r="G253" s="153"/>
      <c r="H253" s="134"/>
      <c r="I253" s="122" t="e">
        <f>VLOOKUP(H253,Presupuesto!$B$11:$C$565,2,0)</f>
        <v>#N/A</v>
      </c>
      <c r="J253" s="90" t="str">
        <f t="shared" si="13"/>
        <v>Desarrollo del Sistema de Educación Superior</v>
      </c>
      <c r="K253" s="90" t="s">
        <v>401</v>
      </c>
    </row>
    <row r="254" spans="3:11" x14ac:dyDescent="0.25">
      <c r="C254" s="133"/>
      <c r="D254" s="150"/>
      <c r="E254" s="115"/>
      <c r="F254" s="89">
        <f t="shared" si="12"/>
        <v>0</v>
      </c>
      <c r="G254" s="153"/>
      <c r="H254" s="134"/>
      <c r="I254" s="122" t="e">
        <f>VLOOKUP(H254,Presupuesto!$B$11:$C$565,2,0)</f>
        <v>#N/A</v>
      </c>
      <c r="J254" s="90" t="str">
        <f t="shared" si="13"/>
        <v>Desarrollo del Sistema de Educación Superior</v>
      </c>
      <c r="K254" s="90" t="s">
        <v>401</v>
      </c>
    </row>
    <row r="255" spans="3:11" x14ac:dyDescent="0.25">
      <c r="C255" s="133"/>
      <c r="D255" s="150"/>
      <c r="E255" s="115"/>
      <c r="F255" s="89">
        <f t="shared" si="12"/>
        <v>0</v>
      </c>
      <c r="G255" s="153"/>
      <c r="H255" s="134"/>
      <c r="I255" s="122" t="e">
        <f>VLOOKUP(H255,Presupuesto!$B$11:$C$565,2,0)</f>
        <v>#N/A</v>
      </c>
      <c r="J255" s="90" t="str">
        <f t="shared" si="13"/>
        <v>Desarrollo del Sistema de Educación Superior</v>
      </c>
      <c r="K255" s="90" t="s">
        <v>401</v>
      </c>
    </row>
    <row r="256" spans="3:11" x14ac:dyDescent="0.25">
      <c r="C256" s="133"/>
      <c r="D256" s="150"/>
      <c r="E256" s="115"/>
      <c r="F256" s="89">
        <f t="shared" si="12"/>
        <v>0</v>
      </c>
      <c r="G256" s="153"/>
      <c r="H256" s="134"/>
      <c r="I256" s="122" t="e">
        <f>VLOOKUP(H256,Presupuesto!$B$11:$C$565,2,0)</f>
        <v>#N/A</v>
      </c>
      <c r="J256" s="90" t="str">
        <f t="shared" si="13"/>
        <v>Desarrollo del Sistema de Educación Superior</v>
      </c>
      <c r="K256" s="90" t="s">
        <v>401</v>
      </c>
    </row>
    <row r="257" spans="3:11" x14ac:dyDescent="0.25">
      <c r="C257" s="133"/>
      <c r="D257" s="150"/>
      <c r="E257" s="115"/>
      <c r="F257" s="89">
        <f t="shared" si="12"/>
        <v>0</v>
      </c>
      <c r="G257" s="153"/>
      <c r="H257" s="134"/>
      <c r="I257" s="122" t="e">
        <f>VLOOKUP(H257,Presupuesto!$B$11:$C$565,2,0)</f>
        <v>#N/A</v>
      </c>
      <c r="J257" s="90" t="str">
        <f t="shared" si="13"/>
        <v>Desarrollo del Sistema de Educación Superior</v>
      </c>
      <c r="K257" s="90" t="s">
        <v>401</v>
      </c>
    </row>
    <row r="258" spans="3:11" x14ac:dyDescent="0.25">
      <c r="C258" s="133"/>
      <c r="D258" s="150"/>
      <c r="E258" s="115"/>
      <c r="F258" s="89">
        <f t="shared" si="12"/>
        <v>0</v>
      </c>
      <c r="G258" s="153"/>
      <c r="H258" s="134"/>
      <c r="I258" s="122" t="e">
        <f>VLOOKUP(H258,Presupuesto!$B$11:$C$565,2,0)</f>
        <v>#N/A</v>
      </c>
      <c r="J258" s="90" t="str">
        <f t="shared" si="13"/>
        <v>Desarrollo del Sistema de Educación Superior</v>
      </c>
      <c r="K258" s="90" t="s">
        <v>401</v>
      </c>
    </row>
    <row r="259" spans="3:11" x14ac:dyDescent="0.25">
      <c r="C259" s="135"/>
      <c r="D259" s="143"/>
      <c r="E259" s="110"/>
      <c r="F259" s="89">
        <f t="shared" si="12"/>
        <v>0</v>
      </c>
      <c r="G259" s="153"/>
      <c r="H259" s="136"/>
      <c r="I259" s="122" t="e">
        <f>VLOOKUP(H259,Presupuesto!$B$11:$C$565,2,0)</f>
        <v>#N/A</v>
      </c>
      <c r="J259" s="90" t="str">
        <f t="shared" si="13"/>
        <v>Desarrollo del Sistema de Educación Superior</v>
      </c>
      <c r="K259" s="90" t="s">
        <v>401</v>
      </c>
    </row>
    <row r="260" spans="3:11" x14ac:dyDescent="0.25">
      <c r="C260" s="135"/>
      <c r="D260" s="143"/>
      <c r="E260" s="110"/>
      <c r="F260" s="89">
        <f t="shared" si="12"/>
        <v>0</v>
      </c>
      <c r="G260" s="153"/>
      <c r="H260" s="136"/>
      <c r="I260" s="122" t="e">
        <f>VLOOKUP(H260,Presupuesto!$B$11:$C$565,2,0)</f>
        <v>#N/A</v>
      </c>
      <c r="J260" s="90" t="str">
        <f t="shared" si="13"/>
        <v>Desarrollo del Sistema de Educación Superior</v>
      </c>
      <c r="K260" s="90" t="s">
        <v>401</v>
      </c>
    </row>
    <row r="261" spans="3:11" x14ac:dyDescent="0.25">
      <c r="C261" s="135"/>
      <c r="D261" s="143"/>
      <c r="E261" s="110"/>
      <c r="F261" s="89">
        <f t="shared" si="12"/>
        <v>0</v>
      </c>
      <c r="G261" s="153"/>
      <c r="H261" s="136"/>
      <c r="I261" s="122" t="e">
        <f>VLOOKUP(H261,Presupuesto!$B$11:$C$565,2,0)</f>
        <v>#N/A</v>
      </c>
      <c r="J261" s="90" t="str">
        <f t="shared" si="13"/>
        <v>Desarrollo del Sistema de Educación Superior</v>
      </c>
      <c r="K261" s="90" t="s">
        <v>401</v>
      </c>
    </row>
    <row r="262" spans="3:11" x14ac:dyDescent="0.25">
      <c r="C262" s="135"/>
      <c r="D262" s="143"/>
      <c r="E262" s="110"/>
      <c r="F262" s="89">
        <f t="shared" si="12"/>
        <v>0</v>
      </c>
      <c r="G262" s="153"/>
      <c r="H262" s="136"/>
      <c r="I262" s="122" t="e">
        <f>VLOOKUP(H262,Presupuesto!$B$11:$C$565,2,0)</f>
        <v>#N/A</v>
      </c>
      <c r="J262" s="90" t="str">
        <f t="shared" si="13"/>
        <v>Desarrollo del Sistema de Educación Superior</v>
      </c>
      <c r="K262" s="90" t="s">
        <v>401</v>
      </c>
    </row>
    <row r="263" spans="3:11" x14ac:dyDescent="0.25">
      <c r="C263" s="135"/>
      <c r="D263" s="143"/>
      <c r="E263" s="110"/>
      <c r="F263" s="89">
        <f t="shared" si="12"/>
        <v>0</v>
      </c>
      <c r="G263" s="153"/>
      <c r="H263" s="136"/>
      <c r="I263" s="122" t="e">
        <f>VLOOKUP(H263,Presupuesto!$B$11:$C$565,2,0)</f>
        <v>#N/A</v>
      </c>
      <c r="J263" s="90" t="str">
        <f t="shared" si="13"/>
        <v>Desarrollo del Sistema de Educación Superior</v>
      </c>
      <c r="K263" s="90" t="s">
        <v>401</v>
      </c>
    </row>
    <row r="264" spans="3:11" x14ac:dyDescent="0.25">
      <c r="C264" s="135"/>
      <c r="D264" s="143"/>
      <c r="E264" s="110"/>
      <c r="F264" s="89">
        <f t="shared" si="12"/>
        <v>0</v>
      </c>
      <c r="G264" s="153"/>
      <c r="H264" s="136"/>
      <c r="I264" s="122" t="e">
        <f>VLOOKUP(H264,Presupuesto!$B$11:$C$565,2,0)</f>
        <v>#N/A</v>
      </c>
      <c r="J264" s="90" t="str">
        <f t="shared" si="13"/>
        <v>Desarrollo del Sistema de Educación Superior</v>
      </c>
      <c r="K264" s="90" t="s">
        <v>401</v>
      </c>
    </row>
    <row r="265" spans="3:11" x14ac:dyDescent="0.25">
      <c r="C265" s="135"/>
      <c r="D265" s="143"/>
      <c r="E265" s="110"/>
      <c r="F265" s="89">
        <f t="shared" si="12"/>
        <v>0</v>
      </c>
      <c r="G265" s="153"/>
      <c r="H265" s="136"/>
      <c r="I265" s="122" t="e">
        <f>VLOOKUP(H265,Presupuesto!$B$11:$C$565,2,0)</f>
        <v>#N/A</v>
      </c>
      <c r="J265" s="90" t="str">
        <f t="shared" si="13"/>
        <v>Desarrollo del Sistema de Educación Superior</v>
      </c>
      <c r="K265" s="90" t="s">
        <v>401</v>
      </c>
    </row>
    <row r="266" spans="3:11" x14ac:dyDescent="0.25">
      <c r="C266" s="135"/>
      <c r="D266" s="143"/>
      <c r="E266" s="110"/>
      <c r="F266" s="89">
        <f t="shared" si="12"/>
        <v>0</v>
      </c>
      <c r="G266" s="153"/>
      <c r="H266" s="136"/>
      <c r="I266" s="122" t="e">
        <f>VLOOKUP(H266,Presupuesto!$B$11:$C$565,2,0)</f>
        <v>#N/A</v>
      </c>
      <c r="J266" s="90" t="str">
        <f t="shared" si="13"/>
        <v>Desarrollo del Sistema de Educación Superior</v>
      </c>
      <c r="K266" s="90" t="s">
        <v>401</v>
      </c>
    </row>
    <row r="267" spans="3:11" x14ac:dyDescent="0.25">
      <c r="C267" s="137"/>
      <c r="D267" s="143"/>
      <c r="E267" s="110"/>
      <c r="F267" s="89">
        <f t="shared" si="12"/>
        <v>0</v>
      </c>
      <c r="G267" s="153"/>
      <c r="H267" s="138"/>
      <c r="I267" s="122" t="e">
        <f>VLOOKUP(H267,Presupuesto!$B$11:$C$565,2,0)</f>
        <v>#N/A</v>
      </c>
      <c r="J267" s="90" t="str">
        <f t="shared" si="13"/>
        <v>Desarrollo del Sistema de Educación Superior</v>
      </c>
      <c r="K267" s="90" t="s">
        <v>392</v>
      </c>
    </row>
    <row r="268" spans="3:11" x14ac:dyDescent="0.25">
      <c r="C268" s="137"/>
      <c r="D268" s="143"/>
      <c r="E268" s="110"/>
      <c r="F268" s="89">
        <f t="shared" si="12"/>
        <v>0</v>
      </c>
      <c r="G268" s="153"/>
      <c r="H268" s="138"/>
      <c r="I268" s="122" t="e">
        <f>VLOOKUP(H268,Presupuesto!$B$11:$C$565,2,0)</f>
        <v>#N/A</v>
      </c>
      <c r="J268" s="90" t="str">
        <f t="shared" si="13"/>
        <v>Desarrollo del Sistema de Educación Superior</v>
      </c>
      <c r="K268" s="90" t="s">
        <v>401</v>
      </c>
    </row>
    <row r="269" spans="3:11" x14ac:dyDescent="0.25">
      <c r="C269" s="137"/>
      <c r="D269" s="143"/>
      <c r="E269" s="110"/>
      <c r="F269" s="89">
        <f t="shared" si="12"/>
        <v>0</v>
      </c>
      <c r="G269" s="153"/>
      <c r="H269" s="138"/>
      <c r="I269" s="122" t="e">
        <f>VLOOKUP(H269,Presupuesto!$B$11:$C$565,2,0)</f>
        <v>#N/A</v>
      </c>
      <c r="J269" s="90" t="str">
        <f t="shared" si="13"/>
        <v>Desarrollo del Sistema de Educación Superior</v>
      </c>
      <c r="K269" s="90" t="s">
        <v>401</v>
      </c>
    </row>
    <row r="270" spans="3:11" x14ac:dyDescent="0.25">
      <c r="C270" s="137"/>
      <c r="D270" s="143"/>
      <c r="E270" s="110"/>
      <c r="F270" s="89">
        <f t="shared" si="12"/>
        <v>0</v>
      </c>
      <c r="G270" s="153"/>
      <c r="H270" s="138"/>
      <c r="I270" s="122" t="e">
        <f>VLOOKUP(H270,Presupuesto!$B$11:$C$565,2,0)</f>
        <v>#N/A</v>
      </c>
      <c r="J270" s="90" t="str">
        <f t="shared" si="13"/>
        <v>Desarrollo del Sistema de Educación Superior</v>
      </c>
      <c r="K270" s="90" t="s">
        <v>401</v>
      </c>
    </row>
    <row r="271" spans="3:11" ht="15.75" thickBot="1" x14ac:dyDescent="0.3">
      <c r="C271" s="139"/>
      <c r="D271" s="151"/>
      <c r="E271" s="95"/>
      <c r="F271" s="97">
        <f t="shared" si="12"/>
        <v>0</v>
      </c>
      <c r="G271" s="154"/>
      <c r="H271" s="140"/>
      <c r="I271" s="124" t="e">
        <f>VLOOKUP(H271,Presupuesto!$B$11:$C$565,2,0)</f>
        <v>#N/A</v>
      </c>
      <c r="J271" s="98" t="str">
        <f t="shared" si="13"/>
        <v>Desarrollo del Sistema de Educación Superior</v>
      </c>
      <c r="K271" s="116" t="s">
        <v>383</v>
      </c>
    </row>
    <row r="275" spans="3:11" ht="15.75" thickBot="1" x14ac:dyDescent="0.3">
      <c r="F275" s="82"/>
      <c r="G275" s="81"/>
      <c r="H275" s="82"/>
      <c r="I275" s="82"/>
    </row>
    <row r="276" spans="3:11" ht="15.75" thickBot="1" x14ac:dyDescent="0.3">
      <c r="C276" s="149" t="s">
        <v>53</v>
      </c>
      <c r="D276" s="253">
        <f>F284</f>
        <v>30000</v>
      </c>
      <c r="F276" s="67"/>
      <c r="G276" s="72"/>
      <c r="H276" s="67"/>
      <c r="I276" s="67"/>
    </row>
    <row r="277" spans="3:11" x14ac:dyDescent="0.25">
      <c r="C277" s="67"/>
      <c r="D277" s="31"/>
      <c r="E277" s="85"/>
      <c r="F277" s="85"/>
      <c r="G277" s="85"/>
      <c r="H277" s="69"/>
      <c r="I277" s="69"/>
      <c r="J277" s="69"/>
      <c r="K277" s="104"/>
    </row>
    <row r="278" spans="3:11" x14ac:dyDescent="0.25">
      <c r="C278" s="67"/>
      <c r="D278" s="31"/>
      <c r="E278" s="85"/>
      <c r="F278" s="85"/>
      <c r="G278" s="85"/>
      <c r="H278" s="69"/>
      <c r="I278" s="69"/>
      <c r="J278" s="69"/>
      <c r="K278" s="104"/>
    </row>
    <row r="279" spans="3:11" ht="15.75" x14ac:dyDescent="0.25">
      <c r="C279" s="194" t="s">
        <v>381</v>
      </c>
      <c r="D279" s="252" t="s">
        <v>1466</v>
      </c>
      <c r="E279" s="85"/>
      <c r="F279" s="85"/>
      <c r="G279" s="85"/>
      <c r="H279" s="69"/>
      <c r="I279" s="69"/>
      <c r="J279" s="69"/>
      <c r="K279" s="104"/>
    </row>
    <row r="280" spans="3:11" ht="18.75" x14ac:dyDescent="0.25">
      <c r="C280" s="195" t="str">
        <f>IFERROR(VLOOKUP(D279,#REF!,2,FALSE),IFERROR(VLOOKUP(D279,#REF!,2,FALSE),IFERROR(VLOOKUP(D279,#REF!,2,FALSE),IFERROR(VLOOKUP(D279,#REF!,2,FALSE),IFERROR(VLOOKUP(D279,#REF!,2,FALSE),IFERROR(VLOOKUP(D279,#REF!,2,FALSE),IFERROR(VLOOKUP(D279,#REF!,2,FALSE),IFERROR(VLOOKUP(D279,#REF!,2,FALSE),IFERROR(VLOOKUP(D279,#REF!,2,FALSE),IFERROR(VLOOKUP(D279,#REF!,2,FALSE),IFERROR(VLOOKUP(D279,#REF!,2,FALSE),IFERROR(VLOOKUP(D279,#REF!,2,FALSE),IFERROR(VLOOKUP(D279,#REF!,2,FALSE),IFERROR(VLOOKUP(D279,#REF!,2,FALSE),IFERROR(VLOOKUP(D279,'16. Desa. del Sistema Educ.Sup.'!$F:$G,2,FALSE),IFERROR(VLOOKUP(D279,#REF!,2,FALSE),VLOOKUP(D279,#REF!,2,0)))))))))))))))))</f>
        <v>Establecer enlaces directos con las universidades o redes,  pasar al tanto de las actualizaciones WEB oficiales</v>
      </c>
      <c r="D280" s="31"/>
      <c r="E280" s="85"/>
      <c r="F280" s="85"/>
      <c r="G280" s="85"/>
      <c r="H280" s="69"/>
      <c r="I280" s="69"/>
      <c r="J280" s="69"/>
      <c r="K280" s="104"/>
    </row>
    <row r="281" spans="3:11" ht="15.75" thickBot="1" x14ac:dyDescent="0.3">
      <c r="F281" s="85"/>
      <c r="G281" s="69"/>
      <c r="H281" s="69"/>
      <c r="I281" s="69"/>
    </row>
    <row r="282" spans="3:11" ht="15.75" thickBot="1" x14ac:dyDescent="0.3">
      <c r="C282" s="121" t="s">
        <v>44</v>
      </c>
      <c r="D282" s="121" t="s">
        <v>55</v>
      </c>
      <c r="E282" s="128" t="s">
        <v>57</v>
      </c>
      <c r="F282" s="127" t="s">
        <v>27</v>
      </c>
      <c r="G282" s="125" t="s">
        <v>120</v>
      </c>
      <c r="H282" s="128" t="s">
        <v>46</v>
      </c>
      <c r="I282" s="125" t="s">
        <v>121</v>
      </c>
      <c r="J282" s="125" t="s">
        <v>399</v>
      </c>
      <c r="K282" s="125" t="s">
        <v>400</v>
      </c>
    </row>
    <row r="283" spans="3:11" x14ac:dyDescent="0.25">
      <c r="C283" s="205"/>
      <c r="D283" s="206"/>
      <c r="E283" s="204"/>
      <c r="F283" s="89">
        <f t="shared" ref="F283:F317" si="14">D283*E283</f>
        <v>0</v>
      </c>
      <c r="G283" s="153"/>
      <c r="H283" s="134"/>
      <c r="I283" s="122" t="e">
        <f>VLOOKUP(H283,Presupuesto!$B$11:$C$565,2,0)</f>
        <v>#N/A</v>
      </c>
      <c r="J283" s="203" t="s">
        <v>1345</v>
      </c>
      <c r="K283" s="90" t="s">
        <v>383</v>
      </c>
    </row>
    <row r="284" spans="3:11" x14ac:dyDescent="0.25">
      <c r="C284" s="133" t="s">
        <v>1831</v>
      </c>
      <c r="D284" s="150">
        <v>1</v>
      </c>
      <c r="E284" s="352">
        <f>1000*30</f>
        <v>30000</v>
      </c>
      <c r="F284" s="89">
        <f>D284*E284</f>
        <v>30000</v>
      </c>
      <c r="G284" s="359" t="s">
        <v>1389</v>
      </c>
      <c r="H284" s="93" t="s">
        <v>1032</v>
      </c>
      <c r="I284" s="122" t="str">
        <f>VLOOKUP(H284,Presupuesto!$B$11:$C$565,2,0)</f>
        <v>APLICACIONES INFORMATICAS</v>
      </c>
      <c r="J284" s="90" t="str">
        <f>$J$283</f>
        <v>Desarrollo del Sistema de Educación Superior</v>
      </c>
      <c r="K284" s="90" t="s">
        <v>401</v>
      </c>
    </row>
    <row r="285" spans="3:11" x14ac:dyDescent="0.25">
      <c r="C285" s="133"/>
      <c r="D285" s="150"/>
      <c r="E285" s="352"/>
      <c r="F285" s="89">
        <f t="shared" si="14"/>
        <v>0</v>
      </c>
      <c r="G285" s="153"/>
      <c r="H285" s="134"/>
      <c r="I285" s="122" t="e">
        <f>VLOOKUP(H285,Presupuesto!$B$11:$C$565,2,0)</f>
        <v>#N/A</v>
      </c>
      <c r="J285" s="90" t="str">
        <f t="shared" ref="J285:J317" si="15">$J$283</f>
        <v>Desarrollo del Sistema de Educación Superior</v>
      </c>
      <c r="K285" s="90" t="s">
        <v>401</v>
      </c>
    </row>
    <row r="286" spans="3:11" x14ac:dyDescent="0.25">
      <c r="C286" s="133"/>
      <c r="D286" s="150"/>
      <c r="E286" s="352"/>
      <c r="F286" s="89">
        <f t="shared" si="14"/>
        <v>0</v>
      </c>
      <c r="G286" s="153"/>
      <c r="H286" s="134"/>
      <c r="I286" s="122" t="e">
        <f>VLOOKUP(H286,Presupuesto!$B$11:$C$565,2,0)</f>
        <v>#N/A</v>
      </c>
      <c r="J286" s="90" t="str">
        <f t="shared" si="15"/>
        <v>Desarrollo del Sistema de Educación Superior</v>
      </c>
      <c r="K286" s="90" t="s">
        <v>401</v>
      </c>
    </row>
    <row r="287" spans="3:11" x14ac:dyDescent="0.25">
      <c r="C287" s="133"/>
      <c r="D287" s="150"/>
      <c r="E287" s="115"/>
      <c r="F287" s="89">
        <f t="shared" si="14"/>
        <v>0</v>
      </c>
      <c r="G287" s="153"/>
      <c r="H287" s="134"/>
      <c r="I287" s="122" t="e">
        <f>VLOOKUP(H287,Presupuesto!$B$11:$C$565,2,0)</f>
        <v>#N/A</v>
      </c>
      <c r="J287" s="90" t="str">
        <f t="shared" si="15"/>
        <v>Desarrollo del Sistema de Educación Superior</v>
      </c>
      <c r="K287" s="90" t="s">
        <v>401</v>
      </c>
    </row>
    <row r="288" spans="3:11" x14ac:dyDescent="0.25">
      <c r="C288" s="133"/>
      <c r="D288" s="150"/>
      <c r="E288" s="115"/>
      <c r="F288" s="89">
        <f t="shared" si="14"/>
        <v>0</v>
      </c>
      <c r="G288" s="153"/>
      <c r="H288" s="134"/>
      <c r="I288" s="122" t="e">
        <f>VLOOKUP(H288,Presupuesto!$B$11:$C$565,2,0)</f>
        <v>#N/A</v>
      </c>
      <c r="J288" s="90" t="str">
        <f t="shared" si="15"/>
        <v>Desarrollo del Sistema de Educación Superior</v>
      </c>
      <c r="K288" s="90" t="s">
        <v>390</v>
      </c>
    </row>
    <row r="289" spans="3:11" x14ac:dyDescent="0.25">
      <c r="C289" s="133"/>
      <c r="D289" s="150"/>
      <c r="E289" s="115"/>
      <c r="F289" s="89">
        <f t="shared" si="14"/>
        <v>0</v>
      </c>
      <c r="G289" s="153"/>
      <c r="H289" s="134"/>
      <c r="I289" s="122" t="e">
        <f>VLOOKUP(H289,Presupuesto!$B$11:$C$565,2,0)</f>
        <v>#N/A</v>
      </c>
      <c r="J289" s="90" t="str">
        <f t="shared" si="15"/>
        <v>Desarrollo del Sistema de Educación Superior</v>
      </c>
      <c r="K289" s="90" t="s">
        <v>401</v>
      </c>
    </row>
    <row r="290" spans="3:11" x14ac:dyDescent="0.25">
      <c r="C290" s="133"/>
      <c r="D290" s="150"/>
      <c r="E290" s="115"/>
      <c r="F290" s="89">
        <f t="shared" si="14"/>
        <v>0</v>
      </c>
      <c r="G290" s="153"/>
      <c r="H290" s="134"/>
      <c r="I290" s="122" t="e">
        <f>VLOOKUP(H290,Presupuesto!$B$11:$C$565,2,0)</f>
        <v>#N/A</v>
      </c>
      <c r="J290" s="90" t="str">
        <f t="shared" si="15"/>
        <v>Desarrollo del Sistema de Educación Superior</v>
      </c>
      <c r="K290" s="90" t="s">
        <v>401</v>
      </c>
    </row>
    <row r="291" spans="3:11" x14ac:dyDescent="0.25">
      <c r="C291" s="133"/>
      <c r="D291" s="150"/>
      <c r="E291" s="115"/>
      <c r="F291" s="89">
        <f t="shared" si="14"/>
        <v>0</v>
      </c>
      <c r="G291" s="153"/>
      <c r="H291" s="134"/>
      <c r="I291" s="122" t="e">
        <f>VLOOKUP(H291,Presupuesto!$B$11:$C$565,2,0)</f>
        <v>#N/A</v>
      </c>
      <c r="J291" s="90" t="str">
        <f t="shared" si="15"/>
        <v>Desarrollo del Sistema de Educación Superior</v>
      </c>
      <c r="K291" s="90" t="s">
        <v>401</v>
      </c>
    </row>
    <row r="292" spans="3:11" x14ac:dyDescent="0.25">
      <c r="C292" s="133"/>
      <c r="D292" s="150"/>
      <c r="E292" s="115"/>
      <c r="F292" s="89">
        <f t="shared" si="14"/>
        <v>0</v>
      </c>
      <c r="G292" s="153"/>
      <c r="H292" s="134"/>
      <c r="I292" s="122" t="e">
        <f>VLOOKUP(H292,Presupuesto!$B$11:$C$565,2,0)</f>
        <v>#N/A</v>
      </c>
      <c r="J292" s="90" t="str">
        <f t="shared" si="15"/>
        <v>Desarrollo del Sistema de Educación Superior</v>
      </c>
      <c r="K292" s="90" t="s">
        <v>401</v>
      </c>
    </row>
    <row r="293" spans="3:11" x14ac:dyDescent="0.25">
      <c r="C293" s="133"/>
      <c r="D293" s="150"/>
      <c r="E293" s="115"/>
      <c r="F293" s="89">
        <f t="shared" si="14"/>
        <v>0</v>
      </c>
      <c r="G293" s="153"/>
      <c r="H293" s="134"/>
      <c r="I293" s="122" t="e">
        <f>VLOOKUP(H293,Presupuesto!$B$11:$C$565,2,0)</f>
        <v>#N/A</v>
      </c>
      <c r="J293" s="90" t="str">
        <f t="shared" si="15"/>
        <v>Desarrollo del Sistema de Educación Superior</v>
      </c>
      <c r="K293" s="90" t="s">
        <v>401</v>
      </c>
    </row>
    <row r="294" spans="3:11" x14ac:dyDescent="0.25">
      <c r="C294" s="133"/>
      <c r="D294" s="150"/>
      <c r="E294" s="115"/>
      <c r="F294" s="89">
        <f t="shared" si="14"/>
        <v>0</v>
      </c>
      <c r="G294" s="153"/>
      <c r="H294" s="134"/>
      <c r="I294" s="122" t="e">
        <f>VLOOKUP(H294,Presupuesto!$B$11:$C$565,2,0)</f>
        <v>#N/A</v>
      </c>
      <c r="J294" s="90" t="str">
        <f t="shared" si="15"/>
        <v>Desarrollo del Sistema de Educación Superior</v>
      </c>
      <c r="K294" s="90" t="s">
        <v>401</v>
      </c>
    </row>
    <row r="295" spans="3:11" x14ac:dyDescent="0.25">
      <c r="C295" s="133"/>
      <c r="D295" s="150"/>
      <c r="E295" s="115"/>
      <c r="F295" s="89">
        <f t="shared" si="14"/>
        <v>0</v>
      </c>
      <c r="G295" s="153"/>
      <c r="H295" s="134"/>
      <c r="I295" s="122" t="e">
        <f>VLOOKUP(H295,Presupuesto!$B$11:$C$565,2,0)</f>
        <v>#N/A</v>
      </c>
      <c r="J295" s="90" t="str">
        <f t="shared" si="15"/>
        <v>Desarrollo del Sistema de Educación Superior</v>
      </c>
      <c r="K295" s="90" t="s">
        <v>401</v>
      </c>
    </row>
    <row r="296" spans="3:11" x14ac:dyDescent="0.25">
      <c r="C296" s="133"/>
      <c r="D296" s="150"/>
      <c r="E296" s="115"/>
      <c r="F296" s="89">
        <f t="shared" si="14"/>
        <v>0</v>
      </c>
      <c r="G296" s="153"/>
      <c r="H296" s="134"/>
      <c r="I296" s="122" t="e">
        <f>VLOOKUP(H296,Presupuesto!$B$11:$C$565,2,0)</f>
        <v>#N/A</v>
      </c>
      <c r="J296" s="90" t="str">
        <f t="shared" si="15"/>
        <v>Desarrollo del Sistema de Educación Superior</v>
      </c>
      <c r="K296" s="90" t="s">
        <v>401</v>
      </c>
    </row>
    <row r="297" spans="3:11" x14ac:dyDescent="0.25">
      <c r="C297" s="133"/>
      <c r="D297" s="150"/>
      <c r="E297" s="115"/>
      <c r="F297" s="89">
        <f t="shared" si="14"/>
        <v>0</v>
      </c>
      <c r="G297" s="153"/>
      <c r="H297" s="134"/>
      <c r="I297" s="122" t="e">
        <f>VLOOKUP(H297,Presupuesto!$B$11:$C$565,2,0)</f>
        <v>#N/A</v>
      </c>
      <c r="J297" s="90" t="str">
        <f t="shared" si="15"/>
        <v>Desarrollo del Sistema de Educación Superior</v>
      </c>
      <c r="K297" s="90" t="s">
        <v>401</v>
      </c>
    </row>
    <row r="298" spans="3:11" x14ac:dyDescent="0.25">
      <c r="C298" s="133"/>
      <c r="D298" s="150"/>
      <c r="E298" s="115"/>
      <c r="F298" s="89">
        <f t="shared" si="14"/>
        <v>0</v>
      </c>
      <c r="G298" s="153"/>
      <c r="H298" s="134"/>
      <c r="I298" s="122" t="e">
        <f>VLOOKUP(H298,Presupuesto!$B$11:$C$565,2,0)</f>
        <v>#N/A</v>
      </c>
      <c r="J298" s="90" t="str">
        <f t="shared" si="15"/>
        <v>Desarrollo del Sistema de Educación Superior</v>
      </c>
      <c r="K298" s="90" t="s">
        <v>401</v>
      </c>
    </row>
    <row r="299" spans="3:11" x14ac:dyDescent="0.25">
      <c r="C299" s="133"/>
      <c r="D299" s="150"/>
      <c r="E299" s="115"/>
      <c r="F299" s="89">
        <f t="shared" si="14"/>
        <v>0</v>
      </c>
      <c r="G299" s="153"/>
      <c r="H299" s="134"/>
      <c r="I299" s="122" t="e">
        <f>VLOOKUP(H299,Presupuesto!$B$11:$C$565,2,0)</f>
        <v>#N/A</v>
      </c>
      <c r="J299" s="90" t="str">
        <f t="shared" si="15"/>
        <v>Desarrollo del Sistema de Educación Superior</v>
      </c>
      <c r="K299" s="90" t="s">
        <v>401</v>
      </c>
    </row>
    <row r="300" spans="3:11" x14ac:dyDescent="0.25">
      <c r="C300" s="133"/>
      <c r="D300" s="150"/>
      <c r="E300" s="115"/>
      <c r="F300" s="89">
        <f t="shared" si="14"/>
        <v>0</v>
      </c>
      <c r="G300" s="153"/>
      <c r="H300" s="134"/>
      <c r="I300" s="122" t="e">
        <f>VLOOKUP(H300,Presupuesto!$B$11:$C$565,2,0)</f>
        <v>#N/A</v>
      </c>
      <c r="J300" s="90" t="str">
        <f t="shared" si="15"/>
        <v>Desarrollo del Sistema de Educación Superior</v>
      </c>
      <c r="K300" s="90" t="s">
        <v>401</v>
      </c>
    </row>
    <row r="301" spans="3:11" x14ac:dyDescent="0.25">
      <c r="C301" s="133"/>
      <c r="D301" s="150"/>
      <c r="E301" s="115"/>
      <c r="F301" s="89">
        <f t="shared" si="14"/>
        <v>0</v>
      </c>
      <c r="G301" s="153"/>
      <c r="H301" s="134"/>
      <c r="I301" s="122" t="e">
        <f>VLOOKUP(H301,Presupuesto!$B$11:$C$565,2,0)</f>
        <v>#N/A</v>
      </c>
      <c r="J301" s="90" t="str">
        <f t="shared" si="15"/>
        <v>Desarrollo del Sistema de Educación Superior</v>
      </c>
      <c r="K301" s="90" t="s">
        <v>401</v>
      </c>
    </row>
    <row r="302" spans="3:11" x14ac:dyDescent="0.25">
      <c r="C302" s="133"/>
      <c r="D302" s="150"/>
      <c r="E302" s="115"/>
      <c r="F302" s="89">
        <f t="shared" si="14"/>
        <v>0</v>
      </c>
      <c r="G302" s="153"/>
      <c r="H302" s="134"/>
      <c r="I302" s="122" t="e">
        <f>VLOOKUP(H302,Presupuesto!$B$11:$C$565,2,0)</f>
        <v>#N/A</v>
      </c>
      <c r="J302" s="90" t="str">
        <f t="shared" si="15"/>
        <v>Desarrollo del Sistema de Educación Superior</v>
      </c>
      <c r="K302" s="90" t="s">
        <v>401</v>
      </c>
    </row>
    <row r="303" spans="3:11" x14ac:dyDescent="0.25">
      <c r="C303" s="133"/>
      <c r="D303" s="150"/>
      <c r="E303" s="115"/>
      <c r="F303" s="89">
        <f t="shared" si="14"/>
        <v>0</v>
      </c>
      <c r="G303" s="153"/>
      <c r="H303" s="134"/>
      <c r="I303" s="122" t="e">
        <f>VLOOKUP(H303,Presupuesto!$B$11:$C$565,2,0)</f>
        <v>#N/A</v>
      </c>
      <c r="J303" s="90" t="str">
        <f t="shared" si="15"/>
        <v>Desarrollo del Sistema de Educación Superior</v>
      </c>
      <c r="K303" s="90" t="s">
        <v>401</v>
      </c>
    </row>
    <row r="304" spans="3:11" x14ac:dyDescent="0.25">
      <c r="C304" s="133"/>
      <c r="D304" s="150"/>
      <c r="E304" s="115"/>
      <c r="F304" s="89">
        <f t="shared" si="14"/>
        <v>0</v>
      </c>
      <c r="G304" s="153"/>
      <c r="H304" s="134"/>
      <c r="I304" s="122" t="e">
        <f>VLOOKUP(H304,Presupuesto!$B$11:$C$565,2,0)</f>
        <v>#N/A</v>
      </c>
      <c r="J304" s="90" t="str">
        <f t="shared" si="15"/>
        <v>Desarrollo del Sistema de Educación Superior</v>
      </c>
      <c r="K304" s="90" t="s">
        <v>401</v>
      </c>
    </row>
    <row r="305" spans="3:11" x14ac:dyDescent="0.25">
      <c r="C305" s="135"/>
      <c r="D305" s="143"/>
      <c r="E305" s="110"/>
      <c r="F305" s="89">
        <f t="shared" si="14"/>
        <v>0</v>
      </c>
      <c r="G305" s="153"/>
      <c r="H305" s="136"/>
      <c r="I305" s="122" t="e">
        <f>VLOOKUP(H305,Presupuesto!$B$11:$C$565,2,0)</f>
        <v>#N/A</v>
      </c>
      <c r="J305" s="90" t="str">
        <f t="shared" si="15"/>
        <v>Desarrollo del Sistema de Educación Superior</v>
      </c>
      <c r="K305" s="90" t="s">
        <v>401</v>
      </c>
    </row>
    <row r="306" spans="3:11" x14ac:dyDescent="0.25">
      <c r="C306" s="135"/>
      <c r="D306" s="143"/>
      <c r="E306" s="110"/>
      <c r="F306" s="89">
        <f t="shared" si="14"/>
        <v>0</v>
      </c>
      <c r="G306" s="153"/>
      <c r="H306" s="136"/>
      <c r="I306" s="122" t="e">
        <f>VLOOKUP(H306,Presupuesto!$B$11:$C$565,2,0)</f>
        <v>#N/A</v>
      </c>
      <c r="J306" s="90" t="str">
        <f t="shared" si="15"/>
        <v>Desarrollo del Sistema de Educación Superior</v>
      </c>
      <c r="K306" s="90" t="s">
        <v>401</v>
      </c>
    </row>
    <row r="307" spans="3:11" x14ac:dyDescent="0.25">
      <c r="C307" s="135"/>
      <c r="D307" s="143"/>
      <c r="E307" s="110"/>
      <c r="F307" s="89">
        <f t="shared" si="14"/>
        <v>0</v>
      </c>
      <c r="G307" s="153"/>
      <c r="H307" s="136"/>
      <c r="I307" s="122" t="e">
        <f>VLOOKUP(H307,Presupuesto!$B$11:$C$565,2,0)</f>
        <v>#N/A</v>
      </c>
      <c r="J307" s="90" t="str">
        <f t="shared" si="15"/>
        <v>Desarrollo del Sistema de Educación Superior</v>
      </c>
      <c r="K307" s="90" t="s">
        <v>401</v>
      </c>
    </row>
    <row r="308" spans="3:11" x14ac:dyDescent="0.25">
      <c r="C308" s="135"/>
      <c r="D308" s="143"/>
      <c r="E308" s="110"/>
      <c r="F308" s="89">
        <f t="shared" si="14"/>
        <v>0</v>
      </c>
      <c r="G308" s="153"/>
      <c r="H308" s="136"/>
      <c r="I308" s="122" t="e">
        <f>VLOOKUP(H308,Presupuesto!$B$11:$C$565,2,0)</f>
        <v>#N/A</v>
      </c>
      <c r="J308" s="90" t="str">
        <f t="shared" si="15"/>
        <v>Desarrollo del Sistema de Educación Superior</v>
      </c>
      <c r="K308" s="90" t="s">
        <v>401</v>
      </c>
    </row>
    <row r="309" spans="3:11" x14ac:dyDescent="0.25">
      <c r="C309" s="135"/>
      <c r="D309" s="143"/>
      <c r="E309" s="110"/>
      <c r="F309" s="89">
        <f t="shared" si="14"/>
        <v>0</v>
      </c>
      <c r="G309" s="153"/>
      <c r="H309" s="136"/>
      <c r="I309" s="122" t="e">
        <f>VLOOKUP(H309,Presupuesto!$B$11:$C$565,2,0)</f>
        <v>#N/A</v>
      </c>
      <c r="J309" s="90" t="str">
        <f t="shared" si="15"/>
        <v>Desarrollo del Sistema de Educación Superior</v>
      </c>
      <c r="K309" s="90" t="s">
        <v>401</v>
      </c>
    </row>
    <row r="310" spans="3:11" x14ac:dyDescent="0.25">
      <c r="C310" s="135"/>
      <c r="D310" s="143"/>
      <c r="E310" s="110"/>
      <c r="F310" s="89">
        <f t="shared" si="14"/>
        <v>0</v>
      </c>
      <c r="G310" s="153"/>
      <c r="H310" s="136"/>
      <c r="I310" s="122" t="e">
        <f>VLOOKUP(H310,Presupuesto!$B$11:$C$565,2,0)</f>
        <v>#N/A</v>
      </c>
      <c r="J310" s="90" t="str">
        <f t="shared" si="15"/>
        <v>Desarrollo del Sistema de Educación Superior</v>
      </c>
      <c r="K310" s="90" t="s">
        <v>401</v>
      </c>
    </row>
    <row r="311" spans="3:11" x14ac:dyDescent="0.25">
      <c r="C311" s="135"/>
      <c r="D311" s="143"/>
      <c r="E311" s="110"/>
      <c r="F311" s="89">
        <f t="shared" si="14"/>
        <v>0</v>
      </c>
      <c r="G311" s="153"/>
      <c r="H311" s="136"/>
      <c r="I311" s="122" t="e">
        <f>VLOOKUP(H311,Presupuesto!$B$11:$C$565,2,0)</f>
        <v>#N/A</v>
      </c>
      <c r="J311" s="90" t="str">
        <f t="shared" si="15"/>
        <v>Desarrollo del Sistema de Educación Superior</v>
      </c>
      <c r="K311" s="90" t="s">
        <v>401</v>
      </c>
    </row>
    <row r="312" spans="3:11" x14ac:dyDescent="0.25">
      <c r="C312" s="135"/>
      <c r="D312" s="143"/>
      <c r="E312" s="110"/>
      <c r="F312" s="89">
        <f t="shared" si="14"/>
        <v>0</v>
      </c>
      <c r="G312" s="153"/>
      <c r="H312" s="136"/>
      <c r="I312" s="122" t="e">
        <f>VLOOKUP(H312,Presupuesto!$B$11:$C$565,2,0)</f>
        <v>#N/A</v>
      </c>
      <c r="J312" s="90" t="str">
        <f t="shared" si="15"/>
        <v>Desarrollo del Sistema de Educación Superior</v>
      </c>
      <c r="K312" s="90" t="s">
        <v>401</v>
      </c>
    </row>
    <row r="313" spans="3:11" x14ac:dyDescent="0.25">
      <c r="C313" s="137"/>
      <c r="D313" s="143"/>
      <c r="E313" s="110"/>
      <c r="F313" s="89">
        <f t="shared" si="14"/>
        <v>0</v>
      </c>
      <c r="G313" s="153"/>
      <c r="H313" s="138"/>
      <c r="I313" s="122" t="e">
        <f>VLOOKUP(H313,Presupuesto!$B$11:$C$565,2,0)</f>
        <v>#N/A</v>
      </c>
      <c r="J313" s="90" t="str">
        <f t="shared" si="15"/>
        <v>Desarrollo del Sistema de Educación Superior</v>
      </c>
      <c r="K313" s="90" t="s">
        <v>392</v>
      </c>
    </row>
    <row r="314" spans="3:11" x14ac:dyDescent="0.25">
      <c r="C314" s="137"/>
      <c r="D314" s="143"/>
      <c r="E314" s="110"/>
      <c r="F314" s="89">
        <f t="shared" si="14"/>
        <v>0</v>
      </c>
      <c r="G314" s="153"/>
      <c r="H314" s="138"/>
      <c r="I314" s="122" t="e">
        <f>VLOOKUP(H314,Presupuesto!$B$11:$C$565,2,0)</f>
        <v>#N/A</v>
      </c>
      <c r="J314" s="90" t="str">
        <f t="shared" si="15"/>
        <v>Desarrollo del Sistema de Educación Superior</v>
      </c>
      <c r="K314" s="90" t="s">
        <v>401</v>
      </c>
    </row>
    <row r="315" spans="3:11" x14ac:dyDescent="0.25">
      <c r="C315" s="137"/>
      <c r="D315" s="143"/>
      <c r="E315" s="110"/>
      <c r="F315" s="89">
        <f t="shared" si="14"/>
        <v>0</v>
      </c>
      <c r="G315" s="153"/>
      <c r="H315" s="138"/>
      <c r="I315" s="122" t="e">
        <f>VLOOKUP(H315,Presupuesto!$B$11:$C$565,2,0)</f>
        <v>#N/A</v>
      </c>
      <c r="J315" s="90" t="str">
        <f t="shared" si="15"/>
        <v>Desarrollo del Sistema de Educación Superior</v>
      </c>
      <c r="K315" s="90" t="s">
        <v>401</v>
      </c>
    </row>
    <row r="316" spans="3:11" x14ac:dyDescent="0.25">
      <c r="C316" s="137"/>
      <c r="D316" s="143"/>
      <c r="E316" s="110"/>
      <c r="F316" s="89">
        <f t="shared" si="14"/>
        <v>0</v>
      </c>
      <c r="G316" s="153"/>
      <c r="H316" s="138"/>
      <c r="I316" s="122" t="e">
        <f>VLOOKUP(H316,Presupuesto!$B$11:$C$565,2,0)</f>
        <v>#N/A</v>
      </c>
      <c r="J316" s="90" t="str">
        <f t="shared" si="15"/>
        <v>Desarrollo del Sistema de Educación Superior</v>
      </c>
      <c r="K316" s="90" t="s">
        <v>401</v>
      </c>
    </row>
    <row r="317" spans="3:11" ht="15.75" thickBot="1" x14ac:dyDescent="0.3">
      <c r="C317" s="139"/>
      <c r="D317" s="151"/>
      <c r="E317" s="95"/>
      <c r="F317" s="97">
        <f t="shared" si="14"/>
        <v>0</v>
      </c>
      <c r="G317" s="154"/>
      <c r="H317" s="140"/>
      <c r="I317" s="124" t="e">
        <f>VLOOKUP(H317,Presupuesto!$B$11:$C$565,2,0)</f>
        <v>#N/A</v>
      </c>
      <c r="J317" s="98" t="str">
        <f t="shared" si="15"/>
        <v>Desarrollo del Sistema de Educación Superior</v>
      </c>
      <c r="K317" s="116" t="s">
        <v>383</v>
      </c>
    </row>
    <row r="321" spans="3:11" ht="15.75" thickBot="1" x14ac:dyDescent="0.3">
      <c r="F321" s="82"/>
      <c r="G321" s="81"/>
      <c r="H321" s="82"/>
      <c r="I321" s="82"/>
    </row>
    <row r="322" spans="3:11" ht="15.75" thickBot="1" x14ac:dyDescent="0.3">
      <c r="C322" s="149" t="s">
        <v>53</v>
      </c>
      <c r="D322" s="253">
        <f>+F330</f>
        <v>2000</v>
      </c>
      <c r="F322" s="67"/>
      <c r="G322" s="72"/>
      <c r="H322" s="67"/>
      <c r="I322" s="67"/>
    </row>
    <row r="323" spans="3:11" x14ac:dyDescent="0.25">
      <c r="C323" s="67"/>
      <c r="D323" s="31"/>
      <c r="E323" s="85"/>
      <c r="F323" s="85"/>
      <c r="G323" s="85"/>
      <c r="H323" s="69"/>
      <c r="I323" s="69"/>
      <c r="J323" s="69"/>
      <c r="K323" s="104"/>
    </row>
    <row r="324" spans="3:11" x14ac:dyDescent="0.25">
      <c r="C324" s="67"/>
      <c r="D324" s="31"/>
      <c r="E324" s="85"/>
      <c r="F324" s="85"/>
      <c r="G324" s="85"/>
      <c r="H324" s="69"/>
      <c r="I324" s="69"/>
      <c r="J324" s="69"/>
      <c r="K324" s="104"/>
    </row>
    <row r="325" spans="3:11" ht="15.75" x14ac:dyDescent="0.25">
      <c r="C325" s="194" t="s">
        <v>381</v>
      </c>
      <c r="D325" s="252" t="s">
        <v>1522</v>
      </c>
      <c r="E325" s="85"/>
      <c r="F325" s="85"/>
      <c r="G325" s="85"/>
      <c r="H325" s="69"/>
      <c r="I325" s="69"/>
      <c r="J325" s="69"/>
      <c r="K325" s="104"/>
    </row>
    <row r="326" spans="3:11" ht="18.75" x14ac:dyDescent="0.25">
      <c r="C326" s="195" t="str">
        <f>IFERROR(VLOOKUP(D325,#REF!,2,FALSE),IFERROR(VLOOKUP(D325,#REF!,2,FALSE),IFERROR(VLOOKUP(D325,#REF!,2,FALSE),IFERROR(VLOOKUP(D325,#REF!,2,FALSE),IFERROR(VLOOKUP(D325,#REF!,2,FALSE),IFERROR(VLOOKUP(D325,#REF!,2,FALSE),IFERROR(VLOOKUP(D325,#REF!,2,FALSE),IFERROR(VLOOKUP(D325,#REF!,2,FALSE),IFERROR(VLOOKUP(D325,#REF!,2,FALSE),IFERROR(VLOOKUP(D325,#REF!,2,FALSE),IFERROR(VLOOKUP(D325,#REF!,2,FALSE),IFERROR(VLOOKUP(D325,#REF!,2,FALSE),IFERROR(VLOOKUP(D325,#REF!,2,FALSE),IFERROR(VLOOKUP(D325,#REF!,2,FALSE),IFERROR(VLOOKUP(D325,'16. Desa. del Sistema Educ.Sup.'!$F:$G,2,FALSE),IFERROR(VLOOKUP(D325,#REF!,2,FALSE),VLOOKUP(D325,#REF!,2,0)))))))))))))))))</f>
        <v>Actualización y alimentación web del Sistema de Educación Superior y del observatorio de la Educación Superior .Desarrollar el diseño y alimentación de la página web, con el software y hardware correspondiente.</v>
      </c>
      <c r="D326" s="31"/>
      <c r="E326" s="85"/>
      <c r="F326" s="85"/>
      <c r="G326" s="85"/>
      <c r="H326" s="69"/>
      <c r="I326" s="69"/>
      <c r="J326" s="69"/>
      <c r="K326" s="104"/>
    </row>
    <row r="327" spans="3:11" ht="15.75" thickBot="1" x14ac:dyDescent="0.3">
      <c r="F327" s="85"/>
      <c r="G327" s="69"/>
      <c r="H327" s="69"/>
      <c r="I327" s="69"/>
    </row>
    <row r="328" spans="3:11" ht="15.75" thickBot="1" x14ac:dyDescent="0.3">
      <c r="C328" s="121" t="s">
        <v>44</v>
      </c>
      <c r="D328" s="121" t="s">
        <v>55</v>
      </c>
      <c r="E328" s="128" t="s">
        <v>57</v>
      </c>
      <c r="F328" s="127" t="s">
        <v>27</v>
      </c>
      <c r="G328" s="125" t="s">
        <v>120</v>
      </c>
      <c r="H328" s="128" t="s">
        <v>46</v>
      </c>
      <c r="I328" s="125" t="s">
        <v>121</v>
      </c>
      <c r="J328" s="125" t="s">
        <v>399</v>
      </c>
      <c r="K328" s="125" t="s">
        <v>400</v>
      </c>
    </row>
    <row r="329" spans="3:11" x14ac:dyDescent="0.25">
      <c r="C329" s="205"/>
      <c r="D329" s="206"/>
      <c r="E329" s="204" t="e">
        <f>HLOOKUP(C329,$AH$2:$BU$3,2,0)</f>
        <v>#N/A</v>
      </c>
      <c r="F329" s="89" t="e">
        <f t="shared" ref="F329:F363" si="16">D329*E329</f>
        <v>#N/A</v>
      </c>
      <c r="G329" s="153"/>
      <c r="H329" s="134"/>
      <c r="I329" s="122" t="e">
        <f>VLOOKUP(H329,Presupuesto!$B$11:$C$565,2,0)</f>
        <v>#N/A</v>
      </c>
      <c r="J329" s="203" t="s">
        <v>1345</v>
      </c>
      <c r="K329" s="90" t="s">
        <v>383</v>
      </c>
    </row>
    <row r="330" spans="3:11" x14ac:dyDescent="0.25">
      <c r="C330" s="133" t="s">
        <v>1514</v>
      </c>
      <c r="D330" s="150">
        <v>1</v>
      </c>
      <c r="E330" s="352">
        <v>2000</v>
      </c>
      <c r="F330" s="89">
        <f>D330*E330</f>
        <v>2000</v>
      </c>
      <c r="G330" s="359" t="s">
        <v>1389</v>
      </c>
      <c r="H330" s="93" t="s">
        <v>1032</v>
      </c>
      <c r="I330" s="122" t="str">
        <f>VLOOKUP(H330,Presupuesto!$B$11:$C$565,2,0)</f>
        <v>APLICACIONES INFORMATICAS</v>
      </c>
      <c r="J330" s="90" t="str">
        <f>$J$329</f>
        <v>Desarrollo del Sistema de Educación Superior</v>
      </c>
      <c r="K330" s="90" t="s">
        <v>401</v>
      </c>
    </row>
    <row r="331" spans="3:11" x14ac:dyDescent="0.25">
      <c r="C331" s="133"/>
      <c r="D331" s="150"/>
      <c r="E331" s="352"/>
      <c r="F331" s="89">
        <f t="shared" si="16"/>
        <v>0</v>
      </c>
      <c r="G331" s="153"/>
      <c r="H331" s="134"/>
      <c r="I331" s="122" t="e">
        <f>VLOOKUP(H331,Presupuesto!$B$11:$C$565,2,0)</f>
        <v>#N/A</v>
      </c>
      <c r="J331" s="90" t="str">
        <f t="shared" ref="J331:J363" si="17">$J$329</f>
        <v>Desarrollo del Sistema de Educación Superior</v>
      </c>
      <c r="K331" s="90" t="s">
        <v>401</v>
      </c>
    </row>
    <row r="332" spans="3:11" x14ac:dyDescent="0.25">
      <c r="C332" s="133"/>
      <c r="D332" s="150"/>
      <c r="E332" s="352"/>
      <c r="F332" s="89">
        <f t="shared" si="16"/>
        <v>0</v>
      </c>
      <c r="G332" s="153"/>
      <c r="H332" s="134"/>
      <c r="I332" s="122" t="e">
        <f>VLOOKUP(H332,Presupuesto!$B$11:$C$565,2,0)</f>
        <v>#N/A</v>
      </c>
      <c r="J332" s="90" t="str">
        <f t="shared" si="17"/>
        <v>Desarrollo del Sistema de Educación Superior</v>
      </c>
      <c r="K332" s="90" t="s">
        <v>401</v>
      </c>
    </row>
    <row r="333" spans="3:11" x14ac:dyDescent="0.25">
      <c r="C333" s="133"/>
      <c r="D333" s="150"/>
      <c r="E333" s="115"/>
      <c r="F333" s="89">
        <f t="shared" si="16"/>
        <v>0</v>
      </c>
      <c r="G333" s="153"/>
      <c r="H333" s="134"/>
      <c r="I333" s="122" t="e">
        <f>VLOOKUP(H333,Presupuesto!$B$11:$C$565,2,0)</f>
        <v>#N/A</v>
      </c>
      <c r="J333" s="90" t="str">
        <f t="shared" si="17"/>
        <v>Desarrollo del Sistema de Educación Superior</v>
      </c>
      <c r="K333" s="90" t="s">
        <v>401</v>
      </c>
    </row>
    <row r="334" spans="3:11" x14ac:dyDescent="0.25">
      <c r="C334" s="133"/>
      <c r="D334" s="150"/>
      <c r="E334" s="115"/>
      <c r="F334" s="89">
        <f t="shared" si="16"/>
        <v>0</v>
      </c>
      <c r="G334" s="153"/>
      <c r="H334" s="134"/>
      <c r="I334" s="122" t="e">
        <f>VLOOKUP(H334,Presupuesto!$B$11:$C$565,2,0)</f>
        <v>#N/A</v>
      </c>
      <c r="J334" s="90" t="str">
        <f t="shared" si="17"/>
        <v>Desarrollo del Sistema de Educación Superior</v>
      </c>
      <c r="K334" s="90" t="s">
        <v>390</v>
      </c>
    </row>
    <row r="335" spans="3:11" x14ac:dyDescent="0.25">
      <c r="C335" s="133"/>
      <c r="D335" s="150"/>
      <c r="E335" s="115"/>
      <c r="F335" s="89">
        <f t="shared" si="16"/>
        <v>0</v>
      </c>
      <c r="G335" s="153"/>
      <c r="H335" s="134"/>
      <c r="I335" s="122" t="e">
        <f>VLOOKUP(H335,Presupuesto!$B$11:$C$565,2,0)</f>
        <v>#N/A</v>
      </c>
      <c r="J335" s="90" t="str">
        <f t="shared" si="17"/>
        <v>Desarrollo del Sistema de Educación Superior</v>
      </c>
      <c r="K335" s="90" t="s">
        <v>401</v>
      </c>
    </row>
    <row r="336" spans="3:11" x14ac:dyDescent="0.25">
      <c r="C336" s="133"/>
      <c r="D336" s="150"/>
      <c r="E336" s="115"/>
      <c r="F336" s="89">
        <f t="shared" si="16"/>
        <v>0</v>
      </c>
      <c r="G336" s="153"/>
      <c r="H336" s="134"/>
      <c r="I336" s="122" t="e">
        <f>VLOOKUP(H336,Presupuesto!$B$11:$C$565,2,0)</f>
        <v>#N/A</v>
      </c>
      <c r="J336" s="90" t="str">
        <f t="shared" si="17"/>
        <v>Desarrollo del Sistema de Educación Superior</v>
      </c>
      <c r="K336" s="90" t="s">
        <v>401</v>
      </c>
    </row>
    <row r="337" spans="3:11" x14ac:dyDescent="0.25">
      <c r="C337" s="133"/>
      <c r="D337" s="150"/>
      <c r="E337" s="115"/>
      <c r="F337" s="89">
        <f t="shared" si="16"/>
        <v>0</v>
      </c>
      <c r="G337" s="153"/>
      <c r="H337" s="134"/>
      <c r="I337" s="122" t="e">
        <f>VLOOKUP(H337,Presupuesto!$B$11:$C$565,2,0)</f>
        <v>#N/A</v>
      </c>
      <c r="J337" s="90" t="str">
        <f t="shared" si="17"/>
        <v>Desarrollo del Sistema de Educación Superior</v>
      </c>
      <c r="K337" s="90" t="s">
        <v>401</v>
      </c>
    </row>
    <row r="338" spans="3:11" x14ac:dyDescent="0.25">
      <c r="C338" s="133"/>
      <c r="D338" s="150"/>
      <c r="E338" s="115"/>
      <c r="F338" s="89">
        <f t="shared" si="16"/>
        <v>0</v>
      </c>
      <c r="G338" s="153"/>
      <c r="H338" s="134"/>
      <c r="I338" s="122" t="e">
        <f>VLOOKUP(H338,Presupuesto!$B$11:$C$565,2,0)</f>
        <v>#N/A</v>
      </c>
      <c r="J338" s="90" t="str">
        <f t="shared" si="17"/>
        <v>Desarrollo del Sistema de Educación Superior</v>
      </c>
      <c r="K338" s="90" t="s">
        <v>401</v>
      </c>
    </row>
    <row r="339" spans="3:11" x14ac:dyDescent="0.25">
      <c r="C339" s="133"/>
      <c r="D339" s="150"/>
      <c r="E339" s="115"/>
      <c r="F339" s="89">
        <f t="shared" si="16"/>
        <v>0</v>
      </c>
      <c r="G339" s="153"/>
      <c r="H339" s="134"/>
      <c r="I339" s="122" t="e">
        <f>VLOOKUP(H339,Presupuesto!$B$11:$C$565,2,0)</f>
        <v>#N/A</v>
      </c>
      <c r="J339" s="90" t="str">
        <f t="shared" si="17"/>
        <v>Desarrollo del Sistema de Educación Superior</v>
      </c>
      <c r="K339" s="90" t="s">
        <v>401</v>
      </c>
    </row>
    <row r="340" spans="3:11" x14ac:dyDescent="0.25">
      <c r="C340" s="133"/>
      <c r="D340" s="150"/>
      <c r="E340" s="115"/>
      <c r="F340" s="89">
        <f t="shared" si="16"/>
        <v>0</v>
      </c>
      <c r="G340" s="153"/>
      <c r="H340" s="134"/>
      <c r="I340" s="122" t="e">
        <f>VLOOKUP(H340,Presupuesto!$B$11:$C$565,2,0)</f>
        <v>#N/A</v>
      </c>
      <c r="J340" s="90" t="str">
        <f t="shared" si="17"/>
        <v>Desarrollo del Sistema de Educación Superior</v>
      </c>
      <c r="K340" s="90" t="s">
        <v>401</v>
      </c>
    </row>
    <row r="341" spans="3:11" x14ac:dyDescent="0.25">
      <c r="C341" s="133"/>
      <c r="D341" s="150"/>
      <c r="E341" s="115"/>
      <c r="F341" s="89">
        <f t="shared" si="16"/>
        <v>0</v>
      </c>
      <c r="G341" s="153"/>
      <c r="H341" s="134"/>
      <c r="I341" s="122" t="e">
        <f>VLOOKUP(H341,Presupuesto!$B$11:$C$565,2,0)</f>
        <v>#N/A</v>
      </c>
      <c r="J341" s="90" t="str">
        <f t="shared" si="17"/>
        <v>Desarrollo del Sistema de Educación Superior</v>
      </c>
      <c r="K341" s="90" t="s">
        <v>401</v>
      </c>
    </row>
    <row r="342" spans="3:11" x14ac:dyDescent="0.25">
      <c r="C342" s="133"/>
      <c r="D342" s="150"/>
      <c r="E342" s="115"/>
      <c r="F342" s="89">
        <f t="shared" si="16"/>
        <v>0</v>
      </c>
      <c r="G342" s="153"/>
      <c r="H342" s="134"/>
      <c r="I342" s="122" t="e">
        <f>VLOOKUP(H342,Presupuesto!$B$11:$C$565,2,0)</f>
        <v>#N/A</v>
      </c>
      <c r="J342" s="90" t="str">
        <f t="shared" si="17"/>
        <v>Desarrollo del Sistema de Educación Superior</v>
      </c>
      <c r="K342" s="90" t="s">
        <v>401</v>
      </c>
    </row>
    <row r="343" spans="3:11" x14ac:dyDescent="0.25">
      <c r="C343" s="133"/>
      <c r="D343" s="150"/>
      <c r="E343" s="115"/>
      <c r="F343" s="89">
        <f t="shared" si="16"/>
        <v>0</v>
      </c>
      <c r="G343" s="153"/>
      <c r="H343" s="134"/>
      <c r="I343" s="122" t="e">
        <f>VLOOKUP(H343,Presupuesto!$B$11:$C$565,2,0)</f>
        <v>#N/A</v>
      </c>
      <c r="J343" s="90" t="str">
        <f t="shared" si="17"/>
        <v>Desarrollo del Sistema de Educación Superior</v>
      </c>
      <c r="K343" s="90" t="s">
        <v>401</v>
      </c>
    </row>
    <row r="344" spans="3:11" x14ac:dyDescent="0.25">
      <c r="C344" s="133"/>
      <c r="D344" s="150"/>
      <c r="E344" s="115"/>
      <c r="F344" s="89">
        <f t="shared" si="16"/>
        <v>0</v>
      </c>
      <c r="G344" s="153"/>
      <c r="H344" s="134"/>
      <c r="I344" s="122" t="e">
        <f>VLOOKUP(H344,Presupuesto!$B$11:$C$565,2,0)</f>
        <v>#N/A</v>
      </c>
      <c r="J344" s="90" t="str">
        <f t="shared" si="17"/>
        <v>Desarrollo del Sistema de Educación Superior</v>
      </c>
      <c r="K344" s="90" t="s">
        <v>401</v>
      </c>
    </row>
    <row r="345" spans="3:11" x14ac:dyDescent="0.25">
      <c r="C345" s="133"/>
      <c r="D345" s="150"/>
      <c r="E345" s="115"/>
      <c r="F345" s="89">
        <f t="shared" si="16"/>
        <v>0</v>
      </c>
      <c r="G345" s="153"/>
      <c r="H345" s="134"/>
      <c r="I345" s="122" t="e">
        <f>VLOOKUP(H345,Presupuesto!$B$11:$C$565,2,0)</f>
        <v>#N/A</v>
      </c>
      <c r="J345" s="90" t="str">
        <f t="shared" si="17"/>
        <v>Desarrollo del Sistema de Educación Superior</v>
      </c>
      <c r="K345" s="90" t="s">
        <v>401</v>
      </c>
    </row>
    <row r="346" spans="3:11" x14ac:dyDescent="0.25">
      <c r="C346" s="133"/>
      <c r="D346" s="150"/>
      <c r="E346" s="115"/>
      <c r="F346" s="89">
        <f t="shared" si="16"/>
        <v>0</v>
      </c>
      <c r="G346" s="153"/>
      <c r="H346" s="134"/>
      <c r="I346" s="122" t="e">
        <f>VLOOKUP(H346,Presupuesto!$B$11:$C$565,2,0)</f>
        <v>#N/A</v>
      </c>
      <c r="J346" s="90" t="str">
        <f t="shared" si="17"/>
        <v>Desarrollo del Sistema de Educación Superior</v>
      </c>
      <c r="K346" s="90" t="s">
        <v>401</v>
      </c>
    </row>
    <row r="347" spans="3:11" x14ac:dyDescent="0.25">
      <c r="C347" s="133"/>
      <c r="D347" s="150"/>
      <c r="E347" s="115"/>
      <c r="F347" s="89">
        <f t="shared" si="16"/>
        <v>0</v>
      </c>
      <c r="G347" s="153"/>
      <c r="H347" s="134"/>
      <c r="I347" s="122" t="e">
        <f>VLOOKUP(H347,Presupuesto!$B$11:$C$565,2,0)</f>
        <v>#N/A</v>
      </c>
      <c r="J347" s="90" t="str">
        <f t="shared" si="17"/>
        <v>Desarrollo del Sistema de Educación Superior</v>
      </c>
      <c r="K347" s="90" t="s">
        <v>401</v>
      </c>
    </row>
    <row r="348" spans="3:11" x14ac:dyDescent="0.25">
      <c r="C348" s="133"/>
      <c r="D348" s="150"/>
      <c r="E348" s="115"/>
      <c r="F348" s="89">
        <f t="shared" si="16"/>
        <v>0</v>
      </c>
      <c r="G348" s="153"/>
      <c r="H348" s="134"/>
      <c r="I348" s="122" t="e">
        <f>VLOOKUP(H348,Presupuesto!$B$11:$C$565,2,0)</f>
        <v>#N/A</v>
      </c>
      <c r="J348" s="90" t="str">
        <f t="shared" si="17"/>
        <v>Desarrollo del Sistema de Educación Superior</v>
      </c>
      <c r="K348" s="90" t="s">
        <v>401</v>
      </c>
    </row>
    <row r="349" spans="3:11" x14ac:dyDescent="0.25">
      <c r="C349" s="133"/>
      <c r="D349" s="150"/>
      <c r="E349" s="115"/>
      <c r="F349" s="89">
        <f t="shared" si="16"/>
        <v>0</v>
      </c>
      <c r="G349" s="153"/>
      <c r="H349" s="134"/>
      <c r="I349" s="122" t="e">
        <f>VLOOKUP(H349,Presupuesto!$B$11:$C$565,2,0)</f>
        <v>#N/A</v>
      </c>
      <c r="J349" s="90" t="str">
        <f t="shared" si="17"/>
        <v>Desarrollo del Sistema de Educación Superior</v>
      </c>
      <c r="K349" s="90" t="s">
        <v>401</v>
      </c>
    </row>
    <row r="350" spans="3:11" x14ac:dyDescent="0.25">
      <c r="C350" s="133"/>
      <c r="D350" s="150"/>
      <c r="E350" s="115"/>
      <c r="F350" s="89">
        <f t="shared" si="16"/>
        <v>0</v>
      </c>
      <c r="G350" s="153"/>
      <c r="H350" s="134"/>
      <c r="I350" s="122" t="e">
        <f>VLOOKUP(H350,Presupuesto!$B$11:$C$565,2,0)</f>
        <v>#N/A</v>
      </c>
      <c r="J350" s="90" t="str">
        <f t="shared" si="17"/>
        <v>Desarrollo del Sistema de Educación Superior</v>
      </c>
      <c r="K350" s="90" t="s">
        <v>401</v>
      </c>
    </row>
    <row r="351" spans="3:11" x14ac:dyDescent="0.25">
      <c r="C351" s="135"/>
      <c r="D351" s="143"/>
      <c r="E351" s="110"/>
      <c r="F351" s="89">
        <f t="shared" si="16"/>
        <v>0</v>
      </c>
      <c r="G351" s="153"/>
      <c r="H351" s="136"/>
      <c r="I351" s="122" t="e">
        <f>VLOOKUP(H351,Presupuesto!$B$11:$C$565,2,0)</f>
        <v>#N/A</v>
      </c>
      <c r="J351" s="90" t="str">
        <f t="shared" si="17"/>
        <v>Desarrollo del Sistema de Educación Superior</v>
      </c>
      <c r="K351" s="90" t="s">
        <v>401</v>
      </c>
    </row>
    <row r="352" spans="3:11" x14ac:dyDescent="0.25">
      <c r="C352" s="135"/>
      <c r="D352" s="143"/>
      <c r="E352" s="110"/>
      <c r="F352" s="89">
        <f t="shared" si="16"/>
        <v>0</v>
      </c>
      <c r="G352" s="153"/>
      <c r="H352" s="136"/>
      <c r="I352" s="122" t="e">
        <f>VLOOKUP(H352,Presupuesto!$B$11:$C$565,2,0)</f>
        <v>#N/A</v>
      </c>
      <c r="J352" s="90" t="str">
        <f t="shared" si="17"/>
        <v>Desarrollo del Sistema de Educación Superior</v>
      </c>
      <c r="K352" s="90" t="s">
        <v>401</v>
      </c>
    </row>
    <row r="353" spans="3:11" x14ac:dyDescent="0.25">
      <c r="C353" s="135"/>
      <c r="D353" s="143"/>
      <c r="E353" s="110"/>
      <c r="F353" s="89">
        <f t="shared" si="16"/>
        <v>0</v>
      </c>
      <c r="G353" s="153"/>
      <c r="H353" s="136"/>
      <c r="I353" s="122" t="e">
        <f>VLOOKUP(H353,Presupuesto!$B$11:$C$565,2,0)</f>
        <v>#N/A</v>
      </c>
      <c r="J353" s="90" t="str">
        <f t="shared" si="17"/>
        <v>Desarrollo del Sistema de Educación Superior</v>
      </c>
      <c r="K353" s="90" t="s">
        <v>401</v>
      </c>
    </row>
    <row r="354" spans="3:11" x14ac:dyDescent="0.25">
      <c r="C354" s="135"/>
      <c r="D354" s="143"/>
      <c r="E354" s="110"/>
      <c r="F354" s="89">
        <f t="shared" si="16"/>
        <v>0</v>
      </c>
      <c r="G354" s="153"/>
      <c r="H354" s="136"/>
      <c r="I354" s="122" t="e">
        <f>VLOOKUP(H354,Presupuesto!$B$11:$C$565,2,0)</f>
        <v>#N/A</v>
      </c>
      <c r="J354" s="90" t="str">
        <f t="shared" si="17"/>
        <v>Desarrollo del Sistema de Educación Superior</v>
      </c>
      <c r="K354" s="90" t="s">
        <v>401</v>
      </c>
    </row>
    <row r="355" spans="3:11" x14ac:dyDescent="0.25">
      <c r="C355" s="135"/>
      <c r="D355" s="143"/>
      <c r="E355" s="110"/>
      <c r="F355" s="89">
        <f t="shared" si="16"/>
        <v>0</v>
      </c>
      <c r="G355" s="153"/>
      <c r="H355" s="136"/>
      <c r="I355" s="122" t="e">
        <f>VLOOKUP(H355,Presupuesto!$B$11:$C$565,2,0)</f>
        <v>#N/A</v>
      </c>
      <c r="J355" s="90" t="str">
        <f t="shared" si="17"/>
        <v>Desarrollo del Sistema de Educación Superior</v>
      </c>
      <c r="K355" s="90" t="s">
        <v>401</v>
      </c>
    </row>
    <row r="356" spans="3:11" x14ac:dyDescent="0.25">
      <c r="C356" s="135"/>
      <c r="D356" s="143"/>
      <c r="E356" s="110"/>
      <c r="F356" s="89">
        <f t="shared" si="16"/>
        <v>0</v>
      </c>
      <c r="G356" s="153"/>
      <c r="H356" s="136"/>
      <c r="I356" s="122" t="e">
        <f>VLOOKUP(H356,Presupuesto!$B$11:$C$565,2,0)</f>
        <v>#N/A</v>
      </c>
      <c r="J356" s="90" t="str">
        <f t="shared" si="17"/>
        <v>Desarrollo del Sistema de Educación Superior</v>
      </c>
      <c r="K356" s="90" t="s">
        <v>401</v>
      </c>
    </row>
    <row r="357" spans="3:11" x14ac:dyDescent="0.25">
      <c r="C357" s="135"/>
      <c r="D357" s="143"/>
      <c r="E357" s="110"/>
      <c r="F357" s="89">
        <f t="shared" si="16"/>
        <v>0</v>
      </c>
      <c r="G357" s="153"/>
      <c r="H357" s="136"/>
      <c r="I357" s="122" t="e">
        <f>VLOOKUP(H357,Presupuesto!$B$11:$C$565,2,0)</f>
        <v>#N/A</v>
      </c>
      <c r="J357" s="90" t="str">
        <f t="shared" si="17"/>
        <v>Desarrollo del Sistema de Educación Superior</v>
      </c>
      <c r="K357" s="90" t="s">
        <v>401</v>
      </c>
    </row>
    <row r="358" spans="3:11" x14ac:dyDescent="0.25">
      <c r="C358" s="135"/>
      <c r="D358" s="143"/>
      <c r="E358" s="110"/>
      <c r="F358" s="89">
        <f t="shared" si="16"/>
        <v>0</v>
      </c>
      <c r="G358" s="153"/>
      <c r="H358" s="136"/>
      <c r="I358" s="122" t="e">
        <f>VLOOKUP(H358,Presupuesto!$B$11:$C$565,2,0)</f>
        <v>#N/A</v>
      </c>
      <c r="J358" s="90" t="str">
        <f t="shared" si="17"/>
        <v>Desarrollo del Sistema de Educación Superior</v>
      </c>
      <c r="K358" s="90" t="s">
        <v>401</v>
      </c>
    </row>
    <row r="359" spans="3:11" x14ac:dyDescent="0.25">
      <c r="C359" s="137"/>
      <c r="D359" s="143"/>
      <c r="E359" s="110"/>
      <c r="F359" s="89">
        <f t="shared" si="16"/>
        <v>0</v>
      </c>
      <c r="G359" s="153"/>
      <c r="H359" s="138"/>
      <c r="I359" s="122" t="e">
        <f>VLOOKUP(H359,Presupuesto!$B$11:$C$565,2,0)</f>
        <v>#N/A</v>
      </c>
      <c r="J359" s="90" t="str">
        <f t="shared" si="17"/>
        <v>Desarrollo del Sistema de Educación Superior</v>
      </c>
      <c r="K359" s="90" t="s">
        <v>392</v>
      </c>
    </row>
    <row r="360" spans="3:11" x14ac:dyDescent="0.25">
      <c r="C360" s="137"/>
      <c r="D360" s="143"/>
      <c r="E360" s="110"/>
      <c r="F360" s="89">
        <f t="shared" si="16"/>
        <v>0</v>
      </c>
      <c r="G360" s="153"/>
      <c r="H360" s="138"/>
      <c r="I360" s="122" t="e">
        <f>VLOOKUP(H360,Presupuesto!$B$11:$C$565,2,0)</f>
        <v>#N/A</v>
      </c>
      <c r="J360" s="90" t="str">
        <f t="shared" si="17"/>
        <v>Desarrollo del Sistema de Educación Superior</v>
      </c>
      <c r="K360" s="90" t="s">
        <v>401</v>
      </c>
    </row>
    <row r="361" spans="3:11" x14ac:dyDescent="0.25">
      <c r="C361" s="137"/>
      <c r="D361" s="143"/>
      <c r="E361" s="110"/>
      <c r="F361" s="89">
        <f t="shared" si="16"/>
        <v>0</v>
      </c>
      <c r="G361" s="153"/>
      <c r="H361" s="138"/>
      <c r="I361" s="122" t="e">
        <f>VLOOKUP(H361,Presupuesto!$B$11:$C$565,2,0)</f>
        <v>#N/A</v>
      </c>
      <c r="J361" s="90" t="str">
        <f t="shared" si="17"/>
        <v>Desarrollo del Sistema de Educación Superior</v>
      </c>
      <c r="K361" s="90" t="s">
        <v>401</v>
      </c>
    </row>
    <row r="362" spans="3:11" x14ac:dyDescent="0.25">
      <c r="C362" s="137"/>
      <c r="D362" s="143"/>
      <c r="E362" s="110"/>
      <c r="F362" s="89">
        <f t="shared" si="16"/>
        <v>0</v>
      </c>
      <c r="G362" s="153"/>
      <c r="H362" s="138"/>
      <c r="I362" s="122" t="e">
        <f>VLOOKUP(H362,Presupuesto!$B$11:$C$565,2,0)</f>
        <v>#N/A</v>
      </c>
      <c r="J362" s="90" t="str">
        <f t="shared" si="17"/>
        <v>Desarrollo del Sistema de Educación Superior</v>
      </c>
      <c r="K362" s="90" t="s">
        <v>401</v>
      </c>
    </row>
    <row r="363" spans="3:11" ht="15.75" thickBot="1" x14ac:dyDescent="0.3">
      <c r="C363" s="139"/>
      <c r="D363" s="151"/>
      <c r="E363" s="95"/>
      <c r="F363" s="97">
        <f t="shared" si="16"/>
        <v>0</v>
      </c>
      <c r="G363" s="154"/>
      <c r="H363" s="140"/>
      <c r="I363" s="124" t="e">
        <f>VLOOKUP(H363,Presupuesto!$B$11:$C$565,2,0)</f>
        <v>#N/A</v>
      </c>
      <c r="J363" s="98" t="str">
        <f t="shared" si="17"/>
        <v>Desarrollo del Sistema de Educación Superior</v>
      </c>
      <c r="K363" s="116" t="s">
        <v>383</v>
      </c>
    </row>
    <row r="365" spans="3:11" ht="15.75" thickBot="1" x14ac:dyDescent="0.3"/>
    <row r="366" spans="3:11" ht="15.75" thickBot="1" x14ac:dyDescent="0.3">
      <c r="C366" s="149" t="s">
        <v>53</v>
      </c>
      <c r="D366" s="253">
        <f>SUM(F373:F407)</f>
        <v>46000</v>
      </c>
      <c r="F366" s="67"/>
      <c r="G366" s="72"/>
      <c r="H366" s="67"/>
      <c r="I366" s="67"/>
    </row>
    <row r="367" spans="3:11" x14ac:dyDescent="0.25">
      <c r="C367" s="67"/>
      <c r="D367" s="31"/>
      <c r="E367" s="85"/>
      <c r="F367" s="85"/>
      <c r="G367" s="85"/>
      <c r="H367" s="69"/>
      <c r="I367" s="69"/>
      <c r="J367" s="69"/>
      <c r="K367" s="104"/>
    </row>
    <row r="368" spans="3:11" x14ac:dyDescent="0.25">
      <c r="C368" s="67"/>
      <c r="D368" s="31"/>
      <c r="E368" s="85"/>
      <c r="F368" s="85"/>
      <c r="G368" s="85"/>
      <c r="H368" s="69"/>
      <c r="I368" s="69"/>
      <c r="J368" s="69"/>
      <c r="K368" s="104"/>
    </row>
    <row r="369" spans="3:11" ht="15.75" x14ac:dyDescent="0.25">
      <c r="C369" s="194" t="s">
        <v>381</v>
      </c>
      <c r="D369" s="252" t="s">
        <v>1524</v>
      </c>
      <c r="E369" s="85"/>
      <c r="F369" s="85"/>
      <c r="G369" s="85"/>
      <c r="H369" s="69"/>
      <c r="I369" s="69"/>
      <c r="J369" s="69"/>
      <c r="K369" s="104"/>
    </row>
    <row r="370" spans="3:11" ht="18.75" x14ac:dyDescent="0.25">
      <c r="C370" s="195" t="str">
        <f>IFERROR(VLOOKUP(D369,#REF!,2,FALSE),IFERROR(VLOOKUP(D369,#REF!,2,FALSE),IFERROR(VLOOKUP(D369,#REF!,2,FALSE),IFERROR(VLOOKUP(D369,#REF!,2,FALSE),IFERROR(VLOOKUP(D369,#REF!,2,FALSE),IFERROR(VLOOKUP(D369,#REF!,2,FALSE),IFERROR(VLOOKUP(D369,#REF!,2,FALSE),IFERROR(VLOOKUP(D369,#REF!,2,FALSE),IFERROR(VLOOKUP(D369,#REF!,2,FALSE),IFERROR(VLOOKUP(D369,#REF!,2,FALSE),IFERROR(VLOOKUP(D369,#REF!,2,FALSE),IFERROR(VLOOKUP(D369,#REF!,2,FALSE),IFERROR(VLOOKUP(D369,#REF!,2,FALSE),IFERROR(VLOOKUP(D369,#REF!,2,FALSE),IFERROR(VLOOKUP(D369,'16. Desa. del Sistema Educ.Sup.'!$F:$G,2,FALSE),IFERROR(VLOOKUP(D369,#REF!,2,FALSE),VLOOKUP(D369,#REF!,2,0)))))))))))))))))</f>
        <v>Diseñar y desarrollar procesos de investigación y consulta con actores nacionales e internacionales  sobre temas de interés para el Sistema de Educación Superior para desarrollar sus capacidades</v>
      </c>
      <c r="D370" s="31"/>
      <c r="E370" s="85"/>
      <c r="F370" s="85"/>
      <c r="G370" s="85"/>
      <c r="H370" s="69"/>
      <c r="I370" s="69"/>
      <c r="J370" s="69"/>
      <c r="K370" s="104"/>
    </row>
    <row r="371" spans="3:11" ht="15.75" thickBot="1" x14ac:dyDescent="0.3">
      <c r="F371" s="85"/>
      <c r="G371" s="69"/>
      <c r="H371" s="69"/>
      <c r="I371" s="69"/>
    </row>
    <row r="372" spans="3:11" ht="15.75" thickBot="1" x14ac:dyDescent="0.3">
      <c r="C372" s="121" t="s">
        <v>44</v>
      </c>
      <c r="D372" s="121" t="s">
        <v>55</v>
      </c>
      <c r="E372" s="128" t="s">
        <v>57</v>
      </c>
      <c r="F372" s="127" t="s">
        <v>27</v>
      </c>
      <c r="G372" s="125" t="s">
        <v>120</v>
      </c>
      <c r="H372" s="128" t="s">
        <v>46</v>
      </c>
      <c r="I372" s="125" t="s">
        <v>121</v>
      </c>
      <c r="J372" s="125" t="s">
        <v>399</v>
      </c>
      <c r="K372" s="125" t="s">
        <v>400</v>
      </c>
    </row>
    <row r="373" spans="3:11" x14ac:dyDescent="0.25">
      <c r="C373" s="205" t="s">
        <v>428</v>
      </c>
      <c r="D373" s="206"/>
      <c r="E373" s="204">
        <f>HLOOKUP(C373,$AH$2:$BU$3,2,0)</f>
        <v>620</v>
      </c>
      <c r="F373" s="89">
        <f t="shared" ref="F373:F407" si="18">D373*E373</f>
        <v>0</v>
      </c>
      <c r="G373" s="153"/>
      <c r="H373" s="134"/>
      <c r="I373" s="122" t="e">
        <f>VLOOKUP(H373,Presupuesto!$B$11:$C$565,2,0)</f>
        <v>#N/A</v>
      </c>
      <c r="J373" s="203" t="s">
        <v>1345</v>
      </c>
      <c r="K373" s="90" t="s">
        <v>383</v>
      </c>
    </row>
    <row r="374" spans="3:11" x14ac:dyDescent="0.25">
      <c r="C374" s="133" t="s">
        <v>1512</v>
      </c>
      <c r="D374" s="150">
        <v>2</v>
      </c>
      <c r="E374" s="115">
        <f>SUM(1000*23)</f>
        <v>23000</v>
      </c>
      <c r="F374" s="89">
        <f>D374*E374</f>
        <v>46000</v>
      </c>
      <c r="G374" s="153" t="s">
        <v>1389</v>
      </c>
      <c r="H374" s="93" t="s">
        <v>1032</v>
      </c>
      <c r="I374" s="122" t="str">
        <f>VLOOKUP(H374,Presupuesto!$B$11:$C$565,2,0)</f>
        <v>APLICACIONES INFORMATICAS</v>
      </c>
      <c r="J374" s="90" t="str">
        <f>$J$373</f>
        <v>Desarrollo del Sistema de Educación Superior</v>
      </c>
      <c r="K374" s="90" t="s">
        <v>401</v>
      </c>
    </row>
    <row r="375" spans="3:11" x14ac:dyDescent="0.25">
      <c r="C375" s="133"/>
      <c r="D375" s="150"/>
      <c r="E375" s="115"/>
      <c r="F375" s="89">
        <f t="shared" si="18"/>
        <v>0</v>
      </c>
      <c r="G375" s="153"/>
      <c r="H375" s="134"/>
      <c r="I375" s="122" t="e">
        <f>VLOOKUP(H375,Presupuesto!$B$11:$C$565,2,0)</f>
        <v>#N/A</v>
      </c>
      <c r="J375" s="90" t="str">
        <f t="shared" ref="J375:J407" si="19">$J$373</f>
        <v>Desarrollo del Sistema de Educación Superior</v>
      </c>
      <c r="K375" s="90" t="s">
        <v>401</v>
      </c>
    </row>
    <row r="376" spans="3:11" x14ac:dyDescent="0.25">
      <c r="C376" s="133"/>
      <c r="D376" s="150"/>
      <c r="E376" s="115"/>
      <c r="F376" s="89">
        <f t="shared" si="18"/>
        <v>0</v>
      </c>
      <c r="G376" s="153"/>
      <c r="H376" s="134"/>
      <c r="I376" s="122" t="e">
        <f>VLOOKUP(H376,Presupuesto!$B$11:$C$565,2,0)</f>
        <v>#N/A</v>
      </c>
      <c r="J376" s="90" t="str">
        <f t="shared" si="19"/>
        <v>Desarrollo del Sistema de Educación Superior</v>
      </c>
      <c r="K376" s="90" t="s">
        <v>401</v>
      </c>
    </row>
    <row r="377" spans="3:11" x14ac:dyDescent="0.25">
      <c r="C377" s="133"/>
      <c r="D377" s="150"/>
      <c r="E377" s="115"/>
      <c r="F377" s="89">
        <f t="shared" si="18"/>
        <v>0</v>
      </c>
      <c r="G377" s="153"/>
      <c r="H377" s="134"/>
      <c r="I377" s="122" t="e">
        <f>VLOOKUP(H377,Presupuesto!$B$11:$C$565,2,0)</f>
        <v>#N/A</v>
      </c>
      <c r="J377" s="90" t="str">
        <f t="shared" si="19"/>
        <v>Desarrollo del Sistema de Educación Superior</v>
      </c>
      <c r="K377" s="90" t="s">
        <v>401</v>
      </c>
    </row>
    <row r="378" spans="3:11" x14ac:dyDescent="0.25">
      <c r="C378" s="133"/>
      <c r="D378" s="150"/>
      <c r="E378" s="115"/>
      <c r="F378" s="89">
        <f t="shared" si="18"/>
        <v>0</v>
      </c>
      <c r="G378" s="153"/>
      <c r="H378" s="134"/>
      <c r="I378" s="122" t="e">
        <f>VLOOKUP(H378,Presupuesto!$B$11:$C$565,2,0)</f>
        <v>#N/A</v>
      </c>
      <c r="J378" s="90" t="str">
        <f t="shared" si="19"/>
        <v>Desarrollo del Sistema de Educación Superior</v>
      </c>
      <c r="K378" s="90" t="s">
        <v>390</v>
      </c>
    </row>
    <row r="379" spans="3:11" x14ac:dyDescent="0.25">
      <c r="C379" s="133"/>
      <c r="D379" s="150"/>
      <c r="E379" s="115"/>
      <c r="F379" s="89">
        <f t="shared" si="18"/>
        <v>0</v>
      </c>
      <c r="G379" s="153"/>
      <c r="H379" s="134"/>
      <c r="I379" s="122" t="e">
        <f>VLOOKUP(H379,Presupuesto!$B$11:$C$565,2,0)</f>
        <v>#N/A</v>
      </c>
      <c r="J379" s="90" t="str">
        <f t="shared" si="19"/>
        <v>Desarrollo del Sistema de Educación Superior</v>
      </c>
      <c r="K379" s="90" t="s">
        <v>401</v>
      </c>
    </row>
    <row r="380" spans="3:11" x14ac:dyDescent="0.25">
      <c r="C380" s="133"/>
      <c r="D380" s="150"/>
      <c r="E380" s="115"/>
      <c r="F380" s="89">
        <f t="shared" si="18"/>
        <v>0</v>
      </c>
      <c r="G380" s="153"/>
      <c r="H380" s="134"/>
      <c r="I380" s="122" t="e">
        <f>VLOOKUP(H380,Presupuesto!$B$11:$C$565,2,0)</f>
        <v>#N/A</v>
      </c>
      <c r="J380" s="90" t="str">
        <f t="shared" si="19"/>
        <v>Desarrollo del Sistema de Educación Superior</v>
      </c>
      <c r="K380" s="90" t="s">
        <v>401</v>
      </c>
    </row>
    <row r="381" spans="3:11" x14ac:dyDescent="0.25">
      <c r="C381" s="133"/>
      <c r="D381" s="150"/>
      <c r="E381" s="115"/>
      <c r="F381" s="89">
        <f t="shared" si="18"/>
        <v>0</v>
      </c>
      <c r="G381" s="153"/>
      <c r="H381" s="134"/>
      <c r="I381" s="122" t="e">
        <f>VLOOKUP(H381,Presupuesto!$B$11:$C$565,2,0)</f>
        <v>#N/A</v>
      </c>
      <c r="J381" s="90" t="str">
        <f t="shared" si="19"/>
        <v>Desarrollo del Sistema de Educación Superior</v>
      </c>
      <c r="K381" s="90" t="s">
        <v>401</v>
      </c>
    </row>
    <row r="382" spans="3:11" x14ac:dyDescent="0.25">
      <c r="C382" s="133"/>
      <c r="D382" s="150"/>
      <c r="E382" s="115"/>
      <c r="F382" s="89">
        <f t="shared" si="18"/>
        <v>0</v>
      </c>
      <c r="G382" s="153"/>
      <c r="H382" s="134"/>
      <c r="I382" s="122" t="e">
        <f>VLOOKUP(H382,Presupuesto!$B$11:$C$565,2,0)</f>
        <v>#N/A</v>
      </c>
      <c r="J382" s="90" t="str">
        <f t="shared" si="19"/>
        <v>Desarrollo del Sistema de Educación Superior</v>
      </c>
      <c r="K382" s="90" t="s">
        <v>401</v>
      </c>
    </row>
    <row r="383" spans="3:11" x14ac:dyDescent="0.25">
      <c r="C383" s="133"/>
      <c r="D383" s="150"/>
      <c r="E383" s="115"/>
      <c r="F383" s="89">
        <f t="shared" si="18"/>
        <v>0</v>
      </c>
      <c r="G383" s="153"/>
      <c r="H383" s="134"/>
      <c r="I383" s="122" t="e">
        <f>VLOOKUP(H383,Presupuesto!$B$11:$C$565,2,0)</f>
        <v>#N/A</v>
      </c>
      <c r="J383" s="90" t="str">
        <f t="shared" si="19"/>
        <v>Desarrollo del Sistema de Educación Superior</v>
      </c>
      <c r="K383" s="90" t="s">
        <v>401</v>
      </c>
    </row>
    <row r="384" spans="3:11" x14ac:dyDescent="0.25">
      <c r="C384" s="133"/>
      <c r="D384" s="150"/>
      <c r="E384" s="115"/>
      <c r="F384" s="89">
        <f t="shared" si="18"/>
        <v>0</v>
      </c>
      <c r="G384" s="153"/>
      <c r="H384" s="134"/>
      <c r="I384" s="122" t="e">
        <f>VLOOKUP(H384,Presupuesto!$B$11:$C$565,2,0)</f>
        <v>#N/A</v>
      </c>
      <c r="J384" s="90" t="str">
        <f t="shared" si="19"/>
        <v>Desarrollo del Sistema de Educación Superior</v>
      </c>
      <c r="K384" s="90" t="s">
        <v>401</v>
      </c>
    </row>
    <row r="385" spans="3:11" x14ac:dyDescent="0.25">
      <c r="C385" s="133"/>
      <c r="D385" s="150"/>
      <c r="E385" s="115"/>
      <c r="F385" s="89">
        <f t="shared" si="18"/>
        <v>0</v>
      </c>
      <c r="G385" s="153"/>
      <c r="H385" s="134"/>
      <c r="I385" s="122" t="e">
        <f>VLOOKUP(H385,Presupuesto!$B$11:$C$565,2,0)</f>
        <v>#N/A</v>
      </c>
      <c r="J385" s="90" t="str">
        <f t="shared" si="19"/>
        <v>Desarrollo del Sistema de Educación Superior</v>
      </c>
      <c r="K385" s="90" t="s">
        <v>401</v>
      </c>
    </row>
    <row r="386" spans="3:11" x14ac:dyDescent="0.25">
      <c r="C386" s="133"/>
      <c r="D386" s="150"/>
      <c r="E386" s="115"/>
      <c r="F386" s="89">
        <f t="shared" si="18"/>
        <v>0</v>
      </c>
      <c r="G386" s="153"/>
      <c r="H386" s="134"/>
      <c r="I386" s="122" t="e">
        <f>VLOOKUP(H386,Presupuesto!$B$11:$C$565,2,0)</f>
        <v>#N/A</v>
      </c>
      <c r="J386" s="90" t="str">
        <f t="shared" si="19"/>
        <v>Desarrollo del Sistema de Educación Superior</v>
      </c>
      <c r="K386" s="90" t="s">
        <v>401</v>
      </c>
    </row>
    <row r="387" spans="3:11" x14ac:dyDescent="0.25">
      <c r="C387" s="133"/>
      <c r="D387" s="150"/>
      <c r="E387" s="115"/>
      <c r="F387" s="89">
        <f t="shared" si="18"/>
        <v>0</v>
      </c>
      <c r="G387" s="153"/>
      <c r="H387" s="134"/>
      <c r="I387" s="122" t="e">
        <f>VLOOKUP(H387,Presupuesto!$B$11:$C$565,2,0)</f>
        <v>#N/A</v>
      </c>
      <c r="J387" s="90" t="str">
        <f t="shared" si="19"/>
        <v>Desarrollo del Sistema de Educación Superior</v>
      </c>
      <c r="K387" s="90" t="s">
        <v>401</v>
      </c>
    </row>
    <row r="388" spans="3:11" x14ac:dyDescent="0.25">
      <c r="C388" s="133"/>
      <c r="D388" s="150"/>
      <c r="E388" s="115"/>
      <c r="F388" s="89">
        <f t="shared" si="18"/>
        <v>0</v>
      </c>
      <c r="G388" s="153"/>
      <c r="H388" s="134"/>
      <c r="I388" s="122" t="e">
        <f>VLOOKUP(H388,Presupuesto!$B$11:$C$565,2,0)</f>
        <v>#N/A</v>
      </c>
      <c r="J388" s="90" t="str">
        <f t="shared" si="19"/>
        <v>Desarrollo del Sistema de Educación Superior</v>
      </c>
      <c r="K388" s="90" t="s">
        <v>401</v>
      </c>
    </row>
    <row r="389" spans="3:11" x14ac:dyDescent="0.25">
      <c r="C389" s="133"/>
      <c r="D389" s="150"/>
      <c r="E389" s="115"/>
      <c r="F389" s="89">
        <f t="shared" si="18"/>
        <v>0</v>
      </c>
      <c r="G389" s="153"/>
      <c r="H389" s="134"/>
      <c r="I389" s="122" t="e">
        <f>VLOOKUP(H389,Presupuesto!$B$11:$C$565,2,0)</f>
        <v>#N/A</v>
      </c>
      <c r="J389" s="90" t="str">
        <f t="shared" si="19"/>
        <v>Desarrollo del Sistema de Educación Superior</v>
      </c>
      <c r="K389" s="90" t="s">
        <v>401</v>
      </c>
    </row>
    <row r="390" spans="3:11" x14ac:dyDescent="0.25">
      <c r="C390" s="133"/>
      <c r="D390" s="150"/>
      <c r="E390" s="115"/>
      <c r="F390" s="89">
        <f t="shared" si="18"/>
        <v>0</v>
      </c>
      <c r="G390" s="153"/>
      <c r="H390" s="134"/>
      <c r="I390" s="122" t="e">
        <f>VLOOKUP(H390,Presupuesto!$B$11:$C$565,2,0)</f>
        <v>#N/A</v>
      </c>
      <c r="J390" s="90" t="str">
        <f t="shared" si="19"/>
        <v>Desarrollo del Sistema de Educación Superior</v>
      </c>
      <c r="K390" s="90" t="s">
        <v>401</v>
      </c>
    </row>
    <row r="391" spans="3:11" x14ac:dyDescent="0.25">
      <c r="C391" s="133"/>
      <c r="D391" s="150"/>
      <c r="E391" s="115"/>
      <c r="F391" s="89">
        <f t="shared" si="18"/>
        <v>0</v>
      </c>
      <c r="G391" s="153"/>
      <c r="H391" s="134"/>
      <c r="I391" s="122" t="e">
        <f>VLOOKUP(H391,Presupuesto!$B$11:$C$565,2,0)</f>
        <v>#N/A</v>
      </c>
      <c r="J391" s="90" t="str">
        <f t="shared" si="19"/>
        <v>Desarrollo del Sistema de Educación Superior</v>
      </c>
      <c r="K391" s="90" t="s">
        <v>401</v>
      </c>
    </row>
    <row r="392" spans="3:11" x14ac:dyDescent="0.25">
      <c r="C392" s="133"/>
      <c r="D392" s="150"/>
      <c r="E392" s="115"/>
      <c r="F392" s="89">
        <f t="shared" si="18"/>
        <v>0</v>
      </c>
      <c r="G392" s="153"/>
      <c r="H392" s="134"/>
      <c r="I392" s="122" t="e">
        <f>VLOOKUP(H392,Presupuesto!$B$11:$C$565,2,0)</f>
        <v>#N/A</v>
      </c>
      <c r="J392" s="90" t="str">
        <f t="shared" si="19"/>
        <v>Desarrollo del Sistema de Educación Superior</v>
      </c>
      <c r="K392" s="90" t="s">
        <v>401</v>
      </c>
    </row>
    <row r="393" spans="3:11" x14ac:dyDescent="0.25">
      <c r="C393" s="133"/>
      <c r="D393" s="150"/>
      <c r="E393" s="115"/>
      <c r="F393" s="89">
        <f t="shared" si="18"/>
        <v>0</v>
      </c>
      <c r="G393" s="153"/>
      <c r="H393" s="134"/>
      <c r="I393" s="122" t="e">
        <f>VLOOKUP(H393,Presupuesto!$B$11:$C$565,2,0)</f>
        <v>#N/A</v>
      </c>
      <c r="J393" s="90" t="str">
        <f t="shared" si="19"/>
        <v>Desarrollo del Sistema de Educación Superior</v>
      </c>
      <c r="K393" s="90" t="s">
        <v>401</v>
      </c>
    </row>
    <row r="394" spans="3:11" x14ac:dyDescent="0.25">
      <c r="C394" s="133"/>
      <c r="D394" s="150"/>
      <c r="E394" s="115"/>
      <c r="F394" s="89">
        <f t="shared" si="18"/>
        <v>0</v>
      </c>
      <c r="G394" s="153"/>
      <c r="H394" s="134"/>
      <c r="I394" s="122" t="e">
        <f>VLOOKUP(H394,Presupuesto!$B$11:$C$565,2,0)</f>
        <v>#N/A</v>
      </c>
      <c r="J394" s="90" t="str">
        <f t="shared" si="19"/>
        <v>Desarrollo del Sistema de Educación Superior</v>
      </c>
      <c r="K394" s="90" t="s">
        <v>401</v>
      </c>
    </row>
    <row r="395" spans="3:11" x14ac:dyDescent="0.25">
      <c r="C395" s="135"/>
      <c r="D395" s="143"/>
      <c r="E395" s="110"/>
      <c r="F395" s="89">
        <f t="shared" si="18"/>
        <v>0</v>
      </c>
      <c r="G395" s="153"/>
      <c r="H395" s="136"/>
      <c r="I395" s="122" t="e">
        <f>VLOOKUP(H395,Presupuesto!$B$11:$C$565,2,0)</f>
        <v>#N/A</v>
      </c>
      <c r="J395" s="90" t="str">
        <f t="shared" si="19"/>
        <v>Desarrollo del Sistema de Educación Superior</v>
      </c>
      <c r="K395" s="90" t="s">
        <v>401</v>
      </c>
    </row>
    <row r="396" spans="3:11" x14ac:dyDescent="0.25">
      <c r="C396" s="135"/>
      <c r="D396" s="143"/>
      <c r="E396" s="110"/>
      <c r="F396" s="89">
        <f t="shared" si="18"/>
        <v>0</v>
      </c>
      <c r="G396" s="153"/>
      <c r="H396" s="136"/>
      <c r="I396" s="122" t="e">
        <f>VLOOKUP(H396,Presupuesto!$B$11:$C$565,2,0)</f>
        <v>#N/A</v>
      </c>
      <c r="J396" s="90" t="str">
        <f t="shared" si="19"/>
        <v>Desarrollo del Sistema de Educación Superior</v>
      </c>
      <c r="K396" s="90" t="s">
        <v>401</v>
      </c>
    </row>
    <row r="397" spans="3:11" x14ac:dyDescent="0.25">
      <c r="C397" s="135"/>
      <c r="D397" s="143"/>
      <c r="E397" s="110"/>
      <c r="F397" s="89">
        <f t="shared" si="18"/>
        <v>0</v>
      </c>
      <c r="G397" s="153"/>
      <c r="H397" s="136"/>
      <c r="I397" s="122" t="e">
        <f>VLOOKUP(H397,Presupuesto!$B$11:$C$565,2,0)</f>
        <v>#N/A</v>
      </c>
      <c r="J397" s="90" t="str">
        <f t="shared" si="19"/>
        <v>Desarrollo del Sistema de Educación Superior</v>
      </c>
      <c r="K397" s="90" t="s">
        <v>401</v>
      </c>
    </row>
    <row r="398" spans="3:11" x14ac:dyDescent="0.25">
      <c r="C398" s="135"/>
      <c r="D398" s="143"/>
      <c r="E398" s="110"/>
      <c r="F398" s="89">
        <f t="shared" si="18"/>
        <v>0</v>
      </c>
      <c r="G398" s="153"/>
      <c r="H398" s="136"/>
      <c r="I398" s="122" t="e">
        <f>VLOOKUP(H398,Presupuesto!$B$11:$C$565,2,0)</f>
        <v>#N/A</v>
      </c>
      <c r="J398" s="90" t="str">
        <f t="shared" si="19"/>
        <v>Desarrollo del Sistema de Educación Superior</v>
      </c>
      <c r="K398" s="90" t="s">
        <v>401</v>
      </c>
    </row>
    <row r="399" spans="3:11" x14ac:dyDescent="0.25">
      <c r="C399" s="135"/>
      <c r="D399" s="143"/>
      <c r="E399" s="110"/>
      <c r="F399" s="89">
        <f t="shared" si="18"/>
        <v>0</v>
      </c>
      <c r="G399" s="153"/>
      <c r="H399" s="136"/>
      <c r="I399" s="122" t="e">
        <f>VLOOKUP(H399,Presupuesto!$B$11:$C$565,2,0)</f>
        <v>#N/A</v>
      </c>
      <c r="J399" s="90" t="str">
        <f t="shared" si="19"/>
        <v>Desarrollo del Sistema de Educación Superior</v>
      </c>
      <c r="K399" s="90" t="s">
        <v>401</v>
      </c>
    </row>
    <row r="400" spans="3:11" x14ac:dyDescent="0.25">
      <c r="C400" s="135"/>
      <c r="D400" s="143"/>
      <c r="E400" s="110"/>
      <c r="F400" s="89">
        <f t="shared" si="18"/>
        <v>0</v>
      </c>
      <c r="G400" s="153"/>
      <c r="H400" s="136"/>
      <c r="I400" s="122" t="e">
        <f>VLOOKUP(H400,Presupuesto!$B$11:$C$565,2,0)</f>
        <v>#N/A</v>
      </c>
      <c r="J400" s="90" t="str">
        <f t="shared" si="19"/>
        <v>Desarrollo del Sistema de Educación Superior</v>
      </c>
      <c r="K400" s="90" t="s">
        <v>401</v>
      </c>
    </row>
    <row r="401" spans="3:11" x14ac:dyDescent="0.25">
      <c r="C401" s="135"/>
      <c r="D401" s="143"/>
      <c r="E401" s="110"/>
      <c r="F401" s="89">
        <f t="shared" si="18"/>
        <v>0</v>
      </c>
      <c r="G401" s="153"/>
      <c r="H401" s="136"/>
      <c r="I401" s="122" t="e">
        <f>VLOOKUP(H401,Presupuesto!$B$11:$C$565,2,0)</f>
        <v>#N/A</v>
      </c>
      <c r="J401" s="90" t="str">
        <f t="shared" si="19"/>
        <v>Desarrollo del Sistema de Educación Superior</v>
      </c>
      <c r="K401" s="90" t="s">
        <v>401</v>
      </c>
    </row>
    <row r="402" spans="3:11" x14ac:dyDescent="0.25">
      <c r="C402" s="135"/>
      <c r="D402" s="143"/>
      <c r="E402" s="110"/>
      <c r="F402" s="89">
        <f t="shared" si="18"/>
        <v>0</v>
      </c>
      <c r="G402" s="153"/>
      <c r="H402" s="136"/>
      <c r="I402" s="122" t="e">
        <f>VLOOKUP(H402,Presupuesto!$B$11:$C$565,2,0)</f>
        <v>#N/A</v>
      </c>
      <c r="J402" s="90" t="str">
        <f t="shared" si="19"/>
        <v>Desarrollo del Sistema de Educación Superior</v>
      </c>
      <c r="K402" s="90" t="s">
        <v>401</v>
      </c>
    </row>
    <row r="403" spans="3:11" x14ac:dyDescent="0.25">
      <c r="C403" s="137"/>
      <c r="D403" s="143"/>
      <c r="E403" s="110"/>
      <c r="F403" s="89">
        <f t="shared" si="18"/>
        <v>0</v>
      </c>
      <c r="G403" s="153"/>
      <c r="H403" s="138"/>
      <c r="I403" s="122" t="e">
        <f>VLOOKUP(H403,Presupuesto!$B$11:$C$565,2,0)</f>
        <v>#N/A</v>
      </c>
      <c r="J403" s="90" t="str">
        <f t="shared" si="19"/>
        <v>Desarrollo del Sistema de Educación Superior</v>
      </c>
      <c r="K403" s="90" t="s">
        <v>392</v>
      </c>
    </row>
    <row r="404" spans="3:11" x14ac:dyDescent="0.25">
      <c r="C404" s="137"/>
      <c r="D404" s="143"/>
      <c r="E404" s="110"/>
      <c r="F404" s="89">
        <f t="shared" si="18"/>
        <v>0</v>
      </c>
      <c r="G404" s="153"/>
      <c r="H404" s="138"/>
      <c r="I404" s="122" t="e">
        <f>VLOOKUP(H404,Presupuesto!$B$11:$C$565,2,0)</f>
        <v>#N/A</v>
      </c>
      <c r="J404" s="90" t="str">
        <f t="shared" si="19"/>
        <v>Desarrollo del Sistema de Educación Superior</v>
      </c>
      <c r="K404" s="90" t="s">
        <v>401</v>
      </c>
    </row>
    <row r="405" spans="3:11" x14ac:dyDescent="0.25">
      <c r="C405" s="137"/>
      <c r="D405" s="143"/>
      <c r="E405" s="110"/>
      <c r="F405" s="89">
        <f t="shared" si="18"/>
        <v>0</v>
      </c>
      <c r="G405" s="153"/>
      <c r="H405" s="138"/>
      <c r="I405" s="122" t="e">
        <f>VLOOKUP(H405,Presupuesto!$B$11:$C$565,2,0)</f>
        <v>#N/A</v>
      </c>
      <c r="J405" s="90" t="str">
        <f t="shared" si="19"/>
        <v>Desarrollo del Sistema de Educación Superior</v>
      </c>
      <c r="K405" s="90" t="s">
        <v>401</v>
      </c>
    </row>
    <row r="406" spans="3:11" x14ac:dyDescent="0.25">
      <c r="C406" s="137"/>
      <c r="D406" s="143"/>
      <c r="E406" s="110"/>
      <c r="F406" s="89">
        <f t="shared" si="18"/>
        <v>0</v>
      </c>
      <c r="G406" s="153"/>
      <c r="H406" s="138"/>
      <c r="I406" s="122" t="e">
        <f>VLOOKUP(H406,Presupuesto!$B$11:$C$565,2,0)</f>
        <v>#N/A</v>
      </c>
      <c r="J406" s="90" t="str">
        <f t="shared" si="19"/>
        <v>Desarrollo del Sistema de Educación Superior</v>
      </c>
      <c r="K406" s="90" t="s">
        <v>401</v>
      </c>
    </row>
    <row r="407" spans="3:11" ht="15.75" thickBot="1" x14ac:dyDescent="0.3">
      <c r="C407" s="139"/>
      <c r="D407" s="151"/>
      <c r="E407" s="95"/>
      <c r="F407" s="97">
        <f t="shared" si="18"/>
        <v>0</v>
      </c>
      <c r="G407" s="154"/>
      <c r="H407" s="140"/>
      <c r="I407" s="124" t="e">
        <f>VLOOKUP(H407,Presupuesto!$B$11:$C$565,2,0)</f>
        <v>#N/A</v>
      </c>
      <c r="J407" s="98" t="str">
        <f t="shared" si="19"/>
        <v>Desarrollo del Sistema de Educación Superior</v>
      </c>
      <c r="K407" s="116" t="s">
        <v>383</v>
      </c>
    </row>
    <row r="409" spans="3:11" ht="15.75" thickBot="1" x14ac:dyDescent="0.3">
      <c r="F409" s="82"/>
      <c r="G409" s="81"/>
      <c r="H409" s="82"/>
      <c r="I409" s="82"/>
    </row>
    <row r="410" spans="3:11" ht="15.75" thickBot="1" x14ac:dyDescent="0.3">
      <c r="C410" s="149" t="s">
        <v>53</v>
      </c>
      <c r="D410" s="253">
        <f>SUM(F417:F451)</f>
        <v>10500</v>
      </c>
      <c r="F410" s="67"/>
      <c r="G410" s="72"/>
      <c r="H410" s="67"/>
      <c r="I410" s="67"/>
    </row>
    <row r="411" spans="3:11" x14ac:dyDescent="0.25">
      <c r="C411" s="67"/>
      <c r="D411" s="31"/>
      <c r="E411" s="85"/>
      <c r="F411" s="85"/>
      <c r="G411" s="85"/>
      <c r="H411" s="69"/>
      <c r="I411" s="69"/>
      <c r="J411" s="69"/>
      <c r="K411" s="104"/>
    </row>
    <row r="412" spans="3:11" x14ac:dyDescent="0.25">
      <c r="C412" s="67"/>
      <c r="D412" s="31"/>
      <c r="E412" s="85"/>
      <c r="F412" s="85"/>
      <c r="G412" s="85"/>
      <c r="H412" s="69"/>
      <c r="I412" s="69"/>
      <c r="J412" s="69"/>
      <c r="K412" s="104"/>
    </row>
    <row r="413" spans="3:11" ht="15.75" x14ac:dyDescent="0.25">
      <c r="C413" s="194" t="s">
        <v>381</v>
      </c>
      <c r="D413" s="252" t="s">
        <v>1473</v>
      </c>
      <c r="E413" s="85"/>
      <c r="F413" s="85"/>
      <c r="G413" s="85"/>
      <c r="H413" s="69"/>
      <c r="I413" s="69"/>
      <c r="J413" s="69"/>
      <c r="K413" s="104"/>
    </row>
    <row r="414" spans="3:11" ht="18.75" x14ac:dyDescent="0.25">
      <c r="C414" s="195" t="str">
        <f>IFERROR(VLOOKUP(D413,#REF!,2,FALSE),IFERROR(VLOOKUP(D413,#REF!,2,FALSE),IFERROR(VLOOKUP(D413,#REF!,2,FALSE),IFERROR(VLOOKUP(D413,#REF!,2,FALSE),IFERROR(VLOOKUP(D413,#REF!,2,FALSE),IFERROR(VLOOKUP(D413,#REF!,2,FALSE),IFERROR(VLOOKUP(D413,#REF!,2,FALSE),IFERROR(VLOOKUP(D413,#REF!,2,FALSE),IFERROR(VLOOKUP(D413,#REF!,2,FALSE),IFERROR(VLOOKUP(D413,#REF!,2,FALSE),IFERROR(VLOOKUP(D413,#REF!,2,FALSE),IFERROR(VLOOKUP(D413,#REF!,2,FALSE),IFERROR(VLOOKUP(D413,#REF!,2,FALSE),IFERROR(VLOOKUP(D413,#REF!,2,FALSE),IFERROR(VLOOKUP(D413,'16. Desa. del Sistema Educ.Sup.'!$F:$G,2,FALSE),IFERROR(VLOOKUP(D413,#REF!,2,FALSE),VLOOKUP(D413,#REF!,2,0)))))))))))))))))</f>
        <v>Revisión de indicadores de calidad de forma bimestral</v>
      </c>
      <c r="D414" s="31"/>
      <c r="E414" s="85"/>
      <c r="F414" s="85"/>
      <c r="G414" s="85"/>
      <c r="H414" s="69"/>
      <c r="I414" s="69"/>
      <c r="J414" s="69"/>
      <c r="K414" s="104"/>
    </row>
    <row r="415" spans="3:11" ht="15.75" thickBot="1" x14ac:dyDescent="0.3">
      <c r="F415" s="85"/>
      <c r="G415" s="69"/>
      <c r="H415" s="69"/>
      <c r="I415" s="69"/>
    </row>
    <row r="416" spans="3:11" ht="15.75" thickBot="1" x14ac:dyDescent="0.3">
      <c r="C416" s="121" t="s">
        <v>44</v>
      </c>
      <c r="D416" s="121" t="s">
        <v>55</v>
      </c>
      <c r="E416" s="128" t="s">
        <v>57</v>
      </c>
      <c r="F416" s="127" t="s">
        <v>27</v>
      </c>
      <c r="G416" s="125" t="s">
        <v>120</v>
      </c>
      <c r="H416" s="128" t="s">
        <v>46</v>
      </c>
      <c r="I416" s="125" t="s">
        <v>121</v>
      </c>
      <c r="J416" s="125" t="s">
        <v>399</v>
      </c>
      <c r="K416" s="125" t="s">
        <v>400</v>
      </c>
    </row>
    <row r="417" spans="3:11" x14ac:dyDescent="0.25">
      <c r="C417" s="205"/>
      <c r="D417" s="206"/>
      <c r="E417" s="358"/>
      <c r="F417" s="89">
        <f t="shared" ref="F417:F451" si="20">D417*E417</f>
        <v>0</v>
      </c>
      <c r="G417" s="153"/>
      <c r="H417" s="134"/>
      <c r="I417" s="122" t="e">
        <f>VLOOKUP(H417,Presupuesto!$B$11:$C$565,2,0)</f>
        <v>#N/A</v>
      </c>
      <c r="J417" s="203" t="s">
        <v>1345</v>
      </c>
      <c r="K417" s="90" t="s">
        <v>383</v>
      </c>
    </row>
    <row r="418" spans="3:11" x14ac:dyDescent="0.25">
      <c r="C418" s="133" t="s">
        <v>1491</v>
      </c>
      <c r="D418" s="150">
        <v>2</v>
      </c>
      <c r="E418" s="352">
        <v>1500</v>
      </c>
      <c r="F418" s="89">
        <f t="shared" si="20"/>
        <v>3000</v>
      </c>
      <c r="G418" s="359" t="s">
        <v>118</v>
      </c>
      <c r="H418" s="134" t="s">
        <v>928</v>
      </c>
      <c r="I418" s="122" t="str">
        <f>VLOOKUP(H418,Presupuesto!$B$11:$C$565,2,0)</f>
        <v>UTILES DE ESCRITORIO, OFICINA Y ENSE¥ANZA</v>
      </c>
      <c r="J418" s="90" t="str">
        <f>$J$417</f>
        <v>Desarrollo del Sistema de Educación Superior</v>
      </c>
      <c r="K418" s="90" t="s">
        <v>401</v>
      </c>
    </row>
    <row r="419" spans="3:11" x14ac:dyDescent="0.25">
      <c r="C419" s="133" t="s">
        <v>1504</v>
      </c>
      <c r="D419" s="150">
        <v>1</v>
      </c>
      <c r="E419" s="352">
        <v>2500</v>
      </c>
      <c r="F419" s="89">
        <f t="shared" si="20"/>
        <v>2500</v>
      </c>
      <c r="G419" s="359" t="s">
        <v>118</v>
      </c>
      <c r="H419" s="319" t="s">
        <v>705</v>
      </c>
      <c r="I419" s="122" t="str">
        <f>VLOOKUP(H419,Presupuesto!$B$11:$C$565,2,0)</f>
        <v>IMPRENTA Y PUBLICIDAD Y REPRODUC.</v>
      </c>
      <c r="J419" s="90" t="str">
        <f t="shared" ref="J419:J451" si="21">$J$417</f>
        <v>Desarrollo del Sistema de Educación Superior</v>
      </c>
      <c r="K419" s="90" t="s">
        <v>401</v>
      </c>
    </row>
    <row r="420" spans="3:11" x14ac:dyDescent="0.25">
      <c r="C420" s="133" t="s">
        <v>1503</v>
      </c>
      <c r="D420" s="150">
        <v>1</v>
      </c>
      <c r="E420" s="352">
        <v>5000</v>
      </c>
      <c r="F420" s="89">
        <f t="shared" si="20"/>
        <v>5000</v>
      </c>
      <c r="G420" s="359" t="s">
        <v>118</v>
      </c>
      <c r="H420" s="134" t="s">
        <v>941</v>
      </c>
      <c r="I420" s="122" t="str">
        <f>VLOOKUP(H420,Presupuesto!$B$11:$C$565,2,0)</f>
        <v>OTROS RESPUESTOS Y ACCESORIOS MENORES</v>
      </c>
      <c r="J420" s="90" t="str">
        <f t="shared" si="21"/>
        <v>Desarrollo del Sistema de Educación Superior</v>
      </c>
      <c r="K420" s="90" t="s">
        <v>401</v>
      </c>
    </row>
    <row r="421" spans="3:11" x14ac:dyDescent="0.25">
      <c r="C421" s="133"/>
      <c r="D421" s="150"/>
      <c r="E421" s="115"/>
      <c r="F421" s="89">
        <f t="shared" si="20"/>
        <v>0</v>
      </c>
      <c r="G421" s="153"/>
      <c r="H421" s="134"/>
      <c r="I421" s="122" t="e">
        <f>VLOOKUP(H421,Presupuesto!$B$11:$C$565,2,0)</f>
        <v>#N/A</v>
      </c>
      <c r="J421" s="90" t="str">
        <f t="shared" si="21"/>
        <v>Desarrollo del Sistema de Educación Superior</v>
      </c>
      <c r="K421" s="90" t="s">
        <v>401</v>
      </c>
    </row>
    <row r="422" spans="3:11" x14ac:dyDescent="0.25">
      <c r="C422" s="133"/>
      <c r="D422" s="150"/>
      <c r="E422" s="115"/>
      <c r="F422" s="89">
        <f t="shared" si="20"/>
        <v>0</v>
      </c>
      <c r="G422" s="153"/>
      <c r="H422" s="134"/>
      <c r="I422" s="122" t="e">
        <f>VLOOKUP(H422,Presupuesto!$B$11:$C$565,2,0)</f>
        <v>#N/A</v>
      </c>
      <c r="J422" s="90" t="str">
        <f t="shared" si="21"/>
        <v>Desarrollo del Sistema de Educación Superior</v>
      </c>
      <c r="K422" s="90" t="s">
        <v>390</v>
      </c>
    </row>
    <row r="423" spans="3:11" x14ac:dyDescent="0.25">
      <c r="C423" s="133"/>
      <c r="D423" s="150"/>
      <c r="E423" s="115"/>
      <c r="F423" s="89">
        <f t="shared" si="20"/>
        <v>0</v>
      </c>
      <c r="G423" s="153"/>
      <c r="H423" s="134"/>
      <c r="I423" s="122" t="e">
        <f>VLOOKUP(H423,Presupuesto!$B$11:$C$565,2,0)</f>
        <v>#N/A</v>
      </c>
      <c r="J423" s="90" t="str">
        <f t="shared" si="21"/>
        <v>Desarrollo del Sistema de Educación Superior</v>
      </c>
      <c r="K423" s="90" t="s">
        <v>401</v>
      </c>
    </row>
    <row r="424" spans="3:11" x14ac:dyDescent="0.25">
      <c r="C424" s="133"/>
      <c r="D424" s="150"/>
      <c r="E424" s="115"/>
      <c r="F424" s="89">
        <f t="shared" si="20"/>
        <v>0</v>
      </c>
      <c r="G424" s="153"/>
      <c r="H424" s="134"/>
      <c r="I424" s="122" t="e">
        <f>VLOOKUP(H424,Presupuesto!$B$11:$C$565,2,0)</f>
        <v>#N/A</v>
      </c>
      <c r="J424" s="90" t="str">
        <f t="shared" si="21"/>
        <v>Desarrollo del Sistema de Educación Superior</v>
      </c>
      <c r="K424" s="90" t="s">
        <v>401</v>
      </c>
    </row>
    <row r="425" spans="3:11" x14ac:dyDescent="0.25">
      <c r="C425" s="133"/>
      <c r="D425" s="150"/>
      <c r="E425" s="115"/>
      <c r="F425" s="89">
        <f t="shared" si="20"/>
        <v>0</v>
      </c>
      <c r="G425" s="153"/>
      <c r="H425" s="134"/>
      <c r="I425" s="122" t="e">
        <f>VLOOKUP(H425,Presupuesto!$B$11:$C$565,2,0)</f>
        <v>#N/A</v>
      </c>
      <c r="J425" s="90" t="str">
        <f t="shared" si="21"/>
        <v>Desarrollo del Sistema de Educación Superior</v>
      </c>
      <c r="K425" s="90" t="s">
        <v>401</v>
      </c>
    </row>
    <row r="426" spans="3:11" x14ac:dyDescent="0.25">
      <c r="C426" s="133"/>
      <c r="D426" s="150"/>
      <c r="E426" s="115"/>
      <c r="F426" s="89">
        <f t="shared" si="20"/>
        <v>0</v>
      </c>
      <c r="G426" s="153"/>
      <c r="H426" s="134"/>
      <c r="I426" s="122" t="e">
        <f>VLOOKUP(H426,Presupuesto!$B$11:$C$565,2,0)</f>
        <v>#N/A</v>
      </c>
      <c r="J426" s="90" t="str">
        <f t="shared" si="21"/>
        <v>Desarrollo del Sistema de Educación Superior</v>
      </c>
      <c r="K426" s="90" t="s">
        <v>401</v>
      </c>
    </row>
    <row r="427" spans="3:11" x14ac:dyDescent="0.25">
      <c r="C427" s="133"/>
      <c r="D427" s="150"/>
      <c r="E427" s="115"/>
      <c r="F427" s="89">
        <f t="shared" si="20"/>
        <v>0</v>
      </c>
      <c r="G427" s="153"/>
      <c r="H427" s="134"/>
      <c r="I427" s="122" t="e">
        <f>VLOOKUP(H427,Presupuesto!$B$11:$C$565,2,0)</f>
        <v>#N/A</v>
      </c>
      <c r="J427" s="90" t="str">
        <f t="shared" si="21"/>
        <v>Desarrollo del Sistema de Educación Superior</v>
      </c>
      <c r="K427" s="90" t="s">
        <v>401</v>
      </c>
    </row>
    <row r="428" spans="3:11" x14ac:dyDescent="0.25">
      <c r="C428" s="133"/>
      <c r="D428" s="150"/>
      <c r="E428" s="115"/>
      <c r="F428" s="89">
        <f t="shared" si="20"/>
        <v>0</v>
      </c>
      <c r="G428" s="153"/>
      <c r="H428" s="134"/>
      <c r="I428" s="122" t="e">
        <f>VLOOKUP(H428,Presupuesto!$B$11:$C$565,2,0)</f>
        <v>#N/A</v>
      </c>
      <c r="J428" s="90" t="str">
        <f t="shared" si="21"/>
        <v>Desarrollo del Sistema de Educación Superior</v>
      </c>
      <c r="K428" s="90" t="s">
        <v>401</v>
      </c>
    </row>
    <row r="429" spans="3:11" x14ac:dyDescent="0.25">
      <c r="C429" s="133"/>
      <c r="D429" s="150"/>
      <c r="E429" s="115"/>
      <c r="F429" s="89">
        <f t="shared" si="20"/>
        <v>0</v>
      </c>
      <c r="G429" s="153"/>
      <c r="H429" s="134"/>
      <c r="I429" s="122" t="e">
        <f>VLOOKUP(H429,Presupuesto!$B$11:$C$565,2,0)</f>
        <v>#N/A</v>
      </c>
      <c r="J429" s="90" t="str">
        <f t="shared" si="21"/>
        <v>Desarrollo del Sistema de Educación Superior</v>
      </c>
      <c r="K429" s="90" t="s">
        <v>401</v>
      </c>
    </row>
    <row r="430" spans="3:11" x14ac:dyDescent="0.25">
      <c r="C430" s="133"/>
      <c r="D430" s="150"/>
      <c r="E430" s="115"/>
      <c r="F430" s="89">
        <f t="shared" si="20"/>
        <v>0</v>
      </c>
      <c r="G430" s="153"/>
      <c r="H430" s="134"/>
      <c r="I430" s="122" t="e">
        <f>VLOOKUP(H430,Presupuesto!$B$11:$C$565,2,0)</f>
        <v>#N/A</v>
      </c>
      <c r="J430" s="90" t="str">
        <f t="shared" si="21"/>
        <v>Desarrollo del Sistema de Educación Superior</v>
      </c>
      <c r="K430" s="90" t="s">
        <v>401</v>
      </c>
    </row>
    <row r="431" spans="3:11" x14ac:dyDescent="0.25">
      <c r="C431" s="133"/>
      <c r="D431" s="150"/>
      <c r="E431" s="115"/>
      <c r="F431" s="89">
        <f t="shared" si="20"/>
        <v>0</v>
      </c>
      <c r="G431" s="153"/>
      <c r="H431" s="134"/>
      <c r="I431" s="122" t="e">
        <f>VLOOKUP(H431,Presupuesto!$B$11:$C$565,2,0)</f>
        <v>#N/A</v>
      </c>
      <c r="J431" s="90" t="str">
        <f t="shared" si="21"/>
        <v>Desarrollo del Sistema de Educación Superior</v>
      </c>
      <c r="K431" s="90" t="s">
        <v>401</v>
      </c>
    </row>
    <row r="432" spans="3:11" x14ac:dyDescent="0.25">
      <c r="C432" s="133"/>
      <c r="D432" s="150"/>
      <c r="E432" s="115"/>
      <c r="F432" s="89">
        <f t="shared" si="20"/>
        <v>0</v>
      </c>
      <c r="G432" s="153"/>
      <c r="H432" s="134"/>
      <c r="I432" s="122" t="e">
        <f>VLOOKUP(H432,Presupuesto!$B$11:$C$565,2,0)</f>
        <v>#N/A</v>
      </c>
      <c r="J432" s="90" t="str">
        <f t="shared" si="21"/>
        <v>Desarrollo del Sistema de Educación Superior</v>
      </c>
      <c r="K432" s="90" t="s">
        <v>401</v>
      </c>
    </row>
    <row r="433" spans="3:11" x14ac:dyDescent="0.25">
      <c r="C433" s="133"/>
      <c r="D433" s="150"/>
      <c r="E433" s="115"/>
      <c r="F433" s="89">
        <f t="shared" si="20"/>
        <v>0</v>
      </c>
      <c r="G433" s="153"/>
      <c r="H433" s="134"/>
      <c r="I433" s="122" t="e">
        <f>VLOOKUP(H433,Presupuesto!$B$11:$C$565,2,0)</f>
        <v>#N/A</v>
      </c>
      <c r="J433" s="90" t="str">
        <f t="shared" si="21"/>
        <v>Desarrollo del Sistema de Educación Superior</v>
      </c>
      <c r="K433" s="90" t="s">
        <v>401</v>
      </c>
    </row>
    <row r="434" spans="3:11" x14ac:dyDescent="0.25">
      <c r="C434" s="133"/>
      <c r="D434" s="150"/>
      <c r="E434" s="115"/>
      <c r="F434" s="89">
        <f t="shared" si="20"/>
        <v>0</v>
      </c>
      <c r="G434" s="153"/>
      <c r="H434" s="134"/>
      <c r="I434" s="122" t="e">
        <f>VLOOKUP(H434,Presupuesto!$B$11:$C$565,2,0)</f>
        <v>#N/A</v>
      </c>
      <c r="J434" s="90" t="str">
        <f t="shared" si="21"/>
        <v>Desarrollo del Sistema de Educación Superior</v>
      </c>
      <c r="K434" s="90" t="s">
        <v>401</v>
      </c>
    </row>
    <row r="435" spans="3:11" x14ac:dyDescent="0.25">
      <c r="C435" s="133"/>
      <c r="D435" s="150"/>
      <c r="E435" s="115"/>
      <c r="F435" s="89">
        <f t="shared" si="20"/>
        <v>0</v>
      </c>
      <c r="G435" s="153"/>
      <c r="H435" s="134"/>
      <c r="I435" s="122" t="e">
        <f>VLOOKUP(H435,Presupuesto!$B$11:$C$565,2,0)</f>
        <v>#N/A</v>
      </c>
      <c r="J435" s="90" t="str">
        <f t="shared" si="21"/>
        <v>Desarrollo del Sistema de Educación Superior</v>
      </c>
      <c r="K435" s="90" t="s">
        <v>401</v>
      </c>
    </row>
    <row r="436" spans="3:11" x14ac:dyDescent="0.25">
      <c r="C436" s="133"/>
      <c r="D436" s="150"/>
      <c r="E436" s="115"/>
      <c r="F436" s="89">
        <f t="shared" si="20"/>
        <v>0</v>
      </c>
      <c r="G436" s="153"/>
      <c r="H436" s="134"/>
      <c r="I436" s="122" t="e">
        <f>VLOOKUP(H436,Presupuesto!$B$11:$C$565,2,0)</f>
        <v>#N/A</v>
      </c>
      <c r="J436" s="90" t="str">
        <f t="shared" si="21"/>
        <v>Desarrollo del Sistema de Educación Superior</v>
      </c>
      <c r="K436" s="90" t="s">
        <v>401</v>
      </c>
    </row>
    <row r="437" spans="3:11" x14ac:dyDescent="0.25">
      <c r="C437" s="133"/>
      <c r="D437" s="150"/>
      <c r="E437" s="115"/>
      <c r="F437" s="89">
        <f t="shared" si="20"/>
        <v>0</v>
      </c>
      <c r="G437" s="153"/>
      <c r="H437" s="134"/>
      <c r="I437" s="122" t="e">
        <f>VLOOKUP(H437,Presupuesto!$B$11:$C$565,2,0)</f>
        <v>#N/A</v>
      </c>
      <c r="J437" s="90" t="str">
        <f t="shared" si="21"/>
        <v>Desarrollo del Sistema de Educación Superior</v>
      </c>
      <c r="K437" s="90" t="s">
        <v>401</v>
      </c>
    </row>
    <row r="438" spans="3:11" x14ac:dyDescent="0.25">
      <c r="C438" s="133"/>
      <c r="D438" s="150"/>
      <c r="E438" s="115"/>
      <c r="F438" s="89">
        <f t="shared" si="20"/>
        <v>0</v>
      </c>
      <c r="G438" s="153"/>
      <c r="H438" s="134"/>
      <c r="I438" s="122" t="e">
        <f>VLOOKUP(H438,Presupuesto!$B$11:$C$565,2,0)</f>
        <v>#N/A</v>
      </c>
      <c r="J438" s="90" t="str">
        <f t="shared" si="21"/>
        <v>Desarrollo del Sistema de Educación Superior</v>
      </c>
      <c r="K438" s="90" t="s">
        <v>401</v>
      </c>
    </row>
    <row r="439" spans="3:11" x14ac:dyDescent="0.25">
      <c r="C439" s="135"/>
      <c r="D439" s="143"/>
      <c r="E439" s="110"/>
      <c r="F439" s="89">
        <f t="shared" si="20"/>
        <v>0</v>
      </c>
      <c r="G439" s="153"/>
      <c r="H439" s="136"/>
      <c r="I439" s="122" t="e">
        <f>VLOOKUP(H439,Presupuesto!$B$11:$C$565,2,0)</f>
        <v>#N/A</v>
      </c>
      <c r="J439" s="90" t="str">
        <f t="shared" si="21"/>
        <v>Desarrollo del Sistema de Educación Superior</v>
      </c>
      <c r="K439" s="90" t="s">
        <v>401</v>
      </c>
    </row>
    <row r="440" spans="3:11" x14ac:dyDescent="0.25">
      <c r="C440" s="135"/>
      <c r="D440" s="143"/>
      <c r="E440" s="110"/>
      <c r="F440" s="89">
        <f t="shared" si="20"/>
        <v>0</v>
      </c>
      <c r="G440" s="153"/>
      <c r="H440" s="136"/>
      <c r="I440" s="122" t="e">
        <f>VLOOKUP(H440,Presupuesto!$B$11:$C$565,2,0)</f>
        <v>#N/A</v>
      </c>
      <c r="J440" s="90" t="str">
        <f t="shared" si="21"/>
        <v>Desarrollo del Sistema de Educación Superior</v>
      </c>
      <c r="K440" s="90" t="s">
        <v>401</v>
      </c>
    </row>
    <row r="441" spans="3:11" x14ac:dyDescent="0.25">
      <c r="C441" s="135"/>
      <c r="D441" s="143"/>
      <c r="E441" s="110"/>
      <c r="F441" s="89">
        <f t="shared" si="20"/>
        <v>0</v>
      </c>
      <c r="G441" s="153"/>
      <c r="H441" s="136"/>
      <c r="I441" s="122" t="e">
        <f>VLOOKUP(H441,Presupuesto!$B$11:$C$565,2,0)</f>
        <v>#N/A</v>
      </c>
      <c r="J441" s="90" t="str">
        <f t="shared" si="21"/>
        <v>Desarrollo del Sistema de Educación Superior</v>
      </c>
      <c r="K441" s="90" t="s">
        <v>401</v>
      </c>
    </row>
    <row r="442" spans="3:11" x14ac:dyDescent="0.25">
      <c r="C442" s="135"/>
      <c r="D442" s="143"/>
      <c r="E442" s="110"/>
      <c r="F442" s="89">
        <f t="shared" si="20"/>
        <v>0</v>
      </c>
      <c r="G442" s="153"/>
      <c r="H442" s="136"/>
      <c r="I442" s="122" t="e">
        <f>VLOOKUP(H442,Presupuesto!$B$11:$C$565,2,0)</f>
        <v>#N/A</v>
      </c>
      <c r="J442" s="90" t="str">
        <f t="shared" si="21"/>
        <v>Desarrollo del Sistema de Educación Superior</v>
      </c>
      <c r="K442" s="90" t="s">
        <v>401</v>
      </c>
    </row>
    <row r="443" spans="3:11" x14ac:dyDescent="0.25">
      <c r="C443" s="135"/>
      <c r="D443" s="143"/>
      <c r="E443" s="110"/>
      <c r="F443" s="89">
        <f t="shared" si="20"/>
        <v>0</v>
      </c>
      <c r="G443" s="153"/>
      <c r="H443" s="136"/>
      <c r="I443" s="122" t="e">
        <f>VLOOKUP(H443,Presupuesto!$B$11:$C$565,2,0)</f>
        <v>#N/A</v>
      </c>
      <c r="J443" s="90" t="str">
        <f t="shared" si="21"/>
        <v>Desarrollo del Sistema de Educación Superior</v>
      </c>
      <c r="K443" s="90" t="s">
        <v>401</v>
      </c>
    </row>
    <row r="444" spans="3:11" x14ac:dyDescent="0.25">
      <c r="C444" s="135"/>
      <c r="D444" s="143"/>
      <c r="E444" s="110"/>
      <c r="F444" s="89">
        <f t="shared" si="20"/>
        <v>0</v>
      </c>
      <c r="G444" s="153"/>
      <c r="H444" s="136"/>
      <c r="I444" s="122" t="e">
        <f>VLOOKUP(H444,Presupuesto!$B$11:$C$565,2,0)</f>
        <v>#N/A</v>
      </c>
      <c r="J444" s="90" t="str">
        <f t="shared" si="21"/>
        <v>Desarrollo del Sistema de Educación Superior</v>
      </c>
      <c r="K444" s="90" t="s">
        <v>401</v>
      </c>
    </row>
    <row r="445" spans="3:11" x14ac:dyDescent="0.25">
      <c r="C445" s="135"/>
      <c r="D445" s="143"/>
      <c r="E445" s="110"/>
      <c r="F445" s="89">
        <f t="shared" si="20"/>
        <v>0</v>
      </c>
      <c r="G445" s="153"/>
      <c r="H445" s="136"/>
      <c r="I445" s="122" t="e">
        <f>VLOOKUP(H445,Presupuesto!$B$11:$C$565,2,0)</f>
        <v>#N/A</v>
      </c>
      <c r="J445" s="90" t="str">
        <f t="shared" si="21"/>
        <v>Desarrollo del Sistema de Educación Superior</v>
      </c>
      <c r="K445" s="90" t="s">
        <v>401</v>
      </c>
    </row>
    <row r="446" spans="3:11" x14ac:dyDescent="0.25">
      <c r="C446" s="135"/>
      <c r="D446" s="143"/>
      <c r="E446" s="110"/>
      <c r="F446" s="89">
        <f t="shared" si="20"/>
        <v>0</v>
      </c>
      <c r="G446" s="153"/>
      <c r="H446" s="136"/>
      <c r="I446" s="122" t="e">
        <f>VLOOKUP(H446,Presupuesto!$B$11:$C$565,2,0)</f>
        <v>#N/A</v>
      </c>
      <c r="J446" s="90" t="str">
        <f t="shared" si="21"/>
        <v>Desarrollo del Sistema de Educación Superior</v>
      </c>
      <c r="K446" s="90" t="s">
        <v>401</v>
      </c>
    </row>
    <row r="447" spans="3:11" x14ac:dyDescent="0.25">
      <c r="C447" s="137"/>
      <c r="D447" s="143"/>
      <c r="E447" s="110"/>
      <c r="F447" s="89">
        <f t="shared" si="20"/>
        <v>0</v>
      </c>
      <c r="G447" s="153"/>
      <c r="H447" s="138"/>
      <c r="I447" s="122" t="e">
        <f>VLOOKUP(H447,Presupuesto!$B$11:$C$565,2,0)</f>
        <v>#N/A</v>
      </c>
      <c r="J447" s="90" t="str">
        <f t="shared" si="21"/>
        <v>Desarrollo del Sistema de Educación Superior</v>
      </c>
      <c r="K447" s="90" t="s">
        <v>392</v>
      </c>
    </row>
    <row r="448" spans="3:11" x14ac:dyDescent="0.25">
      <c r="C448" s="137"/>
      <c r="D448" s="143"/>
      <c r="E448" s="110"/>
      <c r="F448" s="89">
        <f t="shared" si="20"/>
        <v>0</v>
      </c>
      <c r="G448" s="153"/>
      <c r="H448" s="138"/>
      <c r="I448" s="122" t="e">
        <f>VLOOKUP(H448,Presupuesto!$B$11:$C$565,2,0)</f>
        <v>#N/A</v>
      </c>
      <c r="J448" s="90" t="str">
        <f t="shared" si="21"/>
        <v>Desarrollo del Sistema de Educación Superior</v>
      </c>
      <c r="K448" s="90" t="s">
        <v>401</v>
      </c>
    </row>
    <row r="449" spans="3:11" x14ac:dyDescent="0.25">
      <c r="C449" s="137"/>
      <c r="D449" s="143"/>
      <c r="E449" s="110"/>
      <c r="F449" s="89">
        <f t="shared" si="20"/>
        <v>0</v>
      </c>
      <c r="G449" s="153"/>
      <c r="H449" s="138"/>
      <c r="I449" s="122" t="e">
        <f>VLOOKUP(H449,Presupuesto!$B$11:$C$565,2,0)</f>
        <v>#N/A</v>
      </c>
      <c r="J449" s="90" t="str">
        <f t="shared" si="21"/>
        <v>Desarrollo del Sistema de Educación Superior</v>
      </c>
      <c r="K449" s="90" t="s">
        <v>401</v>
      </c>
    </row>
    <row r="450" spans="3:11" x14ac:dyDescent="0.25">
      <c r="C450" s="137"/>
      <c r="D450" s="143"/>
      <c r="E450" s="110"/>
      <c r="F450" s="89">
        <f t="shared" si="20"/>
        <v>0</v>
      </c>
      <c r="G450" s="153"/>
      <c r="H450" s="138"/>
      <c r="I450" s="122" t="e">
        <f>VLOOKUP(H450,Presupuesto!$B$11:$C$565,2,0)</f>
        <v>#N/A</v>
      </c>
      <c r="J450" s="90" t="str">
        <f t="shared" si="21"/>
        <v>Desarrollo del Sistema de Educación Superior</v>
      </c>
      <c r="K450" s="90" t="s">
        <v>401</v>
      </c>
    </row>
    <row r="451" spans="3:11" ht="15.75" thickBot="1" x14ac:dyDescent="0.3">
      <c r="C451" s="139"/>
      <c r="D451" s="151"/>
      <c r="E451" s="95"/>
      <c r="F451" s="97">
        <f t="shared" si="20"/>
        <v>0</v>
      </c>
      <c r="G451" s="154"/>
      <c r="H451" s="140"/>
      <c r="I451" s="124" t="e">
        <f>VLOOKUP(H451,Presupuesto!$B$11:$C$565,2,0)</f>
        <v>#N/A</v>
      </c>
      <c r="J451" s="98" t="str">
        <f t="shared" si="21"/>
        <v>Desarrollo del Sistema de Educación Superior</v>
      </c>
      <c r="K451" s="116" t="s">
        <v>383</v>
      </c>
    </row>
    <row r="453" spans="3:11" ht="15.75" thickBot="1" x14ac:dyDescent="0.3"/>
    <row r="454" spans="3:11" ht="15.75" thickBot="1" x14ac:dyDescent="0.3">
      <c r="C454" s="149" t="s">
        <v>53</v>
      </c>
      <c r="D454" s="253">
        <f>SUM(F461:F495)</f>
        <v>366159.61800000002</v>
      </c>
      <c r="F454" s="67"/>
      <c r="G454" s="72"/>
      <c r="H454" s="67"/>
      <c r="I454" s="67"/>
    </row>
    <row r="455" spans="3:11" x14ac:dyDescent="0.25">
      <c r="C455" s="67"/>
      <c r="D455" s="31"/>
      <c r="E455" s="85"/>
      <c r="F455" s="85"/>
      <c r="G455" s="85"/>
      <c r="H455" s="69"/>
      <c r="I455" s="69"/>
      <c r="J455" s="69"/>
      <c r="K455" s="104"/>
    </row>
    <row r="456" spans="3:11" x14ac:dyDescent="0.25">
      <c r="C456" s="67"/>
      <c r="D456" s="31"/>
      <c r="E456" s="85"/>
      <c r="F456" s="85"/>
      <c r="G456" s="85"/>
      <c r="H456" s="69"/>
      <c r="I456" s="69"/>
      <c r="J456" s="69"/>
      <c r="K456" s="104"/>
    </row>
    <row r="457" spans="3:11" ht="15.75" x14ac:dyDescent="0.25">
      <c r="C457" s="194" t="s">
        <v>381</v>
      </c>
      <c r="D457" s="252" t="s">
        <v>1471</v>
      </c>
      <c r="E457" s="85"/>
      <c r="F457" s="85"/>
      <c r="G457" s="85"/>
      <c r="H457" s="69"/>
      <c r="I457" s="69"/>
      <c r="J457" s="69"/>
      <c r="K457" s="104"/>
    </row>
    <row r="458" spans="3:11" ht="18.75" x14ac:dyDescent="0.25">
      <c r="C458" s="195" t="str">
        <f>IFERROR(VLOOKUP(D457,#REF!,2,FALSE),IFERROR(VLOOKUP(D457,#REF!,2,FALSE),IFERROR(VLOOKUP(D457,#REF!,2,FALSE),IFERROR(VLOOKUP(D457,#REF!,2,FALSE),IFERROR(VLOOKUP(D457,#REF!,2,FALSE),IFERROR(VLOOKUP(D457,#REF!,2,FALSE),IFERROR(VLOOKUP(D457,#REF!,2,FALSE),IFERROR(VLOOKUP(D457,#REF!,2,FALSE),IFERROR(VLOOKUP(D457,#REF!,2,FALSE),IFERROR(VLOOKUP(D457,#REF!,2,FALSE),IFERROR(VLOOKUP(D457,#REF!,2,FALSE),IFERROR(VLOOKUP(D457,#REF!,2,FALSE),IFERROR(VLOOKUP(D457,#REF!,2,FALSE),IFERROR(VLOOKUP(D457,#REF!,2,FALSE),IFERROR(VLOOKUP(D457,'16. Desa. del Sistema Educ.Sup.'!$F:$G,2,FALSE),IFERROR(VLOOKUP(D457,#REF!,2,FALSE),VLOOKUP(D457,#REF!,2,0)))))))))))))))))</f>
        <v>Actualizar instrumentos de supervisión: aplicadas, seguimiento e institucional.</v>
      </c>
      <c r="D458" s="31"/>
      <c r="E458" s="85"/>
      <c r="F458" s="85"/>
      <c r="G458" s="85"/>
      <c r="H458" s="69"/>
      <c r="I458" s="69"/>
      <c r="J458" s="69"/>
      <c r="K458" s="104"/>
    </row>
    <row r="459" spans="3:11" ht="15.75" thickBot="1" x14ac:dyDescent="0.3">
      <c r="F459" s="85"/>
      <c r="G459" s="69"/>
      <c r="H459" s="69"/>
      <c r="I459" s="69"/>
    </row>
    <row r="460" spans="3:11" ht="15.75" thickBot="1" x14ac:dyDescent="0.3">
      <c r="C460" s="121" t="s">
        <v>44</v>
      </c>
      <c r="D460" s="121" t="s">
        <v>55</v>
      </c>
      <c r="E460" s="128" t="s">
        <v>57</v>
      </c>
      <c r="F460" s="127" t="s">
        <v>27</v>
      </c>
      <c r="G460" s="125" t="s">
        <v>120</v>
      </c>
      <c r="H460" s="128" t="s">
        <v>46</v>
      </c>
      <c r="I460" s="125" t="s">
        <v>121</v>
      </c>
      <c r="J460" s="125" t="s">
        <v>399</v>
      </c>
      <c r="K460" s="125" t="s">
        <v>400</v>
      </c>
    </row>
    <row r="461" spans="3:11" x14ac:dyDescent="0.25">
      <c r="C461" s="205" t="s">
        <v>434</v>
      </c>
      <c r="D461" s="206">
        <v>4</v>
      </c>
      <c r="E461" s="204">
        <f>HLOOKUP(C461,$AH$2:$BU$3,2,0)</f>
        <v>4629.9045000000006</v>
      </c>
      <c r="F461" s="89">
        <f t="shared" ref="F461:F495" si="22">D461*E461</f>
        <v>18519.618000000002</v>
      </c>
      <c r="G461" s="153" t="s">
        <v>118</v>
      </c>
      <c r="H461" s="134" t="s">
        <v>297</v>
      </c>
      <c r="I461" s="122" t="str">
        <f>VLOOKUP(H461,Presupuesto!$B$11:$C$565,2,0)</f>
        <v>VIATICOS AL EXTERIOR</v>
      </c>
      <c r="J461" s="203" t="s">
        <v>1345</v>
      </c>
      <c r="K461" s="90" t="s">
        <v>383</v>
      </c>
    </row>
    <row r="462" spans="3:11" x14ac:dyDescent="0.25">
      <c r="C462" s="133" t="s">
        <v>1513</v>
      </c>
      <c r="D462" s="150">
        <v>8</v>
      </c>
      <c r="E462" s="115">
        <f>1500*23</f>
        <v>34500</v>
      </c>
      <c r="F462" s="89">
        <f t="shared" si="22"/>
        <v>276000</v>
      </c>
      <c r="G462" s="153" t="s">
        <v>118</v>
      </c>
      <c r="H462" s="134" t="s">
        <v>741</v>
      </c>
      <c r="I462" s="122" t="str">
        <f>VLOOKUP(H462,Presupuesto!$B$11:$C$565,2,0)</f>
        <v>PASAJES AL EXTERIOR</v>
      </c>
      <c r="J462" s="90" t="str">
        <f>$J$461</f>
        <v>Desarrollo del Sistema de Educación Superior</v>
      </c>
      <c r="K462" s="90" t="s">
        <v>401</v>
      </c>
    </row>
    <row r="463" spans="3:11" x14ac:dyDescent="0.25">
      <c r="C463" s="133" t="s">
        <v>1832</v>
      </c>
      <c r="D463" s="150">
        <v>36</v>
      </c>
      <c r="E463" s="115">
        <v>650</v>
      </c>
      <c r="F463" s="89">
        <f t="shared" si="22"/>
        <v>23400</v>
      </c>
      <c r="G463" s="153" t="s">
        <v>118</v>
      </c>
      <c r="H463" s="134" t="s">
        <v>735</v>
      </c>
      <c r="I463" s="122" t="str">
        <f>VLOOKUP(H463,Presupuesto!$B$11:$C$565,2,0)</f>
        <v>PASAJES NACIONALES</v>
      </c>
      <c r="J463" s="90" t="str">
        <f t="shared" ref="J463:J495" si="23">$J$461</f>
        <v>Desarrollo del Sistema de Educación Superior</v>
      </c>
      <c r="K463" s="90" t="s">
        <v>401</v>
      </c>
    </row>
    <row r="464" spans="3:11" x14ac:dyDescent="0.25">
      <c r="C464" s="133" t="s">
        <v>444</v>
      </c>
      <c r="D464" s="150">
        <v>36</v>
      </c>
      <c r="E464" s="115">
        <v>1340</v>
      </c>
      <c r="F464" s="89">
        <f t="shared" si="22"/>
        <v>48240</v>
      </c>
      <c r="G464" s="153" t="s">
        <v>118</v>
      </c>
      <c r="H464" s="134" t="s">
        <v>297</v>
      </c>
      <c r="I464" s="122" t="str">
        <f>VLOOKUP(H464,Presupuesto!$B$11:$C$565,2,0)</f>
        <v>VIATICOS AL EXTERIOR</v>
      </c>
      <c r="J464" s="90" t="str">
        <f t="shared" si="23"/>
        <v>Desarrollo del Sistema de Educación Superior</v>
      </c>
      <c r="K464" s="90" t="s">
        <v>401</v>
      </c>
    </row>
    <row r="465" spans="3:11" x14ac:dyDescent="0.25">
      <c r="C465" s="133"/>
      <c r="D465" s="150"/>
      <c r="E465" s="115"/>
      <c r="F465" s="89">
        <f t="shared" si="22"/>
        <v>0</v>
      </c>
      <c r="G465" s="153"/>
      <c r="H465" s="134"/>
      <c r="I465" s="122" t="e">
        <f>VLOOKUP(H465,Presupuesto!$B$11:$C$565,2,0)</f>
        <v>#N/A</v>
      </c>
      <c r="J465" s="90" t="str">
        <f t="shared" si="23"/>
        <v>Desarrollo del Sistema de Educación Superior</v>
      </c>
      <c r="K465" s="90" t="s">
        <v>401</v>
      </c>
    </row>
    <row r="466" spans="3:11" x14ac:dyDescent="0.25">
      <c r="C466" s="133"/>
      <c r="D466" s="150"/>
      <c r="E466" s="115"/>
      <c r="F466" s="89">
        <f t="shared" si="22"/>
        <v>0</v>
      </c>
      <c r="G466" s="153"/>
      <c r="H466" s="134"/>
      <c r="I466" s="122" t="e">
        <f>VLOOKUP(H466,Presupuesto!$B$11:$C$565,2,0)</f>
        <v>#N/A</v>
      </c>
      <c r="J466" s="90" t="str">
        <f t="shared" si="23"/>
        <v>Desarrollo del Sistema de Educación Superior</v>
      </c>
      <c r="K466" s="90" t="s">
        <v>390</v>
      </c>
    </row>
    <row r="467" spans="3:11" x14ac:dyDescent="0.25">
      <c r="C467" s="133"/>
      <c r="D467" s="150"/>
      <c r="E467" s="115"/>
      <c r="F467" s="89">
        <f t="shared" si="22"/>
        <v>0</v>
      </c>
      <c r="G467" s="153"/>
      <c r="H467" s="134"/>
      <c r="I467" s="122" t="e">
        <f>VLOOKUP(H467,Presupuesto!$B$11:$C$565,2,0)</f>
        <v>#N/A</v>
      </c>
      <c r="J467" s="90" t="str">
        <f t="shared" si="23"/>
        <v>Desarrollo del Sistema de Educación Superior</v>
      </c>
      <c r="K467" s="90" t="s">
        <v>401</v>
      </c>
    </row>
    <row r="468" spans="3:11" x14ac:dyDescent="0.25">
      <c r="C468" s="133"/>
      <c r="D468" s="150"/>
      <c r="E468" s="115"/>
      <c r="F468" s="89">
        <f t="shared" si="22"/>
        <v>0</v>
      </c>
      <c r="G468" s="153"/>
      <c r="H468" s="134"/>
      <c r="I468" s="122" t="e">
        <f>VLOOKUP(H468,Presupuesto!$B$11:$C$565,2,0)</f>
        <v>#N/A</v>
      </c>
      <c r="J468" s="90" t="str">
        <f t="shared" si="23"/>
        <v>Desarrollo del Sistema de Educación Superior</v>
      </c>
      <c r="K468" s="90" t="s">
        <v>401</v>
      </c>
    </row>
    <row r="469" spans="3:11" x14ac:dyDescent="0.25">
      <c r="C469" s="133"/>
      <c r="D469" s="150"/>
      <c r="E469" s="115"/>
      <c r="F469" s="89">
        <f t="shared" si="22"/>
        <v>0</v>
      </c>
      <c r="G469" s="153"/>
      <c r="H469" s="134"/>
      <c r="I469" s="122" t="e">
        <f>VLOOKUP(H469,Presupuesto!$B$11:$C$565,2,0)</f>
        <v>#N/A</v>
      </c>
      <c r="J469" s="90" t="str">
        <f t="shared" si="23"/>
        <v>Desarrollo del Sistema de Educación Superior</v>
      </c>
      <c r="K469" s="90" t="s">
        <v>401</v>
      </c>
    </row>
    <row r="470" spans="3:11" x14ac:dyDescent="0.25">
      <c r="C470" s="133"/>
      <c r="D470" s="150"/>
      <c r="E470" s="115"/>
      <c r="F470" s="89">
        <f t="shared" si="22"/>
        <v>0</v>
      </c>
      <c r="G470" s="153"/>
      <c r="H470" s="134"/>
      <c r="I470" s="122" t="e">
        <f>VLOOKUP(H470,Presupuesto!$B$11:$C$565,2,0)</f>
        <v>#N/A</v>
      </c>
      <c r="J470" s="90" t="str">
        <f t="shared" si="23"/>
        <v>Desarrollo del Sistema de Educación Superior</v>
      </c>
      <c r="K470" s="90" t="s">
        <v>401</v>
      </c>
    </row>
    <row r="471" spans="3:11" x14ac:dyDescent="0.25">
      <c r="C471" s="133"/>
      <c r="D471" s="150"/>
      <c r="E471" s="115"/>
      <c r="F471" s="89">
        <f t="shared" si="22"/>
        <v>0</v>
      </c>
      <c r="G471" s="153"/>
      <c r="H471" s="134"/>
      <c r="I471" s="122" t="e">
        <f>VLOOKUP(H471,Presupuesto!$B$11:$C$565,2,0)</f>
        <v>#N/A</v>
      </c>
      <c r="J471" s="90" t="str">
        <f t="shared" si="23"/>
        <v>Desarrollo del Sistema de Educación Superior</v>
      </c>
      <c r="K471" s="90" t="s">
        <v>401</v>
      </c>
    </row>
    <row r="472" spans="3:11" x14ac:dyDescent="0.25">
      <c r="C472" s="133"/>
      <c r="D472" s="150"/>
      <c r="E472" s="115"/>
      <c r="F472" s="89">
        <f t="shared" si="22"/>
        <v>0</v>
      </c>
      <c r="G472" s="153"/>
      <c r="H472" s="134"/>
      <c r="I472" s="122" t="e">
        <f>VLOOKUP(H472,Presupuesto!$B$11:$C$565,2,0)</f>
        <v>#N/A</v>
      </c>
      <c r="J472" s="90" t="str">
        <f t="shared" si="23"/>
        <v>Desarrollo del Sistema de Educación Superior</v>
      </c>
      <c r="K472" s="90" t="s">
        <v>401</v>
      </c>
    </row>
    <row r="473" spans="3:11" x14ac:dyDescent="0.25">
      <c r="C473" s="133"/>
      <c r="D473" s="150"/>
      <c r="E473" s="115"/>
      <c r="F473" s="89">
        <f t="shared" si="22"/>
        <v>0</v>
      </c>
      <c r="G473" s="153"/>
      <c r="H473" s="134"/>
      <c r="I473" s="122" t="e">
        <f>VLOOKUP(H473,Presupuesto!$B$11:$C$565,2,0)</f>
        <v>#N/A</v>
      </c>
      <c r="J473" s="90" t="str">
        <f t="shared" si="23"/>
        <v>Desarrollo del Sistema de Educación Superior</v>
      </c>
      <c r="K473" s="90" t="s">
        <v>401</v>
      </c>
    </row>
    <row r="474" spans="3:11" x14ac:dyDescent="0.25">
      <c r="C474" s="133"/>
      <c r="D474" s="150"/>
      <c r="E474" s="115"/>
      <c r="F474" s="89">
        <f t="shared" si="22"/>
        <v>0</v>
      </c>
      <c r="G474" s="153"/>
      <c r="H474" s="134"/>
      <c r="I474" s="122" t="e">
        <f>VLOOKUP(H474,Presupuesto!$B$11:$C$565,2,0)</f>
        <v>#N/A</v>
      </c>
      <c r="J474" s="90" t="str">
        <f t="shared" si="23"/>
        <v>Desarrollo del Sistema de Educación Superior</v>
      </c>
      <c r="K474" s="90" t="s">
        <v>401</v>
      </c>
    </row>
    <row r="475" spans="3:11" x14ac:dyDescent="0.25">
      <c r="C475" s="133"/>
      <c r="D475" s="150"/>
      <c r="E475" s="115"/>
      <c r="F475" s="89">
        <f t="shared" si="22"/>
        <v>0</v>
      </c>
      <c r="G475" s="153"/>
      <c r="H475" s="134"/>
      <c r="I475" s="122" t="e">
        <f>VLOOKUP(H475,Presupuesto!$B$11:$C$565,2,0)</f>
        <v>#N/A</v>
      </c>
      <c r="J475" s="90" t="str">
        <f t="shared" si="23"/>
        <v>Desarrollo del Sistema de Educación Superior</v>
      </c>
      <c r="K475" s="90" t="s">
        <v>401</v>
      </c>
    </row>
    <row r="476" spans="3:11" x14ac:dyDescent="0.25">
      <c r="C476" s="133"/>
      <c r="D476" s="150"/>
      <c r="E476" s="115"/>
      <c r="F476" s="89">
        <f t="shared" si="22"/>
        <v>0</v>
      </c>
      <c r="G476" s="153"/>
      <c r="H476" s="134"/>
      <c r="I476" s="122" t="e">
        <f>VLOOKUP(H476,Presupuesto!$B$11:$C$565,2,0)</f>
        <v>#N/A</v>
      </c>
      <c r="J476" s="90" t="str">
        <f t="shared" si="23"/>
        <v>Desarrollo del Sistema de Educación Superior</v>
      </c>
      <c r="K476" s="90" t="s">
        <v>401</v>
      </c>
    </row>
    <row r="477" spans="3:11" x14ac:dyDescent="0.25">
      <c r="C477" s="133"/>
      <c r="D477" s="150"/>
      <c r="E477" s="115"/>
      <c r="F477" s="89">
        <f t="shared" si="22"/>
        <v>0</v>
      </c>
      <c r="G477" s="153"/>
      <c r="H477" s="134"/>
      <c r="I477" s="122" t="e">
        <f>VLOOKUP(H477,Presupuesto!$B$11:$C$565,2,0)</f>
        <v>#N/A</v>
      </c>
      <c r="J477" s="90" t="str">
        <f t="shared" si="23"/>
        <v>Desarrollo del Sistema de Educación Superior</v>
      </c>
      <c r="K477" s="90" t="s">
        <v>401</v>
      </c>
    </row>
    <row r="478" spans="3:11" x14ac:dyDescent="0.25">
      <c r="C478" s="133"/>
      <c r="D478" s="150"/>
      <c r="E478" s="115"/>
      <c r="F478" s="89">
        <f t="shared" si="22"/>
        <v>0</v>
      </c>
      <c r="G478" s="153"/>
      <c r="H478" s="134"/>
      <c r="I478" s="122" t="e">
        <f>VLOOKUP(H478,Presupuesto!$B$11:$C$565,2,0)</f>
        <v>#N/A</v>
      </c>
      <c r="J478" s="90" t="str">
        <f t="shared" si="23"/>
        <v>Desarrollo del Sistema de Educación Superior</v>
      </c>
      <c r="K478" s="90" t="s">
        <v>401</v>
      </c>
    </row>
    <row r="479" spans="3:11" x14ac:dyDescent="0.25">
      <c r="C479" s="133"/>
      <c r="D479" s="150"/>
      <c r="E479" s="115"/>
      <c r="F479" s="89">
        <f t="shared" si="22"/>
        <v>0</v>
      </c>
      <c r="G479" s="153"/>
      <c r="H479" s="134"/>
      <c r="I479" s="122" t="e">
        <f>VLOOKUP(H479,Presupuesto!$B$11:$C$565,2,0)</f>
        <v>#N/A</v>
      </c>
      <c r="J479" s="90" t="str">
        <f t="shared" si="23"/>
        <v>Desarrollo del Sistema de Educación Superior</v>
      </c>
      <c r="K479" s="90" t="s">
        <v>401</v>
      </c>
    </row>
    <row r="480" spans="3:11" x14ac:dyDescent="0.25">
      <c r="C480" s="133"/>
      <c r="D480" s="150"/>
      <c r="E480" s="115"/>
      <c r="F480" s="89">
        <f t="shared" si="22"/>
        <v>0</v>
      </c>
      <c r="G480" s="153"/>
      <c r="H480" s="134"/>
      <c r="I480" s="122" t="e">
        <f>VLOOKUP(H480,Presupuesto!$B$11:$C$565,2,0)</f>
        <v>#N/A</v>
      </c>
      <c r="J480" s="90" t="str">
        <f t="shared" si="23"/>
        <v>Desarrollo del Sistema de Educación Superior</v>
      </c>
      <c r="K480" s="90" t="s">
        <v>401</v>
      </c>
    </row>
    <row r="481" spans="3:11" x14ac:dyDescent="0.25">
      <c r="C481" s="133"/>
      <c r="D481" s="150"/>
      <c r="E481" s="115"/>
      <c r="F481" s="89">
        <f t="shared" si="22"/>
        <v>0</v>
      </c>
      <c r="G481" s="153"/>
      <c r="H481" s="134"/>
      <c r="I481" s="122" t="e">
        <f>VLOOKUP(H481,Presupuesto!$B$11:$C$565,2,0)</f>
        <v>#N/A</v>
      </c>
      <c r="J481" s="90" t="str">
        <f t="shared" si="23"/>
        <v>Desarrollo del Sistema de Educación Superior</v>
      </c>
      <c r="K481" s="90" t="s">
        <v>401</v>
      </c>
    </row>
    <row r="482" spans="3:11" x14ac:dyDescent="0.25">
      <c r="C482" s="133"/>
      <c r="D482" s="150"/>
      <c r="E482" s="115"/>
      <c r="F482" s="89">
        <f t="shared" si="22"/>
        <v>0</v>
      </c>
      <c r="G482" s="153"/>
      <c r="H482" s="134"/>
      <c r="I482" s="122" t="e">
        <f>VLOOKUP(H482,Presupuesto!$B$11:$C$565,2,0)</f>
        <v>#N/A</v>
      </c>
      <c r="J482" s="90" t="str">
        <f t="shared" si="23"/>
        <v>Desarrollo del Sistema de Educación Superior</v>
      </c>
      <c r="K482" s="90" t="s">
        <v>401</v>
      </c>
    </row>
    <row r="483" spans="3:11" x14ac:dyDescent="0.25">
      <c r="C483" s="135"/>
      <c r="D483" s="143"/>
      <c r="E483" s="110"/>
      <c r="F483" s="89">
        <f t="shared" si="22"/>
        <v>0</v>
      </c>
      <c r="G483" s="153"/>
      <c r="H483" s="136"/>
      <c r="I483" s="122" t="e">
        <f>VLOOKUP(H483,Presupuesto!$B$11:$C$565,2,0)</f>
        <v>#N/A</v>
      </c>
      <c r="J483" s="90" t="str">
        <f t="shared" si="23"/>
        <v>Desarrollo del Sistema de Educación Superior</v>
      </c>
      <c r="K483" s="90" t="s">
        <v>401</v>
      </c>
    </row>
    <row r="484" spans="3:11" x14ac:dyDescent="0.25">
      <c r="C484" s="135"/>
      <c r="D484" s="143"/>
      <c r="E484" s="110"/>
      <c r="F484" s="89">
        <f t="shared" si="22"/>
        <v>0</v>
      </c>
      <c r="G484" s="153"/>
      <c r="H484" s="136"/>
      <c r="I484" s="122" t="e">
        <f>VLOOKUP(H484,Presupuesto!$B$11:$C$565,2,0)</f>
        <v>#N/A</v>
      </c>
      <c r="J484" s="90" t="str">
        <f t="shared" si="23"/>
        <v>Desarrollo del Sistema de Educación Superior</v>
      </c>
      <c r="K484" s="90" t="s">
        <v>401</v>
      </c>
    </row>
    <row r="485" spans="3:11" x14ac:dyDescent="0.25">
      <c r="C485" s="135"/>
      <c r="D485" s="143"/>
      <c r="E485" s="110"/>
      <c r="F485" s="89">
        <f t="shared" si="22"/>
        <v>0</v>
      </c>
      <c r="G485" s="153"/>
      <c r="H485" s="136"/>
      <c r="I485" s="122" t="e">
        <f>VLOOKUP(H485,Presupuesto!$B$11:$C$565,2,0)</f>
        <v>#N/A</v>
      </c>
      <c r="J485" s="90" t="str">
        <f t="shared" si="23"/>
        <v>Desarrollo del Sistema de Educación Superior</v>
      </c>
      <c r="K485" s="90" t="s">
        <v>401</v>
      </c>
    </row>
    <row r="486" spans="3:11" x14ac:dyDescent="0.25">
      <c r="C486" s="135"/>
      <c r="D486" s="143"/>
      <c r="E486" s="110"/>
      <c r="F486" s="89">
        <f t="shared" si="22"/>
        <v>0</v>
      </c>
      <c r="G486" s="153"/>
      <c r="H486" s="136"/>
      <c r="I486" s="122" t="e">
        <f>VLOOKUP(H486,Presupuesto!$B$11:$C$565,2,0)</f>
        <v>#N/A</v>
      </c>
      <c r="J486" s="90" t="str">
        <f t="shared" si="23"/>
        <v>Desarrollo del Sistema de Educación Superior</v>
      </c>
      <c r="K486" s="90" t="s">
        <v>401</v>
      </c>
    </row>
    <row r="487" spans="3:11" x14ac:dyDescent="0.25">
      <c r="C487" s="135"/>
      <c r="D487" s="143"/>
      <c r="E487" s="110"/>
      <c r="F487" s="89">
        <f t="shared" si="22"/>
        <v>0</v>
      </c>
      <c r="G487" s="153"/>
      <c r="H487" s="136"/>
      <c r="I487" s="122" t="e">
        <f>VLOOKUP(H487,Presupuesto!$B$11:$C$565,2,0)</f>
        <v>#N/A</v>
      </c>
      <c r="J487" s="90" t="str">
        <f t="shared" si="23"/>
        <v>Desarrollo del Sistema de Educación Superior</v>
      </c>
      <c r="K487" s="90" t="s">
        <v>401</v>
      </c>
    </row>
    <row r="488" spans="3:11" x14ac:dyDescent="0.25">
      <c r="C488" s="135"/>
      <c r="D488" s="143"/>
      <c r="E488" s="110"/>
      <c r="F488" s="89">
        <f t="shared" si="22"/>
        <v>0</v>
      </c>
      <c r="G488" s="153"/>
      <c r="H488" s="136"/>
      <c r="I488" s="122" t="e">
        <f>VLOOKUP(H488,Presupuesto!$B$11:$C$565,2,0)</f>
        <v>#N/A</v>
      </c>
      <c r="J488" s="90" t="str">
        <f t="shared" si="23"/>
        <v>Desarrollo del Sistema de Educación Superior</v>
      </c>
      <c r="K488" s="90" t="s">
        <v>401</v>
      </c>
    </row>
    <row r="489" spans="3:11" x14ac:dyDescent="0.25">
      <c r="C489" s="135"/>
      <c r="D489" s="143"/>
      <c r="E489" s="110"/>
      <c r="F489" s="89">
        <f t="shared" si="22"/>
        <v>0</v>
      </c>
      <c r="G489" s="153"/>
      <c r="H489" s="136"/>
      <c r="I489" s="122" t="e">
        <f>VLOOKUP(H489,Presupuesto!$B$11:$C$565,2,0)</f>
        <v>#N/A</v>
      </c>
      <c r="J489" s="90" t="str">
        <f t="shared" si="23"/>
        <v>Desarrollo del Sistema de Educación Superior</v>
      </c>
      <c r="K489" s="90" t="s">
        <v>401</v>
      </c>
    </row>
    <row r="490" spans="3:11" x14ac:dyDescent="0.25">
      <c r="C490" s="135"/>
      <c r="D490" s="143"/>
      <c r="E490" s="110"/>
      <c r="F490" s="89">
        <f t="shared" si="22"/>
        <v>0</v>
      </c>
      <c r="G490" s="153"/>
      <c r="H490" s="136"/>
      <c r="I490" s="122" t="e">
        <f>VLOOKUP(H490,Presupuesto!$B$11:$C$565,2,0)</f>
        <v>#N/A</v>
      </c>
      <c r="J490" s="90" t="str">
        <f t="shared" si="23"/>
        <v>Desarrollo del Sistema de Educación Superior</v>
      </c>
      <c r="K490" s="90" t="s">
        <v>401</v>
      </c>
    </row>
    <row r="491" spans="3:11" x14ac:dyDescent="0.25">
      <c r="C491" s="137"/>
      <c r="D491" s="143"/>
      <c r="E491" s="110"/>
      <c r="F491" s="89">
        <f t="shared" si="22"/>
        <v>0</v>
      </c>
      <c r="G491" s="153"/>
      <c r="H491" s="138"/>
      <c r="I491" s="122" t="e">
        <f>VLOOKUP(H491,Presupuesto!$B$11:$C$565,2,0)</f>
        <v>#N/A</v>
      </c>
      <c r="J491" s="90" t="str">
        <f t="shared" si="23"/>
        <v>Desarrollo del Sistema de Educación Superior</v>
      </c>
      <c r="K491" s="90" t="s">
        <v>392</v>
      </c>
    </row>
    <row r="492" spans="3:11" x14ac:dyDescent="0.25">
      <c r="C492" s="137"/>
      <c r="D492" s="143"/>
      <c r="E492" s="110"/>
      <c r="F492" s="89">
        <f t="shared" si="22"/>
        <v>0</v>
      </c>
      <c r="G492" s="153"/>
      <c r="H492" s="138"/>
      <c r="I492" s="122" t="e">
        <f>VLOOKUP(H492,Presupuesto!$B$11:$C$565,2,0)</f>
        <v>#N/A</v>
      </c>
      <c r="J492" s="90" t="str">
        <f t="shared" si="23"/>
        <v>Desarrollo del Sistema de Educación Superior</v>
      </c>
      <c r="K492" s="90" t="s">
        <v>401</v>
      </c>
    </row>
    <row r="493" spans="3:11" x14ac:dyDescent="0.25">
      <c r="C493" s="137"/>
      <c r="D493" s="143"/>
      <c r="E493" s="110"/>
      <c r="F493" s="89">
        <f t="shared" si="22"/>
        <v>0</v>
      </c>
      <c r="G493" s="153"/>
      <c r="H493" s="138"/>
      <c r="I493" s="122" t="e">
        <f>VLOOKUP(H493,Presupuesto!$B$11:$C$565,2,0)</f>
        <v>#N/A</v>
      </c>
      <c r="J493" s="90" t="str">
        <f t="shared" si="23"/>
        <v>Desarrollo del Sistema de Educación Superior</v>
      </c>
      <c r="K493" s="90" t="s">
        <v>401</v>
      </c>
    </row>
    <row r="494" spans="3:11" x14ac:dyDescent="0.25">
      <c r="C494" s="137"/>
      <c r="D494" s="143"/>
      <c r="E494" s="110"/>
      <c r="F494" s="89">
        <f t="shared" si="22"/>
        <v>0</v>
      </c>
      <c r="G494" s="153"/>
      <c r="H494" s="138"/>
      <c r="I494" s="122" t="e">
        <f>VLOOKUP(H494,Presupuesto!$B$11:$C$565,2,0)</f>
        <v>#N/A</v>
      </c>
      <c r="J494" s="90" t="str">
        <f t="shared" si="23"/>
        <v>Desarrollo del Sistema de Educación Superior</v>
      </c>
      <c r="K494" s="90" t="s">
        <v>401</v>
      </c>
    </row>
    <row r="495" spans="3:11" ht="15.75" thickBot="1" x14ac:dyDescent="0.3">
      <c r="C495" s="139"/>
      <c r="D495" s="151"/>
      <c r="E495" s="95"/>
      <c r="F495" s="97">
        <f t="shared" si="22"/>
        <v>0</v>
      </c>
      <c r="G495" s="154"/>
      <c r="H495" s="140"/>
      <c r="I495" s="124" t="e">
        <f>VLOOKUP(H495,Presupuesto!$B$11:$C$565,2,0)</f>
        <v>#N/A</v>
      </c>
      <c r="J495" s="98" t="str">
        <f t="shared" si="23"/>
        <v>Desarrollo del Sistema de Educación Superior</v>
      </c>
      <c r="K495" s="116" t="s">
        <v>383</v>
      </c>
    </row>
    <row r="497" spans="3:11" ht="15.75" thickBot="1" x14ac:dyDescent="0.3">
      <c r="F497" s="82"/>
      <c r="G497" s="81"/>
      <c r="H497" s="82"/>
      <c r="I497" s="82"/>
    </row>
    <row r="498" spans="3:11" ht="15.75" thickBot="1" x14ac:dyDescent="0.3">
      <c r="C498" s="149" t="s">
        <v>53</v>
      </c>
      <c r="D498" s="253"/>
      <c r="F498" s="67"/>
      <c r="G498" s="72"/>
      <c r="H498" s="67"/>
      <c r="I498" s="67"/>
    </row>
    <row r="499" spans="3:11" x14ac:dyDescent="0.25">
      <c r="C499" s="67"/>
      <c r="D499" s="31"/>
      <c r="E499" s="85"/>
      <c r="F499" s="85"/>
      <c r="G499" s="85"/>
      <c r="H499" s="69"/>
      <c r="I499" s="69"/>
      <c r="J499" s="69"/>
      <c r="K499" s="104"/>
    </row>
    <row r="500" spans="3:11" x14ac:dyDescent="0.25">
      <c r="C500" s="67"/>
      <c r="D500" s="31"/>
      <c r="E500" s="85"/>
      <c r="F500" s="85"/>
      <c r="G500" s="85"/>
      <c r="H500" s="69"/>
      <c r="I500" s="69"/>
      <c r="J500" s="69"/>
      <c r="K500" s="104"/>
    </row>
    <row r="501" spans="3:11" ht="15.75" x14ac:dyDescent="0.25">
      <c r="C501" s="194" t="s">
        <v>381</v>
      </c>
      <c r="D501" s="252"/>
      <c r="E501" s="85"/>
      <c r="F501" s="85"/>
      <c r="G501" s="85"/>
      <c r="H501" s="69"/>
      <c r="I501" s="69"/>
      <c r="J501" s="69"/>
      <c r="K501" s="104"/>
    </row>
    <row r="502" spans="3:11" ht="18.75" x14ac:dyDescent="0.25">
      <c r="C502" s="195" t="e">
        <f>IFERROR(VLOOKUP(D501,#REF!,2,FALSE),IFERROR(VLOOKUP(D501,#REF!,2,FALSE),IFERROR(VLOOKUP(D501,#REF!,2,FALSE),IFERROR(VLOOKUP(D501,#REF!,2,FALSE),IFERROR(VLOOKUP(D501,#REF!,2,FALSE),IFERROR(VLOOKUP(D501,#REF!,2,FALSE),IFERROR(VLOOKUP(D501,#REF!,2,FALSE),IFERROR(VLOOKUP(D501,#REF!,2,FALSE),IFERROR(VLOOKUP(D501,#REF!,2,FALSE),IFERROR(VLOOKUP(D501,#REF!,2,FALSE),IFERROR(VLOOKUP(D501,#REF!,2,FALSE),IFERROR(VLOOKUP(D501,#REF!,2,FALSE),IFERROR(VLOOKUP(D501,#REF!,2,FALSE),IFERROR(VLOOKUP(D501,#REF!,2,FALSE),IFERROR(VLOOKUP(D501,'16. Desa. del Sistema Educ.Sup.'!$F:$G,2,FALSE),IFERROR(VLOOKUP(D501,#REF!,2,FALSE),VLOOKUP(D501,#REF!,2,0)))))))))))))))))</f>
        <v>#REF!</v>
      </c>
      <c r="D502" s="31"/>
      <c r="E502" s="85"/>
      <c r="F502" s="85"/>
      <c r="G502" s="85"/>
      <c r="H502" s="69"/>
      <c r="I502" s="69"/>
      <c r="J502" s="69"/>
      <c r="K502" s="104"/>
    </row>
    <row r="503" spans="3:11" ht="15.75" thickBot="1" x14ac:dyDescent="0.3">
      <c r="F503" s="85"/>
      <c r="G503" s="69"/>
      <c r="H503" s="69"/>
      <c r="I503" s="69"/>
    </row>
    <row r="504" spans="3:11" ht="15.75" thickBot="1" x14ac:dyDescent="0.3">
      <c r="C504" s="121" t="s">
        <v>44</v>
      </c>
      <c r="D504" s="121" t="s">
        <v>55</v>
      </c>
      <c r="E504" s="128" t="s">
        <v>57</v>
      </c>
      <c r="F504" s="127" t="s">
        <v>27</v>
      </c>
      <c r="G504" s="125" t="s">
        <v>120</v>
      </c>
      <c r="H504" s="128" t="s">
        <v>46</v>
      </c>
      <c r="I504" s="125" t="s">
        <v>121</v>
      </c>
      <c r="J504" s="125" t="s">
        <v>399</v>
      </c>
      <c r="K504" s="125" t="s">
        <v>400</v>
      </c>
    </row>
    <row r="505" spans="3:11" x14ac:dyDescent="0.25">
      <c r="C505" s="205" t="s">
        <v>428</v>
      </c>
      <c r="D505" s="206"/>
      <c r="E505" s="204"/>
      <c r="F505" s="89">
        <f t="shared" ref="F505:F539" si="24">D505*E505</f>
        <v>0</v>
      </c>
      <c r="G505" s="153"/>
      <c r="H505" s="134"/>
      <c r="I505" s="122" t="e">
        <f>VLOOKUP(H505,Presupuesto!$B$11:$C$565,2,0)</f>
        <v>#N/A</v>
      </c>
      <c r="J505" s="203" t="s">
        <v>1345</v>
      </c>
      <c r="K505" s="90" t="s">
        <v>383</v>
      </c>
    </row>
    <row r="506" spans="3:11" x14ac:dyDescent="0.25">
      <c r="C506" s="133"/>
      <c r="D506" s="150"/>
      <c r="E506" s="115"/>
      <c r="F506" s="89">
        <f t="shared" si="24"/>
        <v>0</v>
      </c>
      <c r="G506" s="153" t="s">
        <v>1389</v>
      </c>
      <c r="H506" s="134"/>
      <c r="I506" s="122" t="e">
        <f>VLOOKUP(H506,Presupuesto!$B$11:$C$565,2,0)</f>
        <v>#N/A</v>
      </c>
      <c r="J506" s="90" t="str">
        <f>$J$505</f>
        <v>Desarrollo del Sistema de Educación Superior</v>
      </c>
      <c r="K506" s="90" t="s">
        <v>401</v>
      </c>
    </row>
    <row r="507" spans="3:11" x14ac:dyDescent="0.25">
      <c r="C507" s="133"/>
      <c r="D507" s="150"/>
      <c r="E507" s="115"/>
      <c r="F507" s="89">
        <f t="shared" si="24"/>
        <v>0</v>
      </c>
      <c r="G507" s="153"/>
      <c r="H507" s="134"/>
      <c r="I507" s="122" t="e">
        <f>VLOOKUP(H507,Presupuesto!$B$11:$C$565,2,0)</f>
        <v>#N/A</v>
      </c>
      <c r="J507" s="90" t="str">
        <f t="shared" ref="J507:J539" si="25">$J$505</f>
        <v>Desarrollo del Sistema de Educación Superior</v>
      </c>
      <c r="K507" s="90" t="s">
        <v>401</v>
      </c>
    </row>
    <row r="508" spans="3:11" x14ac:dyDescent="0.25">
      <c r="C508" s="133"/>
      <c r="D508" s="150"/>
      <c r="E508" s="115"/>
      <c r="F508" s="89">
        <f t="shared" si="24"/>
        <v>0</v>
      </c>
      <c r="G508" s="153"/>
      <c r="H508" s="134"/>
      <c r="I508" s="122" t="e">
        <f>VLOOKUP(H508,Presupuesto!$B$11:$C$565,2,0)</f>
        <v>#N/A</v>
      </c>
      <c r="J508" s="90" t="str">
        <f t="shared" si="25"/>
        <v>Desarrollo del Sistema de Educación Superior</v>
      </c>
      <c r="K508" s="90" t="s">
        <v>401</v>
      </c>
    </row>
    <row r="509" spans="3:11" x14ac:dyDescent="0.25">
      <c r="C509" s="133"/>
      <c r="D509" s="150"/>
      <c r="E509" s="115"/>
      <c r="F509" s="89">
        <f t="shared" si="24"/>
        <v>0</v>
      </c>
      <c r="G509" s="153"/>
      <c r="H509" s="134"/>
      <c r="I509" s="122" t="e">
        <f>VLOOKUP(H509,Presupuesto!$B$11:$C$565,2,0)</f>
        <v>#N/A</v>
      </c>
      <c r="J509" s="90" t="str">
        <f t="shared" si="25"/>
        <v>Desarrollo del Sistema de Educación Superior</v>
      </c>
      <c r="K509" s="90" t="s">
        <v>401</v>
      </c>
    </row>
    <row r="510" spans="3:11" x14ac:dyDescent="0.25">
      <c r="C510" s="133"/>
      <c r="D510" s="150"/>
      <c r="E510" s="115"/>
      <c r="F510" s="89">
        <f t="shared" si="24"/>
        <v>0</v>
      </c>
      <c r="G510" s="153"/>
      <c r="H510" s="134"/>
      <c r="I510" s="122" t="e">
        <f>VLOOKUP(H510,Presupuesto!$B$11:$C$565,2,0)</f>
        <v>#N/A</v>
      </c>
      <c r="J510" s="90" t="str">
        <f t="shared" si="25"/>
        <v>Desarrollo del Sistema de Educación Superior</v>
      </c>
      <c r="K510" s="90" t="s">
        <v>390</v>
      </c>
    </row>
    <row r="511" spans="3:11" x14ac:dyDescent="0.25">
      <c r="C511" s="133"/>
      <c r="D511" s="150"/>
      <c r="E511" s="115"/>
      <c r="F511" s="89">
        <f t="shared" si="24"/>
        <v>0</v>
      </c>
      <c r="G511" s="153"/>
      <c r="H511" s="134"/>
      <c r="I511" s="122" t="e">
        <f>VLOOKUP(H511,Presupuesto!$B$11:$C$565,2,0)</f>
        <v>#N/A</v>
      </c>
      <c r="J511" s="90" t="str">
        <f t="shared" si="25"/>
        <v>Desarrollo del Sistema de Educación Superior</v>
      </c>
      <c r="K511" s="90" t="s">
        <v>401</v>
      </c>
    </row>
    <row r="512" spans="3:11" x14ac:dyDescent="0.25">
      <c r="C512" s="133"/>
      <c r="D512" s="150"/>
      <c r="E512" s="115"/>
      <c r="F512" s="89">
        <f t="shared" si="24"/>
        <v>0</v>
      </c>
      <c r="G512" s="153"/>
      <c r="H512" s="134"/>
      <c r="I512" s="122" t="e">
        <f>VLOOKUP(H512,Presupuesto!$B$11:$C$565,2,0)</f>
        <v>#N/A</v>
      </c>
      <c r="J512" s="90" t="str">
        <f t="shared" si="25"/>
        <v>Desarrollo del Sistema de Educación Superior</v>
      </c>
      <c r="K512" s="90" t="s">
        <v>401</v>
      </c>
    </row>
    <row r="513" spans="3:11" x14ac:dyDescent="0.25">
      <c r="C513" s="133"/>
      <c r="D513" s="150"/>
      <c r="E513" s="115"/>
      <c r="F513" s="89">
        <f t="shared" si="24"/>
        <v>0</v>
      </c>
      <c r="G513" s="153"/>
      <c r="H513" s="134"/>
      <c r="I513" s="122" t="e">
        <f>VLOOKUP(H513,Presupuesto!$B$11:$C$565,2,0)</f>
        <v>#N/A</v>
      </c>
      <c r="J513" s="90" t="str">
        <f t="shared" si="25"/>
        <v>Desarrollo del Sistema de Educación Superior</v>
      </c>
      <c r="K513" s="90" t="s">
        <v>401</v>
      </c>
    </row>
    <row r="514" spans="3:11" x14ac:dyDescent="0.25">
      <c r="C514" s="133"/>
      <c r="D514" s="150"/>
      <c r="E514" s="115"/>
      <c r="F514" s="89">
        <f t="shared" si="24"/>
        <v>0</v>
      </c>
      <c r="G514" s="153"/>
      <c r="H514" s="134"/>
      <c r="I514" s="122" t="e">
        <f>VLOOKUP(H514,Presupuesto!$B$11:$C$565,2,0)</f>
        <v>#N/A</v>
      </c>
      <c r="J514" s="90" t="str">
        <f t="shared" si="25"/>
        <v>Desarrollo del Sistema de Educación Superior</v>
      </c>
      <c r="K514" s="90" t="s">
        <v>401</v>
      </c>
    </row>
    <row r="515" spans="3:11" x14ac:dyDescent="0.25">
      <c r="C515" s="133"/>
      <c r="D515" s="150"/>
      <c r="E515" s="115"/>
      <c r="F515" s="89">
        <f t="shared" si="24"/>
        <v>0</v>
      </c>
      <c r="G515" s="153"/>
      <c r="H515" s="134"/>
      <c r="I515" s="122" t="e">
        <f>VLOOKUP(H515,Presupuesto!$B$11:$C$565,2,0)</f>
        <v>#N/A</v>
      </c>
      <c r="J515" s="90" t="str">
        <f t="shared" si="25"/>
        <v>Desarrollo del Sistema de Educación Superior</v>
      </c>
      <c r="K515" s="90" t="s">
        <v>401</v>
      </c>
    </row>
    <row r="516" spans="3:11" x14ac:dyDescent="0.25">
      <c r="C516" s="133"/>
      <c r="D516" s="150"/>
      <c r="E516" s="115"/>
      <c r="F516" s="89">
        <f t="shared" si="24"/>
        <v>0</v>
      </c>
      <c r="G516" s="153"/>
      <c r="H516" s="134"/>
      <c r="I516" s="122" t="e">
        <f>VLOOKUP(H516,Presupuesto!$B$11:$C$565,2,0)</f>
        <v>#N/A</v>
      </c>
      <c r="J516" s="90" t="str">
        <f t="shared" si="25"/>
        <v>Desarrollo del Sistema de Educación Superior</v>
      </c>
      <c r="K516" s="90" t="s">
        <v>401</v>
      </c>
    </row>
    <row r="517" spans="3:11" x14ac:dyDescent="0.25">
      <c r="C517" s="133"/>
      <c r="D517" s="150"/>
      <c r="E517" s="115"/>
      <c r="F517" s="89">
        <f t="shared" si="24"/>
        <v>0</v>
      </c>
      <c r="G517" s="153"/>
      <c r="H517" s="134"/>
      <c r="I517" s="122" t="e">
        <f>VLOOKUP(H517,Presupuesto!$B$11:$C$565,2,0)</f>
        <v>#N/A</v>
      </c>
      <c r="J517" s="90" t="str">
        <f t="shared" si="25"/>
        <v>Desarrollo del Sistema de Educación Superior</v>
      </c>
      <c r="K517" s="90" t="s">
        <v>401</v>
      </c>
    </row>
    <row r="518" spans="3:11" x14ac:dyDescent="0.25">
      <c r="C518" s="133"/>
      <c r="D518" s="150"/>
      <c r="E518" s="115"/>
      <c r="F518" s="89">
        <f t="shared" si="24"/>
        <v>0</v>
      </c>
      <c r="G518" s="153"/>
      <c r="H518" s="134"/>
      <c r="I518" s="122" t="e">
        <f>VLOOKUP(H518,Presupuesto!$B$11:$C$565,2,0)</f>
        <v>#N/A</v>
      </c>
      <c r="J518" s="90" t="str">
        <f t="shared" si="25"/>
        <v>Desarrollo del Sistema de Educación Superior</v>
      </c>
      <c r="K518" s="90" t="s">
        <v>401</v>
      </c>
    </row>
    <row r="519" spans="3:11" x14ac:dyDescent="0.25">
      <c r="C519" s="133"/>
      <c r="D519" s="150"/>
      <c r="E519" s="115"/>
      <c r="F519" s="89">
        <f t="shared" si="24"/>
        <v>0</v>
      </c>
      <c r="G519" s="153"/>
      <c r="H519" s="134"/>
      <c r="I519" s="122" t="e">
        <f>VLOOKUP(H519,Presupuesto!$B$11:$C$565,2,0)</f>
        <v>#N/A</v>
      </c>
      <c r="J519" s="90" t="str">
        <f t="shared" si="25"/>
        <v>Desarrollo del Sistema de Educación Superior</v>
      </c>
      <c r="K519" s="90" t="s">
        <v>401</v>
      </c>
    </row>
    <row r="520" spans="3:11" x14ac:dyDescent="0.25">
      <c r="C520" s="133"/>
      <c r="D520" s="150"/>
      <c r="E520" s="115"/>
      <c r="F520" s="89">
        <f t="shared" si="24"/>
        <v>0</v>
      </c>
      <c r="G520" s="153"/>
      <c r="H520" s="134"/>
      <c r="I520" s="122" t="e">
        <f>VLOOKUP(H520,Presupuesto!$B$11:$C$565,2,0)</f>
        <v>#N/A</v>
      </c>
      <c r="J520" s="90" t="str">
        <f t="shared" si="25"/>
        <v>Desarrollo del Sistema de Educación Superior</v>
      </c>
      <c r="K520" s="90" t="s">
        <v>401</v>
      </c>
    </row>
    <row r="521" spans="3:11" x14ac:dyDescent="0.25">
      <c r="C521" s="133"/>
      <c r="D521" s="150"/>
      <c r="E521" s="115"/>
      <c r="F521" s="89">
        <f t="shared" si="24"/>
        <v>0</v>
      </c>
      <c r="G521" s="153"/>
      <c r="H521" s="134"/>
      <c r="I521" s="122" t="e">
        <f>VLOOKUP(H521,Presupuesto!$B$11:$C$565,2,0)</f>
        <v>#N/A</v>
      </c>
      <c r="J521" s="90" t="str">
        <f t="shared" si="25"/>
        <v>Desarrollo del Sistema de Educación Superior</v>
      </c>
      <c r="K521" s="90" t="s">
        <v>401</v>
      </c>
    </row>
    <row r="522" spans="3:11" x14ac:dyDescent="0.25">
      <c r="C522" s="133"/>
      <c r="D522" s="150"/>
      <c r="E522" s="115"/>
      <c r="F522" s="89">
        <f t="shared" si="24"/>
        <v>0</v>
      </c>
      <c r="G522" s="153"/>
      <c r="H522" s="134"/>
      <c r="I522" s="122" t="e">
        <f>VLOOKUP(H522,Presupuesto!$B$11:$C$565,2,0)</f>
        <v>#N/A</v>
      </c>
      <c r="J522" s="90" t="str">
        <f t="shared" si="25"/>
        <v>Desarrollo del Sistema de Educación Superior</v>
      </c>
      <c r="K522" s="90" t="s">
        <v>401</v>
      </c>
    </row>
    <row r="523" spans="3:11" x14ac:dyDescent="0.25">
      <c r="C523" s="133"/>
      <c r="D523" s="150"/>
      <c r="E523" s="115"/>
      <c r="F523" s="89">
        <f t="shared" si="24"/>
        <v>0</v>
      </c>
      <c r="G523" s="153"/>
      <c r="H523" s="134"/>
      <c r="I523" s="122" t="e">
        <f>VLOOKUP(H523,Presupuesto!$B$11:$C$565,2,0)</f>
        <v>#N/A</v>
      </c>
      <c r="J523" s="90" t="str">
        <f t="shared" si="25"/>
        <v>Desarrollo del Sistema de Educación Superior</v>
      </c>
      <c r="K523" s="90" t="s">
        <v>401</v>
      </c>
    </row>
    <row r="524" spans="3:11" x14ac:dyDescent="0.25">
      <c r="C524" s="133"/>
      <c r="D524" s="150"/>
      <c r="E524" s="115"/>
      <c r="F524" s="89">
        <f t="shared" si="24"/>
        <v>0</v>
      </c>
      <c r="G524" s="153"/>
      <c r="H524" s="134"/>
      <c r="I524" s="122" t="e">
        <f>VLOOKUP(H524,Presupuesto!$B$11:$C$565,2,0)</f>
        <v>#N/A</v>
      </c>
      <c r="J524" s="90" t="str">
        <f t="shared" si="25"/>
        <v>Desarrollo del Sistema de Educación Superior</v>
      </c>
      <c r="K524" s="90" t="s">
        <v>401</v>
      </c>
    </row>
    <row r="525" spans="3:11" x14ac:dyDescent="0.25">
      <c r="C525" s="133"/>
      <c r="D525" s="150"/>
      <c r="E525" s="115"/>
      <c r="F525" s="89">
        <f t="shared" si="24"/>
        <v>0</v>
      </c>
      <c r="G525" s="153"/>
      <c r="H525" s="134"/>
      <c r="I525" s="122" t="e">
        <f>VLOOKUP(H525,Presupuesto!$B$11:$C$565,2,0)</f>
        <v>#N/A</v>
      </c>
      <c r="J525" s="90" t="str">
        <f t="shared" si="25"/>
        <v>Desarrollo del Sistema de Educación Superior</v>
      </c>
      <c r="K525" s="90" t="s">
        <v>401</v>
      </c>
    </row>
    <row r="526" spans="3:11" x14ac:dyDescent="0.25">
      <c r="C526" s="133"/>
      <c r="D526" s="150"/>
      <c r="E526" s="115"/>
      <c r="F526" s="89">
        <f t="shared" si="24"/>
        <v>0</v>
      </c>
      <c r="G526" s="153"/>
      <c r="H526" s="134"/>
      <c r="I526" s="122" t="e">
        <f>VLOOKUP(H526,Presupuesto!$B$11:$C$565,2,0)</f>
        <v>#N/A</v>
      </c>
      <c r="J526" s="90" t="str">
        <f t="shared" si="25"/>
        <v>Desarrollo del Sistema de Educación Superior</v>
      </c>
      <c r="K526" s="90" t="s">
        <v>401</v>
      </c>
    </row>
    <row r="527" spans="3:11" x14ac:dyDescent="0.25">
      <c r="C527" s="135"/>
      <c r="D527" s="143"/>
      <c r="E527" s="110"/>
      <c r="F527" s="89">
        <f t="shared" si="24"/>
        <v>0</v>
      </c>
      <c r="G527" s="153"/>
      <c r="H527" s="136"/>
      <c r="I527" s="122" t="e">
        <f>VLOOKUP(H527,Presupuesto!$B$11:$C$565,2,0)</f>
        <v>#N/A</v>
      </c>
      <c r="J527" s="90" t="str">
        <f t="shared" si="25"/>
        <v>Desarrollo del Sistema de Educación Superior</v>
      </c>
      <c r="K527" s="90" t="s">
        <v>401</v>
      </c>
    </row>
    <row r="528" spans="3:11" x14ac:dyDescent="0.25">
      <c r="C528" s="135"/>
      <c r="D528" s="143"/>
      <c r="E528" s="110"/>
      <c r="F528" s="89">
        <f t="shared" si="24"/>
        <v>0</v>
      </c>
      <c r="G528" s="153"/>
      <c r="H528" s="136"/>
      <c r="I528" s="122" t="e">
        <f>VLOOKUP(H528,Presupuesto!$B$11:$C$565,2,0)</f>
        <v>#N/A</v>
      </c>
      <c r="J528" s="90" t="str">
        <f t="shared" si="25"/>
        <v>Desarrollo del Sistema de Educación Superior</v>
      </c>
      <c r="K528" s="90" t="s">
        <v>401</v>
      </c>
    </row>
    <row r="529" spans="3:11" x14ac:dyDescent="0.25">
      <c r="C529" s="135"/>
      <c r="D529" s="143"/>
      <c r="E529" s="110"/>
      <c r="F529" s="89">
        <f t="shared" si="24"/>
        <v>0</v>
      </c>
      <c r="G529" s="153"/>
      <c r="H529" s="136"/>
      <c r="I529" s="122" t="e">
        <f>VLOOKUP(H529,Presupuesto!$B$11:$C$565,2,0)</f>
        <v>#N/A</v>
      </c>
      <c r="J529" s="90" t="str">
        <f t="shared" si="25"/>
        <v>Desarrollo del Sistema de Educación Superior</v>
      </c>
      <c r="K529" s="90" t="s">
        <v>401</v>
      </c>
    </row>
    <row r="530" spans="3:11" x14ac:dyDescent="0.25">
      <c r="C530" s="135"/>
      <c r="D530" s="143"/>
      <c r="E530" s="110"/>
      <c r="F530" s="89">
        <f t="shared" si="24"/>
        <v>0</v>
      </c>
      <c r="G530" s="153"/>
      <c r="H530" s="136"/>
      <c r="I530" s="122" t="e">
        <f>VLOOKUP(H530,Presupuesto!$B$11:$C$565,2,0)</f>
        <v>#N/A</v>
      </c>
      <c r="J530" s="90" t="str">
        <f t="shared" si="25"/>
        <v>Desarrollo del Sistema de Educación Superior</v>
      </c>
      <c r="K530" s="90" t="s">
        <v>401</v>
      </c>
    </row>
    <row r="531" spans="3:11" x14ac:dyDescent="0.25">
      <c r="C531" s="135"/>
      <c r="D531" s="143"/>
      <c r="E531" s="110"/>
      <c r="F531" s="89">
        <f t="shared" si="24"/>
        <v>0</v>
      </c>
      <c r="G531" s="153"/>
      <c r="H531" s="136"/>
      <c r="I531" s="122" t="e">
        <f>VLOOKUP(H531,Presupuesto!$B$11:$C$565,2,0)</f>
        <v>#N/A</v>
      </c>
      <c r="J531" s="90" t="str">
        <f t="shared" si="25"/>
        <v>Desarrollo del Sistema de Educación Superior</v>
      </c>
      <c r="K531" s="90" t="s">
        <v>401</v>
      </c>
    </row>
    <row r="532" spans="3:11" x14ac:dyDescent="0.25">
      <c r="C532" s="135"/>
      <c r="D532" s="143"/>
      <c r="E532" s="110"/>
      <c r="F532" s="89">
        <f t="shared" si="24"/>
        <v>0</v>
      </c>
      <c r="G532" s="153"/>
      <c r="H532" s="136"/>
      <c r="I532" s="122" t="e">
        <f>VLOOKUP(H532,Presupuesto!$B$11:$C$565,2,0)</f>
        <v>#N/A</v>
      </c>
      <c r="J532" s="90" t="str">
        <f t="shared" si="25"/>
        <v>Desarrollo del Sistema de Educación Superior</v>
      </c>
      <c r="K532" s="90" t="s">
        <v>401</v>
      </c>
    </row>
    <row r="533" spans="3:11" x14ac:dyDescent="0.25">
      <c r="C533" s="135"/>
      <c r="D533" s="143"/>
      <c r="E533" s="110"/>
      <c r="F533" s="89">
        <f t="shared" si="24"/>
        <v>0</v>
      </c>
      <c r="G533" s="153"/>
      <c r="H533" s="136"/>
      <c r="I533" s="122" t="e">
        <f>VLOOKUP(H533,Presupuesto!$B$11:$C$565,2,0)</f>
        <v>#N/A</v>
      </c>
      <c r="J533" s="90" t="str">
        <f t="shared" si="25"/>
        <v>Desarrollo del Sistema de Educación Superior</v>
      </c>
      <c r="K533" s="90" t="s">
        <v>401</v>
      </c>
    </row>
    <row r="534" spans="3:11" x14ac:dyDescent="0.25">
      <c r="C534" s="135"/>
      <c r="D534" s="143"/>
      <c r="E534" s="110"/>
      <c r="F534" s="89">
        <f t="shared" si="24"/>
        <v>0</v>
      </c>
      <c r="G534" s="153"/>
      <c r="H534" s="136"/>
      <c r="I534" s="122" t="e">
        <f>VLOOKUP(H534,Presupuesto!$B$11:$C$565,2,0)</f>
        <v>#N/A</v>
      </c>
      <c r="J534" s="90" t="str">
        <f t="shared" si="25"/>
        <v>Desarrollo del Sistema de Educación Superior</v>
      </c>
      <c r="K534" s="90" t="s">
        <v>401</v>
      </c>
    </row>
    <row r="535" spans="3:11" x14ac:dyDescent="0.25">
      <c r="C535" s="137"/>
      <c r="D535" s="143"/>
      <c r="E535" s="110"/>
      <c r="F535" s="89">
        <f t="shared" si="24"/>
        <v>0</v>
      </c>
      <c r="G535" s="153"/>
      <c r="H535" s="138"/>
      <c r="I535" s="122" t="e">
        <f>VLOOKUP(H535,Presupuesto!$B$11:$C$565,2,0)</f>
        <v>#N/A</v>
      </c>
      <c r="J535" s="90" t="str">
        <f t="shared" si="25"/>
        <v>Desarrollo del Sistema de Educación Superior</v>
      </c>
      <c r="K535" s="90" t="s">
        <v>392</v>
      </c>
    </row>
    <row r="536" spans="3:11" x14ac:dyDescent="0.25">
      <c r="C536" s="137"/>
      <c r="D536" s="143"/>
      <c r="E536" s="110"/>
      <c r="F536" s="89">
        <f t="shared" si="24"/>
        <v>0</v>
      </c>
      <c r="G536" s="153"/>
      <c r="H536" s="138"/>
      <c r="I536" s="122" t="e">
        <f>VLOOKUP(H536,Presupuesto!$B$11:$C$565,2,0)</f>
        <v>#N/A</v>
      </c>
      <c r="J536" s="90" t="str">
        <f t="shared" si="25"/>
        <v>Desarrollo del Sistema de Educación Superior</v>
      </c>
      <c r="K536" s="90" t="s">
        <v>401</v>
      </c>
    </row>
    <row r="537" spans="3:11" x14ac:dyDescent="0.25">
      <c r="C537" s="137"/>
      <c r="D537" s="143"/>
      <c r="E537" s="110"/>
      <c r="F537" s="89">
        <f t="shared" si="24"/>
        <v>0</v>
      </c>
      <c r="G537" s="153"/>
      <c r="H537" s="138"/>
      <c r="I537" s="122" t="e">
        <f>VLOOKUP(H537,Presupuesto!$B$11:$C$565,2,0)</f>
        <v>#N/A</v>
      </c>
      <c r="J537" s="90" t="str">
        <f t="shared" si="25"/>
        <v>Desarrollo del Sistema de Educación Superior</v>
      </c>
      <c r="K537" s="90" t="s">
        <v>401</v>
      </c>
    </row>
    <row r="538" spans="3:11" x14ac:dyDescent="0.25">
      <c r="C538" s="137"/>
      <c r="D538" s="143"/>
      <c r="E538" s="110"/>
      <c r="F538" s="89">
        <f t="shared" si="24"/>
        <v>0</v>
      </c>
      <c r="G538" s="153"/>
      <c r="H538" s="138"/>
      <c r="I538" s="122" t="e">
        <f>VLOOKUP(H538,Presupuesto!$B$11:$C$565,2,0)</f>
        <v>#N/A</v>
      </c>
      <c r="J538" s="90" t="str">
        <f t="shared" si="25"/>
        <v>Desarrollo del Sistema de Educación Superior</v>
      </c>
      <c r="K538" s="90" t="s">
        <v>401</v>
      </c>
    </row>
    <row r="539" spans="3:11" ht="15.75" thickBot="1" x14ac:dyDescent="0.3">
      <c r="C539" s="139"/>
      <c r="D539" s="151"/>
      <c r="E539" s="95"/>
      <c r="F539" s="97">
        <f t="shared" si="24"/>
        <v>0</v>
      </c>
      <c r="G539" s="154"/>
      <c r="H539" s="140"/>
      <c r="I539" s="124" t="e">
        <f>VLOOKUP(H539,Presupuesto!$B$11:$C$565,2,0)</f>
        <v>#N/A</v>
      </c>
      <c r="J539" s="98" t="str">
        <f t="shared" si="25"/>
        <v>Desarrollo del Sistema de Educación Superior</v>
      </c>
      <c r="K539" s="116" t="s">
        <v>383</v>
      </c>
    </row>
    <row r="541" spans="3:11" ht="15.75" thickBot="1" x14ac:dyDescent="0.3"/>
    <row r="542" spans="3:11" ht="15.75" thickBot="1" x14ac:dyDescent="0.3">
      <c r="C542" s="149" t="s">
        <v>53</v>
      </c>
      <c r="D542" s="253">
        <f>SUM(F549:F583)</f>
        <v>0</v>
      </c>
      <c r="F542" s="67"/>
      <c r="G542" s="72"/>
      <c r="H542" s="67"/>
      <c r="I542" s="67"/>
    </row>
    <row r="543" spans="3:11" x14ac:dyDescent="0.25">
      <c r="C543" s="67"/>
      <c r="D543" s="31"/>
      <c r="E543" s="85"/>
      <c r="F543" s="85"/>
      <c r="G543" s="85"/>
      <c r="H543" s="69"/>
      <c r="I543" s="69"/>
      <c r="J543" s="69"/>
      <c r="K543" s="104"/>
    </row>
    <row r="544" spans="3:11" x14ac:dyDescent="0.25">
      <c r="C544" s="67"/>
      <c r="D544" s="31"/>
      <c r="E544" s="85"/>
      <c r="F544" s="85"/>
      <c r="G544" s="85"/>
      <c r="H544" s="69"/>
      <c r="I544" s="69"/>
      <c r="J544" s="69"/>
      <c r="K544" s="104"/>
    </row>
    <row r="545" spans="3:11" ht="15.75" x14ac:dyDescent="0.25">
      <c r="C545" s="194" t="s">
        <v>381</v>
      </c>
      <c r="D545" s="252"/>
      <c r="E545" s="85"/>
      <c r="F545" s="85"/>
      <c r="G545" s="85"/>
      <c r="H545" s="69"/>
      <c r="I545" s="69"/>
      <c r="J545" s="69"/>
      <c r="K545" s="104"/>
    </row>
    <row r="546" spans="3:11" ht="18.75" x14ac:dyDescent="0.25">
      <c r="C546" s="195" t="e">
        <f>IFERROR(VLOOKUP(D545,#REF!,2,FALSE),IFERROR(VLOOKUP(D545,#REF!,2,FALSE),IFERROR(VLOOKUP(D545,#REF!,2,FALSE),IFERROR(VLOOKUP(D545,#REF!,2,FALSE),IFERROR(VLOOKUP(D545,#REF!,2,FALSE),IFERROR(VLOOKUP(D545,#REF!,2,FALSE),IFERROR(VLOOKUP(D545,#REF!,2,FALSE),IFERROR(VLOOKUP(D545,#REF!,2,FALSE),IFERROR(VLOOKUP(D545,#REF!,2,FALSE),IFERROR(VLOOKUP(D545,#REF!,2,FALSE),IFERROR(VLOOKUP(D545,#REF!,2,FALSE),IFERROR(VLOOKUP(D545,#REF!,2,FALSE),IFERROR(VLOOKUP(D545,#REF!,2,FALSE),IFERROR(VLOOKUP(D545,#REF!,2,FALSE),IFERROR(VLOOKUP(D545,'16. Desa. del Sistema Educ.Sup.'!$F:$G,2,FALSE),IFERROR(VLOOKUP(D545,#REF!,2,FALSE),VLOOKUP(D545,#REF!,2,0)))))))))))))))))</f>
        <v>#REF!</v>
      </c>
      <c r="D546" s="31"/>
      <c r="E546" s="85"/>
      <c r="F546" s="85"/>
      <c r="G546" s="85"/>
      <c r="H546" s="69"/>
      <c r="I546" s="69"/>
      <c r="J546" s="69"/>
      <c r="K546" s="104"/>
    </row>
    <row r="547" spans="3:11" ht="15.75" thickBot="1" x14ac:dyDescent="0.3">
      <c r="F547" s="85"/>
      <c r="G547" s="69"/>
      <c r="H547" s="69"/>
      <c r="I547" s="69"/>
    </row>
    <row r="548" spans="3:11" ht="15.75" thickBot="1" x14ac:dyDescent="0.3">
      <c r="C548" s="121" t="s">
        <v>44</v>
      </c>
      <c r="D548" s="121" t="s">
        <v>55</v>
      </c>
      <c r="E548" s="128" t="s">
        <v>57</v>
      </c>
      <c r="F548" s="127" t="s">
        <v>27</v>
      </c>
      <c r="G548" s="125" t="s">
        <v>120</v>
      </c>
      <c r="H548" s="128" t="s">
        <v>46</v>
      </c>
      <c r="I548" s="125" t="s">
        <v>121</v>
      </c>
      <c r="J548" s="125" t="s">
        <v>399</v>
      </c>
      <c r="K548" s="125" t="s">
        <v>400</v>
      </c>
    </row>
    <row r="549" spans="3:11" x14ac:dyDescent="0.25">
      <c r="C549" s="205" t="s">
        <v>428</v>
      </c>
      <c r="D549" s="206"/>
      <c r="E549" s="204">
        <f>HLOOKUP(C549,$AH$2:$BU$3,2,0)</f>
        <v>620</v>
      </c>
      <c r="F549" s="89">
        <f t="shared" ref="F549:F583" si="26">D549*E549</f>
        <v>0</v>
      </c>
      <c r="G549" s="153"/>
      <c r="H549" s="134"/>
      <c r="I549" s="122" t="e">
        <f>VLOOKUP(H549,Presupuesto!$B$11:$C$565,2,0)</f>
        <v>#N/A</v>
      </c>
      <c r="J549" s="203" t="s">
        <v>1345</v>
      </c>
      <c r="K549" s="90" t="s">
        <v>383</v>
      </c>
    </row>
    <row r="550" spans="3:11" x14ac:dyDescent="0.25">
      <c r="C550" s="133"/>
      <c r="D550" s="150"/>
      <c r="E550" s="352"/>
      <c r="F550" s="89">
        <f t="shared" si="26"/>
        <v>0</v>
      </c>
      <c r="G550" s="359"/>
      <c r="H550" s="134"/>
      <c r="I550" s="122" t="e">
        <f>VLOOKUP(H550,Presupuesto!$B$11:$C$565,2,0)</f>
        <v>#N/A</v>
      </c>
      <c r="J550" s="90" t="str">
        <f>$J$549</f>
        <v>Desarrollo del Sistema de Educación Superior</v>
      </c>
      <c r="K550" s="90" t="s">
        <v>401</v>
      </c>
    </row>
    <row r="551" spans="3:11" x14ac:dyDescent="0.25">
      <c r="C551" s="133"/>
      <c r="D551" s="150"/>
      <c r="E551" s="352"/>
      <c r="F551" s="89">
        <f t="shared" si="26"/>
        <v>0</v>
      </c>
      <c r="G551" s="153"/>
      <c r="H551" s="134"/>
      <c r="I551" s="122" t="e">
        <f>VLOOKUP(H551,Presupuesto!$B$11:$C$565,2,0)</f>
        <v>#N/A</v>
      </c>
      <c r="J551" s="90" t="str">
        <f t="shared" ref="J551:J583" si="27">$J$549</f>
        <v>Desarrollo del Sistema de Educación Superior</v>
      </c>
      <c r="K551" s="90" t="s">
        <v>401</v>
      </c>
    </row>
    <row r="552" spans="3:11" x14ac:dyDescent="0.25">
      <c r="C552" s="133"/>
      <c r="D552" s="150"/>
      <c r="E552" s="115"/>
      <c r="F552" s="89">
        <f t="shared" si="26"/>
        <v>0</v>
      </c>
      <c r="G552" s="153"/>
      <c r="H552" s="134"/>
      <c r="I552" s="122" t="e">
        <f>VLOOKUP(H552,Presupuesto!$B$11:$C$565,2,0)</f>
        <v>#N/A</v>
      </c>
      <c r="J552" s="90" t="str">
        <f t="shared" si="27"/>
        <v>Desarrollo del Sistema de Educación Superior</v>
      </c>
      <c r="K552" s="90" t="s">
        <v>401</v>
      </c>
    </row>
    <row r="553" spans="3:11" x14ac:dyDescent="0.25">
      <c r="C553" s="133"/>
      <c r="D553" s="150"/>
      <c r="E553" s="115"/>
      <c r="F553" s="89">
        <f t="shared" si="26"/>
        <v>0</v>
      </c>
      <c r="G553" s="153"/>
      <c r="H553" s="134"/>
      <c r="I553" s="122" t="e">
        <f>VLOOKUP(H553,Presupuesto!$B$11:$C$565,2,0)</f>
        <v>#N/A</v>
      </c>
      <c r="J553" s="90" t="str">
        <f t="shared" si="27"/>
        <v>Desarrollo del Sistema de Educación Superior</v>
      </c>
      <c r="K553" s="90" t="s">
        <v>401</v>
      </c>
    </row>
    <row r="554" spans="3:11" x14ac:dyDescent="0.25">
      <c r="C554" s="133"/>
      <c r="D554" s="150"/>
      <c r="E554" s="115"/>
      <c r="F554" s="89">
        <f t="shared" si="26"/>
        <v>0</v>
      </c>
      <c r="G554" s="153"/>
      <c r="H554" s="134"/>
      <c r="I554" s="122" t="e">
        <f>VLOOKUP(H554,Presupuesto!$B$11:$C$565,2,0)</f>
        <v>#N/A</v>
      </c>
      <c r="J554" s="90" t="str">
        <f t="shared" si="27"/>
        <v>Desarrollo del Sistema de Educación Superior</v>
      </c>
      <c r="K554" s="90" t="s">
        <v>390</v>
      </c>
    </row>
    <row r="555" spans="3:11" x14ac:dyDescent="0.25">
      <c r="C555" s="133"/>
      <c r="D555" s="150"/>
      <c r="E555" s="115"/>
      <c r="F555" s="89">
        <f t="shared" si="26"/>
        <v>0</v>
      </c>
      <c r="G555" s="153"/>
      <c r="H555" s="134"/>
      <c r="I555" s="122" t="e">
        <f>VLOOKUP(H555,Presupuesto!$B$11:$C$565,2,0)</f>
        <v>#N/A</v>
      </c>
      <c r="J555" s="90" t="str">
        <f t="shared" si="27"/>
        <v>Desarrollo del Sistema de Educación Superior</v>
      </c>
      <c r="K555" s="90" t="s">
        <v>401</v>
      </c>
    </row>
    <row r="556" spans="3:11" x14ac:dyDescent="0.25">
      <c r="C556" s="133"/>
      <c r="D556" s="150"/>
      <c r="E556" s="115"/>
      <c r="F556" s="89">
        <f t="shared" si="26"/>
        <v>0</v>
      </c>
      <c r="G556" s="153"/>
      <c r="H556" s="134"/>
      <c r="I556" s="122" t="e">
        <f>VLOOKUP(H556,Presupuesto!$B$11:$C$565,2,0)</f>
        <v>#N/A</v>
      </c>
      <c r="J556" s="90" t="str">
        <f t="shared" si="27"/>
        <v>Desarrollo del Sistema de Educación Superior</v>
      </c>
      <c r="K556" s="90" t="s">
        <v>401</v>
      </c>
    </row>
    <row r="557" spans="3:11" x14ac:dyDescent="0.25">
      <c r="C557" s="133"/>
      <c r="D557" s="150"/>
      <c r="E557" s="115"/>
      <c r="F557" s="89">
        <f t="shared" si="26"/>
        <v>0</v>
      </c>
      <c r="G557" s="153"/>
      <c r="H557" s="134"/>
      <c r="I557" s="122" t="e">
        <f>VLOOKUP(H557,Presupuesto!$B$11:$C$565,2,0)</f>
        <v>#N/A</v>
      </c>
      <c r="J557" s="90" t="str">
        <f t="shared" si="27"/>
        <v>Desarrollo del Sistema de Educación Superior</v>
      </c>
      <c r="K557" s="90" t="s">
        <v>401</v>
      </c>
    </row>
    <row r="558" spans="3:11" x14ac:dyDescent="0.25">
      <c r="C558" s="133"/>
      <c r="D558" s="150"/>
      <c r="E558" s="115"/>
      <c r="F558" s="89">
        <f t="shared" si="26"/>
        <v>0</v>
      </c>
      <c r="G558" s="153"/>
      <c r="H558" s="134"/>
      <c r="I558" s="122" t="e">
        <f>VLOOKUP(H558,Presupuesto!$B$11:$C$565,2,0)</f>
        <v>#N/A</v>
      </c>
      <c r="J558" s="90" t="str">
        <f t="shared" si="27"/>
        <v>Desarrollo del Sistema de Educación Superior</v>
      </c>
      <c r="K558" s="90" t="s">
        <v>401</v>
      </c>
    </row>
    <row r="559" spans="3:11" x14ac:dyDescent="0.25">
      <c r="C559" s="133"/>
      <c r="D559" s="150"/>
      <c r="E559" s="115"/>
      <c r="F559" s="89">
        <f t="shared" si="26"/>
        <v>0</v>
      </c>
      <c r="G559" s="153"/>
      <c r="H559" s="134"/>
      <c r="I559" s="122" t="e">
        <f>VLOOKUP(H559,Presupuesto!$B$11:$C$565,2,0)</f>
        <v>#N/A</v>
      </c>
      <c r="J559" s="90" t="str">
        <f t="shared" si="27"/>
        <v>Desarrollo del Sistema de Educación Superior</v>
      </c>
      <c r="K559" s="90" t="s">
        <v>401</v>
      </c>
    </row>
    <row r="560" spans="3:11" x14ac:dyDescent="0.25">
      <c r="C560" s="133"/>
      <c r="D560" s="150"/>
      <c r="E560" s="115"/>
      <c r="F560" s="89">
        <f t="shared" si="26"/>
        <v>0</v>
      </c>
      <c r="G560" s="153"/>
      <c r="H560" s="134"/>
      <c r="I560" s="122" t="e">
        <f>VLOOKUP(H560,Presupuesto!$B$11:$C$565,2,0)</f>
        <v>#N/A</v>
      </c>
      <c r="J560" s="90" t="str">
        <f t="shared" si="27"/>
        <v>Desarrollo del Sistema de Educación Superior</v>
      </c>
      <c r="K560" s="90" t="s">
        <v>401</v>
      </c>
    </row>
    <row r="561" spans="3:11" x14ac:dyDescent="0.25">
      <c r="C561" s="133"/>
      <c r="D561" s="150"/>
      <c r="E561" s="115"/>
      <c r="F561" s="89">
        <f t="shared" si="26"/>
        <v>0</v>
      </c>
      <c r="G561" s="153"/>
      <c r="H561" s="134"/>
      <c r="I561" s="122" t="e">
        <f>VLOOKUP(H561,Presupuesto!$B$11:$C$565,2,0)</f>
        <v>#N/A</v>
      </c>
      <c r="J561" s="90" t="str">
        <f t="shared" si="27"/>
        <v>Desarrollo del Sistema de Educación Superior</v>
      </c>
      <c r="K561" s="90" t="s">
        <v>401</v>
      </c>
    </row>
    <row r="562" spans="3:11" x14ac:dyDescent="0.25">
      <c r="C562" s="133"/>
      <c r="D562" s="150"/>
      <c r="E562" s="115"/>
      <c r="F562" s="89">
        <f t="shared" si="26"/>
        <v>0</v>
      </c>
      <c r="G562" s="153"/>
      <c r="H562" s="134"/>
      <c r="I562" s="122" t="e">
        <f>VLOOKUP(H562,Presupuesto!$B$11:$C$565,2,0)</f>
        <v>#N/A</v>
      </c>
      <c r="J562" s="90" t="str">
        <f t="shared" si="27"/>
        <v>Desarrollo del Sistema de Educación Superior</v>
      </c>
      <c r="K562" s="90" t="s">
        <v>401</v>
      </c>
    </row>
    <row r="563" spans="3:11" x14ac:dyDescent="0.25">
      <c r="C563" s="133"/>
      <c r="D563" s="150"/>
      <c r="E563" s="115"/>
      <c r="F563" s="89">
        <f t="shared" si="26"/>
        <v>0</v>
      </c>
      <c r="G563" s="153"/>
      <c r="H563" s="134"/>
      <c r="I563" s="122" t="e">
        <f>VLOOKUP(H563,Presupuesto!$B$11:$C$565,2,0)</f>
        <v>#N/A</v>
      </c>
      <c r="J563" s="90" t="str">
        <f t="shared" si="27"/>
        <v>Desarrollo del Sistema de Educación Superior</v>
      </c>
      <c r="K563" s="90" t="s">
        <v>401</v>
      </c>
    </row>
    <row r="564" spans="3:11" x14ac:dyDescent="0.25">
      <c r="C564" s="133"/>
      <c r="D564" s="150"/>
      <c r="E564" s="115"/>
      <c r="F564" s="89">
        <f t="shared" si="26"/>
        <v>0</v>
      </c>
      <c r="G564" s="153"/>
      <c r="H564" s="134"/>
      <c r="I564" s="122" t="e">
        <f>VLOOKUP(H564,Presupuesto!$B$11:$C$565,2,0)</f>
        <v>#N/A</v>
      </c>
      <c r="J564" s="90" t="str">
        <f t="shared" si="27"/>
        <v>Desarrollo del Sistema de Educación Superior</v>
      </c>
      <c r="K564" s="90" t="s">
        <v>401</v>
      </c>
    </row>
    <row r="565" spans="3:11" x14ac:dyDescent="0.25">
      <c r="C565" s="133"/>
      <c r="D565" s="150"/>
      <c r="E565" s="115"/>
      <c r="F565" s="89">
        <f t="shared" si="26"/>
        <v>0</v>
      </c>
      <c r="G565" s="153"/>
      <c r="H565" s="134"/>
      <c r="I565" s="122" t="e">
        <f>VLOOKUP(H565,Presupuesto!$B$11:$C$565,2,0)</f>
        <v>#N/A</v>
      </c>
      <c r="J565" s="90" t="str">
        <f t="shared" si="27"/>
        <v>Desarrollo del Sistema de Educación Superior</v>
      </c>
      <c r="K565" s="90" t="s">
        <v>401</v>
      </c>
    </row>
    <row r="566" spans="3:11" x14ac:dyDescent="0.25">
      <c r="C566" s="133"/>
      <c r="D566" s="150"/>
      <c r="E566" s="115"/>
      <c r="F566" s="89">
        <f t="shared" si="26"/>
        <v>0</v>
      </c>
      <c r="G566" s="153"/>
      <c r="H566" s="134"/>
      <c r="I566" s="122" t="e">
        <f>VLOOKUP(H566,Presupuesto!$B$11:$C$565,2,0)</f>
        <v>#N/A</v>
      </c>
      <c r="J566" s="90" t="str">
        <f t="shared" si="27"/>
        <v>Desarrollo del Sistema de Educación Superior</v>
      </c>
      <c r="K566" s="90" t="s">
        <v>401</v>
      </c>
    </row>
    <row r="567" spans="3:11" x14ac:dyDescent="0.25">
      <c r="C567" s="133"/>
      <c r="D567" s="150"/>
      <c r="E567" s="115"/>
      <c r="F567" s="89">
        <f t="shared" si="26"/>
        <v>0</v>
      </c>
      <c r="G567" s="153"/>
      <c r="H567" s="134"/>
      <c r="I567" s="122" t="e">
        <f>VLOOKUP(H567,Presupuesto!$B$11:$C$565,2,0)</f>
        <v>#N/A</v>
      </c>
      <c r="J567" s="90" t="str">
        <f t="shared" si="27"/>
        <v>Desarrollo del Sistema de Educación Superior</v>
      </c>
      <c r="K567" s="90" t="s">
        <v>401</v>
      </c>
    </row>
    <row r="568" spans="3:11" x14ac:dyDescent="0.25">
      <c r="C568" s="133"/>
      <c r="D568" s="150"/>
      <c r="E568" s="115"/>
      <c r="F568" s="89">
        <f t="shared" si="26"/>
        <v>0</v>
      </c>
      <c r="G568" s="153"/>
      <c r="H568" s="134"/>
      <c r="I568" s="122" t="e">
        <f>VLOOKUP(H568,Presupuesto!$B$11:$C$565,2,0)</f>
        <v>#N/A</v>
      </c>
      <c r="J568" s="90" t="str">
        <f t="shared" si="27"/>
        <v>Desarrollo del Sistema de Educación Superior</v>
      </c>
      <c r="K568" s="90" t="s">
        <v>401</v>
      </c>
    </row>
    <row r="569" spans="3:11" x14ac:dyDescent="0.25">
      <c r="C569" s="133"/>
      <c r="D569" s="150"/>
      <c r="E569" s="115"/>
      <c r="F569" s="89">
        <f t="shared" si="26"/>
        <v>0</v>
      </c>
      <c r="G569" s="153"/>
      <c r="H569" s="134"/>
      <c r="I569" s="122" t="e">
        <f>VLOOKUP(H569,Presupuesto!$B$11:$C$565,2,0)</f>
        <v>#N/A</v>
      </c>
      <c r="J569" s="90" t="str">
        <f t="shared" si="27"/>
        <v>Desarrollo del Sistema de Educación Superior</v>
      </c>
      <c r="K569" s="90" t="s">
        <v>401</v>
      </c>
    </row>
    <row r="570" spans="3:11" x14ac:dyDescent="0.25">
      <c r="C570" s="133"/>
      <c r="D570" s="150"/>
      <c r="E570" s="115"/>
      <c r="F570" s="89">
        <f t="shared" si="26"/>
        <v>0</v>
      </c>
      <c r="G570" s="153"/>
      <c r="H570" s="134"/>
      <c r="I570" s="122" t="e">
        <f>VLOOKUP(H570,Presupuesto!$B$11:$C$565,2,0)</f>
        <v>#N/A</v>
      </c>
      <c r="J570" s="90" t="str">
        <f t="shared" si="27"/>
        <v>Desarrollo del Sistema de Educación Superior</v>
      </c>
      <c r="K570" s="90" t="s">
        <v>401</v>
      </c>
    </row>
    <row r="571" spans="3:11" x14ac:dyDescent="0.25">
      <c r="C571" s="135"/>
      <c r="D571" s="143"/>
      <c r="E571" s="110"/>
      <c r="F571" s="89">
        <f t="shared" si="26"/>
        <v>0</v>
      </c>
      <c r="G571" s="153"/>
      <c r="H571" s="136"/>
      <c r="I571" s="122" t="e">
        <f>VLOOKUP(H571,Presupuesto!$B$11:$C$565,2,0)</f>
        <v>#N/A</v>
      </c>
      <c r="J571" s="90" t="str">
        <f t="shared" si="27"/>
        <v>Desarrollo del Sistema de Educación Superior</v>
      </c>
      <c r="K571" s="90" t="s">
        <v>401</v>
      </c>
    </row>
    <row r="572" spans="3:11" x14ac:dyDescent="0.25">
      <c r="C572" s="135"/>
      <c r="D572" s="143"/>
      <c r="E572" s="110"/>
      <c r="F572" s="89">
        <f t="shared" si="26"/>
        <v>0</v>
      </c>
      <c r="G572" s="153"/>
      <c r="H572" s="136"/>
      <c r="I572" s="122" t="e">
        <f>VLOOKUP(H572,Presupuesto!$B$11:$C$565,2,0)</f>
        <v>#N/A</v>
      </c>
      <c r="J572" s="90" t="str">
        <f t="shared" si="27"/>
        <v>Desarrollo del Sistema de Educación Superior</v>
      </c>
      <c r="K572" s="90" t="s">
        <v>401</v>
      </c>
    </row>
    <row r="573" spans="3:11" x14ac:dyDescent="0.25">
      <c r="C573" s="135"/>
      <c r="D573" s="143"/>
      <c r="E573" s="110"/>
      <c r="F573" s="89">
        <f t="shared" si="26"/>
        <v>0</v>
      </c>
      <c r="G573" s="153"/>
      <c r="H573" s="136"/>
      <c r="I573" s="122" t="e">
        <f>VLOOKUP(H573,Presupuesto!$B$11:$C$565,2,0)</f>
        <v>#N/A</v>
      </c>
      <c r="J573" s="90" t="str">
        <f t="shared" si="27"/>
        <v>Desarrollo del Sistema de Educación Superior</v>
      </c>
      <c r="K573" s="90" t="s">
        <v>401</v>
      </c>
    </row>
    <row r="574" spans="3:11" x14ac:dyDescent="0.25">
      <c r="C574" s="135"/>
      <c r="D574" s="143"/>
      <c r="E574" s="110"/>
      <c r="F574" s="89">
        <f t="shared" si="26"/>
        <v>0</v>
      </c>
      <c r="G574" s="153"/>
      <c r="H574" s="136"/>
      <c r="I574" s="122" t="e">
        <f>VLOOKUP(H574,Presupuesto!$B$11:$C$565,2,0)</f>
        <v>#N/A</v>
      </c>
      <c r="J574" s="90" t="str">
        <f t="shared" si="27"/>
        <v>Desarrollo del Sistema de Educación Superior</v>
      </c>
      <c r="K574" s="90" t="s">
        <v>401</v>
      </c>
    </row>
    <row r="575" spans="3:11" x14ac:dyDescent="0.25">
      <c r="C575" s="135"/>
      <c r="D575" s="143"/>
      <c r="E575" s="110"/>
      <c r="F575" s="89">
        <f t="shared" si="26"/>
        <v>0</v>
      </c>
      <c r="G575" s="153"/>
      <c r="H575" s="136"/>
      <c r="I575" s="122" t="e">
        <f>VLOOKUP(H575,Presupuesto!$B$11:$C$565,2,0)</f>
        <v>#N/A</v>
      </c>
      <c r="J575" s="90" t="str">
        <f t="shared" si="27"/>
        <v>Desarrollo del Sistema de Educación Superior</v>
      </c>
      <c r="K575" s="90" t="s">
        <v>401</v>
      </c>
    </row>
    <row r="576" spans="3:11" x14ac:dyDescent="0.25">
      <c r="C576" s="135"/>
      <c r="D576" s="143"/>
      <c r="E576" s="110"/>
      <c r="F576" s="89">
        <f t="shared" si="26"/>
        <v>0</v>
      </c>
      <c r="G576" s="153"/>
      <c r="H576" s="136"/>
      <c r="I576" s="122" t="e">
        <f>VLOOKUP(H576,Presupuesto!$B$11:$C$565,2,0)</f>
        <v>#N/A</v>
      </c>
      <c r="J576" s="90" t="str">
        <f t="shared" si="27"/>
        <v>Desarrollo del Sistema de Educación Superior</v>
      </c>
      <c r="K576" s="90" t="s">
        <v>401</v>
      </c>
    </row>
    <row r="577" spans="3:11" x14ac:dyDescent="0.25">
      <c r="C577" s="135"/>
      <c r="D577" s="143"/>
      <c r="E577" s="110"/>
      <c r="F577" s="89">
        <f t="shared" si="26"/>
        <v>0</v>
      </c>
      <c r="G577" s="153"/>
      <c r="H577" s="136"/>
      <c r="I577" s="122" t="e">
        <f>VLOOKUP(H577,Presupuesto!$B$11:$C$565,2,0)</f>
        <v>#N/A</v>
      </c>
      <c r="J577" s="90" t="str">
        <f t="shared" si="27"/>
        <v>Desarrollo del Sistema de Educación Superior</v>
      </c>
      <c r="K577" s="90" t="s">
        <v>401</v>
      </c>
    </row>
    <row r="578" spans="3:11" x14ac:dyDescent="0.25">
      <c r="C578" s="135"/>
      <c r="D578" s="143"/>
      <c r="E578" s="110"/>
      <c r="F578" s="89">
        <f t="shared" si="26"/>
        <v>0</v>
      </c>
      <c r="G578" s="153"/>
      <c r="H578" s="136"/>
      <c r="I578" s="122" t="e">
        <f>VLOOKUP(H578,Presupuesto!$B$11:$C$565,2,0)</f>
        <v>#N/A</v>
      </c>
      <c r="J578" s="90" t="str">
        <f t="shared" si="27"/>
        <v>Desarrollo del Sistema de Educación Superior</v>
      </c>
      <c r="K578" s="90" t="s">
        <v>401</v>
      </c>
    </row>
    <row r="579" spans="3:11" x14ac:dyDescent="0.25">
      <c r="C579" s="137"/>
      <c r="D579" s="143"/>
      <c r="E579" s="110"/>
      <c r="F579" s="89">
        <f t="shared" si="26"/>
        <v>0</v>
      </c>
      <c r="G579" s="153"/>
      <c r="H579" s="138"/>
      <c r="I579" s="122" t="e">
        <f>VLOOKUP(H579,Presupuesto!$B$11:$C$565,2,0)</f>
        <v>#N/A</v>
      </c>
      <c r="J579" s="90" t="str">
        <f t="shared" si="27"/>
        <v>Desarrollo del Sistema de Educación Superior</v>
      </c>
      <c r="K579" s="90" t="s">
        <v>392</v>
      </c>
    </row>
    <row r="580" spans="3:11" x14ac:dyDescent="0.25">
      <c r="C580" s="137"/>
      <c r="D580" s="143"/>
      <c r="E580" s="110"/>
      <c r="F580" s="89">
        <f t="shared" si="26"/>
        <v>0</v>
      </c>
      <c r="G580" s="153"/>
      <c r="H580" s="138"/>
      <c r="I580" s="122" t="e">
        <f>VLOOKUP(H580,Presupuesto!$B$11:$C$565,2,0)</f>
        <v>#N/A</v>
      </c>
      <c r="J580" s="90" t="str">
        <f t="shared" si="27"/>
        <v>Desarrollo del Sistema de Educación Superior</v>
      </c>
      <c r="K580" s="90" t="s">
        <v>401</v>
      </c>
    </row>
    <row r="581" spans="3:11" x14ac:dyDescent="0.25">
      <c r="C581" s="137"/>
      <c r="D581" s="143"/>
      <c r="E581" s="110"/>
      <c r="F581" s="89">
        <f t="shared" si="26"/>
        <v>0</v>
      </c>
      <c r="G581" s="153"/>
      <c r="H581" s="138"/>
      <c r="I581" s="122" t="e">
        <f>VLOOKUP(H581,Presupuesto!$B$11:$C$565,2,0)</f>
        <v>#N/A</v>
      </c>
      <c r="J581" s="90" t="str">
        <f t="shared" si="27"/>
        <v>Desarrollo del Sistema de Educación Superior</v>
      </c>
      <c r="K581" s="90" t="s">
        <v>401</v>
      </c>
    </row>
    <row r="582" spans="3:11" x14ac:dyDescent="0.25">
      <c r="C582" s="137"/>
      <c r="D582" s="143"/>
      <c r="E582" s="110"/>
      <c r="F582" s="89">
        <f t="shared" si="26"/>
        <v>0</v>
      </c>
      <c r="G582" s="153"/>
      <c r="H582" s="138"/>
      <c r="I582" s="122" t="e">
        <f>VLOOKUP(H582,Presupuesto!$B$11:$C$565,2,0)</f>
        <v>#N/A</v>
      </c>
      <c r="J582" s="90" t="str">
        <f t="shared" si="27"/>
        <v>Desarrollo del Sistema de Educación Superior</v>
      </c>
      <c r="K582" s="90" t="s">
        <v>401</v>
      </c>
    </row>
    <row r="583" spans="3:11" ht="15.75" thickBot="1" x14ac:dyDescent="0.3">
      <c r="C583" s="139"/>
      <c r="D583" s="151"/>
      <c r="E583" s="95"/>
      <c r="F583" s="97">
        <f t="shared" si="26"/>
        <v>0</v>
      </c>
      <c r="G583" s="154"/>
      <c r="H583" s="140"/>
      <c r="I583" s="124" t="e">
        <f>VLOOKUP(H583,Presupuesto!$B$11:$C$565,2,0)</f>
        <v>#N/A</v>
      </c>
      <c r="J583" s="98" t="str">
        <f t="shared" si="27"/>
        <v>Desarrollo del Sistema de Educación Superior</v>
      </c>
      <c r="K583" s="116" t="s">
        <v>383</v>
      </c>
    </row>
    <row r="585" spans="3:11" ht="15.75" thickBot="1" x14ac:dyDescent="0.3">
      <c r="F585" s="82"/>
      <c r="G585" s="81"/>
      <c r="H585" s="82"/>
      <c r="I585" s="82"/>
    </row>
    <row r="586" spans="3:11" ht="15.75" thickBot="1" x14ac:dyDescent="0.3">
      <c r="C586" s="149" t="s">
        <v>53</v>
      </c>
      <c r="D586" s="253"/>
      <c r="F586" s="67"/>
      <c r="G586" s="72"/>
      <c r="H586" s="67"/>
      <c r="I586" s="67"/>
    </row>
    <row r="587" spans="3:11" x14ac:dyDescent="0.25">
      <c r="C587" s="67"/>
      <c r="D587" s="31"/>
      <c r="E587" s="85"/>
      <c r="F587" s="85"/>
      <c r="G587" s="85"/>
      <c r="H587" s="69"/>
      <c r="I587" s="69"/>
      <c r="J587" s="69"/>
      <c r="K587" s="104"/>
    </row>
    <row r="588" spans="3:11" x14ac:dyDescent="0.25">
      <c r="C588" s="67"/>
      <c r="D588" s="31"/>
      <c r="E588" s="85"/>
      <c r="F588" s="85"/>
      <c r="G588" s="85"/>
      <c r="H588" s="69"/>
      <c r="I588" s="69"/>
      <c r="J588" s="69"/>
      <c r="K588" s="104"/>
    </row>
    <row r="589" spans="3:11" ht="15.75" x14ac:dyDescent="0.25">
      <c r="C589" s="194" t="s">
        <v>381</v>
      </c>
      <c r="D589" s="252"/>
      <c r="E589" s="85"/>
      <c r="F589" s="85"/>
      <c r="G589" s="85"/>
      <c r="H589" s="69"/>
      <c r="I589" s="69"/>
      <c r="J589" s="69"/>
      <c r="K589" s="104"/>
    </row>
    <row r="590" spans="3:11" ht="18.75" x14ac:dyDescent="0.25">
      <c r="C590" s="195" t="e">
        <f>IFERROR(VLOOKUP(D589,#REF!,2,FALSE),IFERROR(VLOOKUP(D589,#REF!,2,FALSE),IFERROR(VLOOKUP(D589,#REF!,2,FALSE),IFERROR(VLOOKUP(D589,#REF!,2,FALSE),IFERROR(VLOOKUP(D589,#REF!,2,FALSE),IFERROR(VLOOKUP(D589,#REF!,2,FALSE),IFERROR(VLOOKUP(D589,#REF!,2,FALSE),IFERROR(VLOOKUP(D589,#REF!,2,FALSE),IFERROR(VLOOKUP(D589,#REF!,2,FALSE),IFERROR(VLOOKUP(D589,#REF!,2,FALSE),IFERROR(VLOOKUP(D589,#REF!,2,FALSE),IFERROR(VLOOKUP(D589,#REF!,2,FALSE),IFERROR(VLOOKUP(D589,#REF!,2,FALSE),IFERROR(VLOOKUP(D589,#REF!,2,FALSE),IFERROR(VLOOKUP(D589,'16. Desa. del Sistema Educ.Sup.'!$F:$G,2,FALSE),IFERROR(VLOOKUP(D589,#REF!,2,FALSE),VLOOKUP(D589,#REF!,2,0)))))))))))))))))</f>
        <v>#REF!</v>
      </c>
      <c r="D590" s="31"/>
      <c r="E590" s="85"/>
      <c r="F590" s="85"/>
      <c r="G590" s="85"/>
      <c r="H590" s="69"/>
      <c r="I590" s="69"/>
      <c r="J590" s="69"/>
      <c r="K590" s="104"/>
    </row>
    <row r="591" spans="3:11" ht="15.75" thickBot="1" x14ac:dyDescent="0.3">
      <c r="F591" s="85"/>
      <c r="G591" s="69"/>
      <c r="H591" s="69"/>
      <c r="I591" s="69"/>
    </row>
    <row r="592" spans="3:11" ht="15.75" thickBot="1" x14ac:dyDescent="0.3">
      <c r="C592" s="121" t="s">
        <v>44</v>
      </c>
      <c r="D592" s="121" t="s">
        <v>55</v>
      </c>
      <c r="E592" s="128" t="s">
        <v>57</v>
      </c>
      <c r="F592" s="127" t="s">
        <v>27</v>
      </c>
      <c r="G592" s="125" t="s">
        <v>120</v>
      </c>
      <c r="H592" s="128" t="s">
        <v>46</v>
      </c>
      <c r="I592" s="125" t="s">
        <v>121</v>
      </c>
      <c r="J592" s="125" t="s">
        <v>399</v>
      </c>
      <c r="K592" s="125" t="s">
        <v>400</v>
      </c>
    </row>
    <row r="593" spans="3:11" x14ac:dyDescent="0.25">
      <c r="C593" s="205" t="s">
        <v>428</v>
      </c>
      <c r="D593" s="206"/>
      <c r="E593" s="204">
        <f>HLOOKUP(C593,$AH$2:$BU$3,2,0)</f>
        <v>620</v>
      </c>
      <c r="F593" s="89">
        <f t="shared" ref="F593:F627" si="28">D593*E593</f>
        <v>0</v>
      </c>
      <c r="G593" s="153"/>
      <c r="H593" s="134"/>
      <c r="I593" s="122" t="e">
        <f>VLOOKUP(H593,Presupuesto!$B$11:$C$565,2,0)</f>
        <v>#N/A</v>
      </c>
      <c r="J593" s="203" t="s">
        <v>1345</v>
      </c>
      <c r="K593" s="90" t="s">
        <v>383</v>
      </c>
    </row>
    <row r="594" spans="3:11" x14ac:dyDescent="0.25">
      <c r="C594" s="133"/>
      <c r="D594" s="150"/>
      <c r="E594" s="352"/>
      <c r="F594" s="89">
        <f t="shared" si="28"/>
        <v>0</v>
      </c>
      <c r="G594" s="359" t="s">
        <v>118</v>
      </c>
      <c r="H594" s="134" t="s">
        <v>928</v>
      </c>
      <c r="I594" s="122" t="str">
        <f>VLOOKUP(H594,Presupuesto!$B$11:$C$565,2,0)</f>
        <v>UTILES DE ESCRITORIO, OFICINA Y ENSE¥ANZA</v>
      </c>
      <c r="J594" s="90" t="str">
        <f>$J$593</f>
        <v>Desarrollo del Sistema de Educación Superior</v>
      </c>
      <c r="K594" s="90" t="s">
        <v>401</v>
      </c>
    </row>
    <row r="595" spans="3:11" x14ac:dyDescent="0.25">
      <c r="C595" s="133"/>
      <c r="D595" s="150"/>
      <c r="E595" s="352"/>
      <c r="F595" s="89">
        <f t="shared" si="28"/>
        <v>0</v>
      </c>
      <c r="G595" s="153"/>
      <c r="H595" s="134"/>
      <c r="I595" s="122" t="e">
        <f>VLOOKUP(H595,Presupuesto!$B$11:$C$565,2,0)</f>
        <v>#N/A</v>
      </c>
      <c r="J595" s="90" t="str">
        <f t="shared" ref="J595:J627" si="29">$J$593</f>
        <v>Desarrollo del Sistema de Educación Superior</v>
      </c>
      <c r="K595" s="90" t="s">
        <v>401</v>
      </c>
    </row>
    <row r="596" spans="3:11" x14ac:dyDescent="0.25">
      <c r="C596" s="133"/>
      <c r="D596" s="150"/>
      <c r="E596" s="115"/>
      <c r="F596" s="89">
        <f t="shared" si="28"/>
        <v>0</v>
      </c>
      <c r="G596" s="153"/>
      <c r="H596" s="134"/>
      <c r="I596" s="122" t="e">
        <f>VLOOKUP(H596,Presupuesto!$B$11:$C$565,2,0)</f>
        <v>#N/A</v>
      </c>
      <c r="J596" s="90" t="str">
        <f t="shared" si="29"/>
        <v>Desarrollo del Sistema de Educación Superior</v>
      </c>
      <c r="K596" s="90" t="s">
        <v>401</v>
      </c>
    </row>
    <row r="597" spans="3:11" x14ac:dyDescent="0.25">
      <c r="C597" s="133"/>
      <c r="D597" s="150"/>
      <c r="E597" s="115"/>
      <c r="F597" s="89">
        <f t="shared" si="28"/>
        <v>0</v>
      </c>
      <c r="G597" s="153"/>
      <c r="H597" s="134"/>
      <c r="I597" s="122" t="e">
        <f>VLOOKUP(H597,Presupuesto!$B$11:$C$565,2,0)</f>
        <v>#N/A</v>
      </c>
      <c r="J597" s="90" t="str">
        <f t="shared" si="29"/>
        <v>Desarrollo del Sistema de Educación Superior</v>
      </c>
      <c r="K597" s="90" t="s">
        <v>401</v>
      </c>
    </row>
    <row r="598" spans="3:11" x14ac:dyDescent="0.25">
      <c r="C598" s="133"/>
      <c r="D598" s="150"/>
      <c r="E598" s="115"/>
      <c r="F598" s="89">
        <f t="shared" si="28"/>
        <v>0</v>
      </c>
      <c r="G598" s="153"/>
      <c r="H598" s="134"/>
      <c r="I598" s="122" t="e">
        <f>VLOOKUP(H598,Presupuesto!$B$11:$C$565,2,0)</f>
        <v>#N/A</v>
      </c>
      <c r="J598" s="90" t="str">
        <f t="shared" si="29"/>
        <v>Desarrollo del Sistema de Educación Superior</v>
      </c>
      <c r="K598" s="90" t="s">
        <v>390</v>
      </c>
    </row>
    <row r="599" spans="3:11" x14ac:dyDescent="0.25">
      <c r="C599" s="133"/>
      <c r="D599" s="150"/>
      <c r="E599" s="115"/>
      <c r="F599" s="89">
        <f t="shared" si="28"/>
        <v>0</v>
      </c>
      <c r="G599" s="153"/>
      <c r="H599" s="134"/>
      <c r="I599" s="122" t="e">
        <f>VLOOKUP(H599,Presupuesto!$B$11:$C$565,2,0)</f>
        <v>#N/A</v>
      </c>
      <c r="J599" s="90" t="str">
        <f t="shared" si="29"/>
        <v>Desarrollo del Sistema de Educación Superior</v>
      </c>
      <c r="K599" s="90" t="s">
        <v>401</v>
      </c>
    </row>
    <row r="600" spans="3:11" x14ac:dyDescent="0.25">
      <c r="C600" s="133"/>
      <c r="D600" s="150"/>
      <c r="E600" s="115"/>
      <c r="F600" s="89">
        <f t="shared" si="28"/>
        <v>0</v>
      </c>
      <c r="G600" s="153"/>
      <c r="H600" s="134"/>
      <c r="I600" s="122" t="e">
        <f>VLOOKUP(H600,Presupuesto!$B$11:$C$565,2,0)</f>
        <v>#N/A</v>
      </c>
      <c r="J600" s="90" t="str">
        <f t="shared" si="29"/>
        <v>Desarrollo del Sistema de Educación Superior</v>
      </c>
      <c r="K600" s="90" t="s">
        <v>401</v>
      </c>
    </row>
    <row r="601" spans="3:11" x14ac:dyDescent="0.25">
      <c r="C601" s="133"/>
      <c r="D601" s="150"/>
      <c r="E601" s="115"/>
      <c r="F601" s="89">
        <f t="shared" si="28"/>
        <v>0</v>
      </c>
      <c r="G601" s="153"/>
      <c r="H601" s="134"/>
      <c r="I601" s="122" t="e">
        <f>VLOOKUP(H601,Presupuesto!$B$11:$C$565,2,0)</f>
        <v>#N/A</v>
      </c>
      <c r="J601" s="90" t="str">
        <f t="shared" si="29"/>
        <v>Desarrollo del Sistema de Educación Superior</v>
      </c>
      <c r="K601" s="90" t="s">
        <v>401</v>
      </c>
    </row>
    <row r="602" spans="3:11" x14ac:dyDescent="0.25">
      <c r="C602" s="133"/>
      <c r="D602" s="150"/>
      <c r="E602" s="115"/>
      <c r="F602" s="89">
        <f t="shared" si="28"/>
        <v>0</v>
      </c>
      <c r="G602" s="153"/>
      <c r="H602" s="134"/>
      <c r="I602" s="122" t="e">
        <f>VLOOKUP(H602,Presupuesto!$B$11:$C$565,2,0)</f>
        <v>#N/A</v>
      </c>
      <c r="J602" s="90" t="str">
        <f t="shared" si="29"/>
        <v>Desarrollo del Sistema de Educación Superior</v>
      </c>
      <c r="K602" s="90" t="s">
        <v>401</v>
      </c>
    </row>
    <row r="603" spans="3:11" x14ac:dyDescent="0.25">
      <c r="C603" s="133"/>
      <c r="D603" s="150"/>
      <c r="E603" s="115"/>
      <c r="F603" s="89">
        <f t="shared" si="28"/>
        <v>0</v>
      </c>
      <c r="G603" s="153"/>
      <c r="H603" s="134"/>
      <c r="I603" s="122" t="e">
        <f>VLOOKUP(H603,Presupuesto!$B$11:$C$565,2,0)</f>
        <v>#N/A</v>
      </c>
      <c r="J603" s="90" t="str">
        <f t="shared" si="29"/>
        <v>Desarrollo del Sistema de Educación Superior</v>
      </c>
      <c r="K603" s="90" t="s">
        <v>401</v>
      </c>
    </row>
    <row r="604" spans="3:11" x14ac:dyDescent="0.25">
      <c r="C604" s="133"/>
      <c r="D604" s="150"/>
      <c r="E604" s="115"/>
      <c r="F604" s="89">
        <f t="shared" si="28"/>
        <v>0</v>
      </c>
      <c r="G604" s="153"/>
      <c r="H604" s="134"/>
      <c r="I604" s="122" t="e">
        <f>VLOOKUP(H604,Presupuesto!$B$11:$C$565,2,0)</f>
        <v>#N/A</v>
      </c>
      <c r="J604" s="90" t="str">
        <f t="shared" si="29"/>
        <v>Desarrollo del Sistema de Educación Superior</v>
      </c>
      <c r="K604" s="90" t="s">
        <v>401</v>
      </c>
    </row>
    <row r="605" spans="3:11" x14ac:dyDescent="0.25">
      <c r="C605" s="133"/>
      <c r="D605" s="150"/>
      <c r="E605" s="115"/>
      <c r="F605" s="89">
        <f t="shared" si="28"/>
        <v>0</v>
      </c>
      <c r="G605" s="153"/>
      <c r="H605" s="134"/>
      <c r="I605" s="122" t="e">
        <f>VLOOKUP(H605,Presupuesto!$B$11:$C$565,2,0)</f>
        <v>#N/A</v>
      </c>
      <c r="J605" s="90" t="str">
        <f t="shared" si="29"/>
        <v>Desarrollo del Sistema de Educación Superior</v>
      </c>
      <c r="K605" s="90" t="s">
        <v>401</v>
      </c>
    </row>
    <row r="606" spans="3:11" x14ac:dyDescent="0.25">
      <c r="C606" s="133"/>
      <c r="D606" s="150"/>
      <c r="E606" s="115"/>
      <c r="F606" s="89">
        <f t="shared" si="28"/>
        <v>0</v>
      </c>
      <c r="G606" s="153"/>
      <c r="H606" s="134"/>
      <c r="I606" s="122" t="e">
        <f>VLOOKUP(H606,Presupuesto!$B$11:$C$565,2,0)</f>
        <v>#N/A</v>
      </c>
      <c r="J606" s="90" t="str">
        <f t="shared" si="29"/>
        <v>Desarrollo del Sistema de Educación Superior</v>
      </c>
      <c r="K606" s="90" t="s">
        <v>401</v>
      </c>
    </row>
    <row r="607" spans="3:11" x14ac:dyDescent="0.25">
      <c r="C607" s="133"/>
      <c r="D607" s="150"/>
      <c r="E607" s="115"/>
      <c r="F607" s="89">
        <f t="shared" si="28"/>
        <v>0</v>
      </c>
      <c r="G607" s="153"/>
      <c r="H607" s="134"/>
      <c r="I607" s="122" t="e">
        <f>VLOOKUP(H607,Presupuesto!$B$11:$C$565,2,0)</f>
        <v>#N/A</v>
      </c>
      <c r="J607" s="90" t="str">
        <f t="shared" si="29"/>
        <v>Desarrollo del Sistema de Educación Superior</v>
      </c>
      <c r="K607" s="90" t="s">
        <v>401</v>
      </c>
    </row>
    <row r="608" spans="3:11" x14ac:dyDescent="0.25">
      <c r="C608" s="133"/>
      <c r="D608" s="150"/>
      <c r="E608" s="115"/>
      <c r="F608" s="89">
        <f t="shared" si="28"/>
        <v>0</v>
      </c>
      <c r="G608" s="153"/>
      <c r="H608" s="134"/>
      <c r="I608" s="122" t="e">
        <f>VLOOKUP(H608,Presupuesto!$B$11:$C$565,2,0)</f>
        <v>#N/A</v>
      </c>
      <c r="J608" s="90" t="str">
        <f t="shared" si="29"/>
        <v>Desarrollo del Sistema de Educación Superior</v>
      </c>
      <c r="K608" s="90" t="s">
        <v>401</v>
      </c>
    </row>
    <row r="609" spans="3:11" x14ac:dyDescent="0.25">
      <c r="C609" s="133"/>
      <c r="D609" s="150"/>
      <c r="E609" s="115"/>
      <c r="F609" s="89">
        <f t="shared" si="28"/>
        <v>0</v>
      </c>
      <c r="G609" s="153"/>
      <c r="H609" s="134"/>
      <c r="I609" s="122" t="e">
        <f>VLOOKUP(H609,Presupuesto!$B$11:$C$565,2,0)</f>
        <v>#N/A</v>
      </c>
      <c r="J609" s="90" t="str">
        <f t="shared" si="29"/>
        <v>Desarrollo del Sistema de Educación Superior</v>
      </c>
      <c r="K609" s="90" t="s">
        <v>401</v>
      </c>
    </row>
    <row r="610" spans="3:11" x14ac:dyDescent="0.25">
      <c r="C610" s="133"/>
      <c r="D610" s="150"/>
      <c r="E610" s="115"/>
      <c r="F610" s="89">
        <f t="shared" si="28"/>
        <v>0</v>
      </c>
      <c r="G610" s="153"/>
      <c r="H610" s="134"/>
      <c r="I610" s="122" t="e">
        <f>VLOOKUP(H610,Presupuesto!$B$11:$C$565,2,0)</f>
        <v>#N/A</v>
      </c>
      <c r="J610" s="90" t="str">
        <f t="shared" si="29"/>
        <v>Desarrollo del Sistema de Educación Superior</v>
      </c>
      <c r="K610" s="90" t="s">
        <v>401</v>
      </c>
    </row>
    <row r="611" spans="3:11" x14ac:dyDescent="0.25">
      <c r="C611" s="133"/>
      <c r="D611" s="150"/>
      <c r="E611" s="115"/>
      <c r="F611" s="89">
        <f t="shared" si="28"/>
        <v>0</v>
      </c>
      <c r="G611" s="153"/>
      <c r="H611" s="134"/>
      <c r="I611" s="122" t="e">
        <f>VLOOKUP(H611,Presupuesto!$B$11:$C$565,2,0)</f>
        <v>#N/A</v>
      </c>
      <c r="J611" s="90" t="str">
        <f t="shared" si="29"/>
        <v>Desarrollo del Sistema de Educación Superior</v>
      </c>
      <c r="K611" s="90" t="s">
        <v>401</v>
      </c>
    </row>
    <row r="612" spans="3:11" x14ac:dyDescent="0.25">
      <c r="C612" s="133"/>
      <c r="D612" s="150"/>
      <c r="E612" s="115"/>
      <c r="F612" s="89">
        <f t="shared" si="28"/>
        <v>0</v>
      </c>
      <c r="G612" s="153"/>
      <c r="H612" s="134"/>
      <c r="I612" s="122" t="e">
        <f>VLOOKUP(H612,Presupuesto!$B$11:$C$565,2,0)</f>
        <v>#N/A</v>
      </c>
      <c r="J612" s="90" t="str">
        <f t="shared" si="29"/>
        <v>Desarrollo del Sistema de Educación Superior</v>
      </c>
      <c r="K612" s="90" t="s">
        <v>401</v>
      </c>
    </row>
    <row r="613" spans="3:11" x14ac:dyDescent="0.25">
      <c r="C613" s="133"/>
      <c r="D613" s="150"/>
      <c r="E613" s="115"/>
      <c r="F613" s="89">
        <f t="shared" si="28"/>
        <v>0</v>
      </c>
      <c r="G613" s="153"/>
      <c r="H613" s="134"/>
      <c r="I613" s="122" t="e">
        <f>VLOOKUP(H613,Presupuesto!$B$11:$C$565,2,0)</f>
        <v>#N/A</v>
      </c>
      <c r="J613" s="90" t="str">
        <f t="shared" si="29"/>
        <v>Desarrollo del Sistema de Educación Superior</v>
      </c>
      <c r="K613" s="90" t="s">
        <v>401</v>
      </c>
    </row>
    <row r="614" spans="3:11" x14ac:dyDescent="0.25">
      <c r="C614" s="133"/>
      <c r="D614" s="150"/>
      <c r="E614" s="115"/>
      <c r="F614" s="89">
        <f t="shared" si="28"/>
        <v>0</v>
      </c>
      <c r="G614" s="153"/>
      <c r="H614" s="134"/>
      <c r="I614" s="122" t="e">
        <f>VLOOKUP(H614,Presupuesto!$B$11:$C$565,2,0)</f>
        <v>#N/A</v>
      </c>
      <c r="J614" s="90" t="str">
        <f t="shared" si="29"/>
        <v>Desarrollo del Sistema de Educación Superior</v>
      </c>
      <c r="K614" s="90" t="s">
        <v>401</v>
      </c>
    </row>
    <row r="615" spans="3:11" x14ac:dyDescent="0.25">
      <c r="C615" s="135"/>
      <c r="D615" s="143"/>
      <c r="E615" s="110"/>
      <c r="F615" s="89">
        <f t="shared" si="28"/>
        <v>0</v>
      </c>
      <c r="G615" s="153"/>
      <c r="H615" s="136"/>
      <c r="I615" s="122" t="e">
        <f>VLOOKUP(H615,Presupuesto!$B$11:$C$565,2,0)</f>
        <v>#N/A</v>
      </c>
      <c r="J615" s="90" t="str">
        <f t="shared" si="29"/>
        <v>Desarrollo del Sistema de Educación Superior</v>
      </c>
      <c r="K615" s="90" t="s">
        <v>401</v>
      </c>
    </row>
    <row r="616" spans="3:11" x14ac:dyDescent="0.25">
      <c r="C616" s="135"/>
      <c r="D616" s="143"/>
      <c r="E616" s="110"/>
      <c r="F616" s="89">
        <f t="shared" si="28"/>
        <v>0</v>
      </c>
      <c r="G616" s="153"/>
      <c r="H616" s="136"/>
      <c r="I616" s="122" t="e">
        <f>VLOOKUP(H616,Presupuesto!$B$11:$C$565,2,0)</f>
        <v>#N/A</v>
      </c>
      <c r="J616" s="90" t="str">
        <f t="shared" si="29"/>
        <v>Desarrollo del Sistema de Educación Superior</v>
      </c>
      <c r="K616" s="90" t="s">
        <v>401</v>
      </c>
    </row>
    <row r="617" spans="3:11" x14ac:dyDescent="0.25">
      <c r="C617" s="135"/>
      <c r="D617" s="143"/>
      <c r="E617" s="110"/>
      <c r="F617" s="89">
        <f t="shared" si="28"/>
        <v>0</v>
      </c>
      <c r="G617" s="153"/>
      <c r="H617" s="136"/>
      <c r="I617" s="122" t="e">
        <f>VLOOKUP(H617,Presupuesto!$B$11:$C$565,2,0)</f>
        <v>#N/A</v>
      </c>
      <c r="J617" s="90" t="str">
        <f t="shared" si="29"/>
        <v>Desarrollo del Sistema de Educación Superior</v>
      </c>
      <c r="K617" s="90" t="s">
        <v>401</v>
      </c>
    </row>
    <row r="618" spans="3:11" x14ac:dyDescent="0.25">
      <c r="C618" s="135"/>
      <c r="D618" s="143"/>
      <c r="E618" s="110"/>
      <c r="F618" s="89">
        <f t="shared" si="28"/>
        <v>0</v>
      </c>
      <c r="G618" s="153"/>
      <c r="H618" s="136"/>
      <c r="I618" s="122" t="e">
        <f>VLOOKUP(H618,Presupuesto!$B$11:$C$565,2,0)</f>
        <v>#N/A</v>
      </c>
      <c r="J618" s="90" t="str">
        <f t="shared" si="29"/>
        <v>Desarrollo del Sistema de Educación Superior</v>
      </c>
      <c r="K618" s="90" t="s">
        <v>401</v>
      </c>
    </row>
    <row r="619" spans="3:11" x14ac:dyDescent="0.25">
      <c r="C619" s="135"/>
      <c r="D619" s="143"/>
      <c r="E619" s="110"/>
      <c r="F619" s="89">
        <f t="shared" si="28"/>
        <v>0</v>
      </c>
      <c r="G619" s="153"/>
      <c r="H619" s="136"/>
      <c r="I619" s="122" t="e">
        <f>VLOOKUP(H619,Presupuesto!$B$11:$C$565,2,0)</f>
        <v>#N/A</v>
      </c>
      <c r="J619" s="90" t="str">
        <f t="shared" si="29"/>
        <v>Desarrollo del Sistema de Educación Superior</v>
      </c>
      <c r="K619" s="90" t="s">
        <v>401</v>
      </c>
    </row>
    <row r="620" spans="3:11" x14ac:dyDescent="0.25">
      <c r="C620" s="135"/>
      <c r="D620" s="143"/>
      <c r="E620" s="110"/>
      <c r="F620" s="89">
        <f t="shared" si="28"/>
        <v>0</v>
      </c>
      <c r="G620" s="153"/>
      <c r="H620" s="136"/>
      <c r="I620" s="122" t="e">
        <f>VLOOKUP(H620,Presupuesto!$B$11:$C$565,2,0)</f>
        <v>#N/A</v>
      </c>
      <c r="J620" s="90" t="str">
        <f t="shared" si="29"/>
        <v>Desarrollo del Sistema de Educación Superior</v>
      </c>
      <c r="K620" s="90" t="s">
        <v>401</v>
      </c>
    </row>
    <row r="621" spans="3:11" x14ac:dyDescent="0.25">
      <c r="C621" s="135"/>
      <c r="D621" s="143"/>
      <c r="E621" s="110"/>
      <c r="F621" s="89">
        <f t="shared" si="28"/>
        <v>0</v>
      </c>
      <c r="G621" s="153"/>
      <c r="H621" s="136"/>
      <c r="I621" s="122" t="e">
        <f>VLOOKUP(H621,Presupuesto!$B$11:$C$565,2,0)</f>
        <v>#N/A</v>
      </c>
      <c r="J621" s="90" t="str">
        <f t="shared" si="29"/>
        <v>Desarrollo del Sistema de Educación Superior</v>
      </c>
      <c r="K621" s="90" t="s">
        <v>401</v>
      </c>
    </row>
    <row r="622" spans="3:11" x14ac:dyDescent="0.25">
      <c r="C622" s="135"/>
      <c r="D622" s="143"/>
      <c r="E622" s="110"/>
      <c r="F622" s="89">
        <f t="shared" si="28"/>
        <v>0</v>
      </c>
      <c r="G622" s="153"/>
      <c r="H622" s="136"/>
      <c r="I622" s="122" t="e">
        <f>VLOOKUP(H622,Presupuesto!$B$11:$C$565,2,0)</f>
        <v>#N/A</v>
      </c>
      <c r="J622" s="90" t="str">
        <f t="shared" si="29"/>
        <v>Desarrollo del Sistema de Educación Superior</v>
      </c>
      <c r="K622" s="90" t="s">
        <v>401</v>
      </c>
    </row>
    <row r="623" spans="3:11" x14ac:dyDescent="0.25">
      <c r="C623" s="137"/>
      <c r="D623" s="143"/>
      <c r="E623" s="110"/>
      <c r="F623" s="89">
        <f t="shared" si="28"/>
        <v>0</v>
      </c>
      <c r="G623" s="153"/>
      <c r="H623" s="138"/>
      <c r="I623" s="122" t="e">
        <f>VLOOKUP(H623,Presupuesto!$B$11:$C$565,2,0)</f>
        <v>#N/A</v>
      </c>
      <c r="J623" s="90" t="str">
        <f t="shared" si="29"/>
        <v>Desarrollo del Sistema de Educación Superior</v>
      </c>
      <c r="K623" s="90" t="s">
        <v>392</v>
      </c>
    </row>
    <row r="624" spans="3:11" x14ac:dyDescent="0.25">
      <c r="C624" s="137"/>
      <c r="D624" s="143"/>
      <c r="E624" s="110"/>
      <c r="F624" s="89">
        <f t="shared" si="28"/>
        <v>0</v>
      </c>
      <c r="G624" s="153"/>
      <c r="H624" s="138"/>
      <c r="I624" s="122" t="e">
        <f>VLOOKUP(H624,Presupuesto!$B$11:$C$565,2,0)</f>
        <v>#N/A</v>
      </c>
      <c r="J624" s="90" t="str">
        <f t="shared" si="29"/>
        <v>Desarrollo del Sistema de Educación Superior</v>
      </c>
      <c r="K624" s="90" t="s">
        <v>401</v>
      </c>
    </row>
    <row r="625" spans="3:11" x14ac:dyDescent="0.25">
      <c r="C625" s="137"/>
      <c r="D625" s="143"/>
      <c r="E625" s="110"/>
      <c r="F625" s="89">
        <f t="shared" si="28"/>
        <v>0</v>
      </c>
      <c r="G625" s="153"/>
      <c r="H625" s="138"/>
      <c r="I625" s="122" t="e">
        <f>VLOOKUP(H625,Presupuesto!$B$11:$C$565,2,0)</f>
        <v>#N/A</v>
      </c>
      <c r="J625" s="90" t="str">
        <f t="shared" si="29"/>
        <v>Desarrollo del Sistema de Educación Superior</v>
      </c>
      <c r="K625" s="90" t="s">
        <v>401</v>
      </c>
    </row>
    <row r="626" spans="3:11" x14ac:dyDescent="0.25">
      <c r="C626" s="137"/>
      <c r="D626" s="143"/>
      <c r="E626" s="110"/>
      <c r="F626" s="89">
        <f t="shared" si="28"/>
        <v>0</v>
      </c>
      <c r="G626" s="153"/>
      <c r="H626" s="138"/>
      <c r="I626" s="122" t="e">
        <f>VLOOKUP(H626,Presupuesto!$B$11:$C$565,2,0)</f>
        <v>#N/A</v>
      </c>
      <c r="J626" s="90" t="str">
        <f t="shared" si="29"/>
        <v>Desarrollo del Sistema de Educación Superior</v>
      </c>
      <c r="K626" s="90" t="s">
        <v>401</v>
      </c>
    </row>
    <row r="627" spans="3:11" ht="15.75" thickBot="1" x14ac:dyDescent="0.3">
      <c r="C627" s="139"/>
      <c r="D627" s="151"/>
      <c r="E627" s="95"/>
      <c r="F627" s="97">
        <f t="shared" si="28"/>
        <v>0</v>
      </c>
      <c r="G627" s="154"/>
      <c r="H627" s="140"/>
      <c r="I627" s="124" t="e">
        <f>VLOOKUP(H627,Presupuesto!$B$11:$C$565,2,0)</f>
        <v>#N/A</v>
      </c>
      <c r="J627" s="98" t="str">
        <f t="shared" si="29"/>
        <v>Desarrollo del Sistema de Educación Superior</v>
      </c>
      <c r="K627" s="116" t="s">
        <v>383</v>
      </c>
    </row>
    <row r="629" spans="3:11" ht="15.75" thickBot="1" x14ac:dyDescent="0.3"/>
    <row r="630" spans="3:11" ht="15.75" thickBot="1" x14ac:dyDescent="0.3">
      <c r="C630" s="149" t="s">
        <v>53</v>
      </c>
      <c r="D630" s="253">
        <f>SUM(F637:F671)</f>
        <v>0</v>
      </c>
      <c r="F630" s="67"/>
      <c r="G630" s="72"/>
      <c r="H630" s="67"/>
      <c r="I630" s="67"/>
    </row>
    <row r="631" spans="3:11" x14ac:dyDescent="0.25">
      <c r="C631" s="67"/>
      <c r="D631" s="31"/>
      <c r="E631" s="85"/>
      <c r="F631" s="85"/>
      <c r="G631" s="85"/>
      <c r="H631" s="69"/>
      <c r="I631" s="69"/>
      <c r="J631" s="69"/>
      <c r="K631" s="104"/>
    </row>
    <row r="632" spans="3:11" x14ac:dyDescent="0.25">
      <c r="C632" s="67"/>
      <c r="D632" s="31"/>
      <c r="E632" s="85"/>
      <c r="F632" s="85"/>
      <c r="G632" s="85"/>
      <c r="H632" s="69"/>
      <c r="I632" s="69"/>
      <c r="J632" s="69"/>
      <c r="K632" s="104"/>
    </row>
    <row r="633" spans="3:11" ht="15.75" x14ac:dyDescent="0.25">
      <c r="C633" s="194" t="s">
        <v>381</v>
      </c>
      <c r="D633" s="252"/>
      <c r="E633" s="85"/>
      <c r="F633" s="85"/>
      <c r="G633" s="85"/>
      <c r="H633" s="69"/>
      <c r="I633" s="69"/>
      <c r="J633" s="69"/>
      <c r="K633" s="104"/>
    </row>
    <row r="634" spans="3:11" ht="18.75" x14ac:dyDescent="0.25">
      <c r="C634" s="195" t="e">
        <f>IFERROR(VLOOKUP(D633,#REF!,2,FALSE),IFERROR(VLOOKUP(D633,#REF!,2,FALSE),IFERROR(VLOOKUP(D633,#REF!,2,FALSE),IFERROR(VLOOKUP(D633,#REF!,2,FALSE),IFERROR(VLOOKUP(D633,#REF!,2,FALSE),IFERROR(VLOOKUP(D633,#REF!,2,FALSE),IFERROR(VLOOKUP(D633,#REF!,2,FALSE),IFERROR(VLOOKUP(D633,#REF!,2,FALSE),IFERROR(VLOOKUP(D633,#REF!,2,FALSE),IFERROR(VLOOKUP(D633,#REF!,2,FALSE),IFERROR(VLOOKUP(D633,#REF!,2,FALSE),IFERROR(VLOOKUP(D633,#REF!,2,FALSE),IFERROR(VLOOKUP(D633,#REF!,2,FALSE),IFERROR(VLOOKUP(D633,#REF!,2,FALSE),IFERROR(VLOOKUP(D633,'16. Desa. del Sistema Educ.Sup.'!$F:$G,2,FALSE),IFERROR(VLOOKUP(D633,#REF!,2,FALSE),VLOOKUP(D633,#REF!,2,0)))))))))))))))))</f>
        <v>#REF!</v>
      </c>
      <c r="D634" s="31"/>
      <c r="E634" s="85"/>
      <c r="F634" s="85"/>
      <c r="G634" s="85"/>
      <c r="H634" s="69"/>
      <c r="I634" s="69"/>
      <c r="J634" s="69"/>
      <c r="K634" s="104"/>
    </row>
    <row r="635" spans="3:11" ht="15.75" thickBot="1" x14ac:dyDescent="0.3">
      <c r="F635" s="85"/>
      <c r="G635" s="69"/>
      <c r="H635" s="69"/>
      <c r="I635" s="69"/>
    </row>
    <row r="636" spans="3:11" ht="15.75" thickBot="1" x14ac:dyDescent="0.3">
      <c r="C636" s="121" t="s">
        <v>44</v>
      </c>
      <c r="D636" s="121" t="s">
        <v>55</v>
      </c>
      <c r="E636" s="128" t="s">
        <v>57</v>
      </c>
      <c r="F636" s="127" t="s">
        <v>27</v>
      </c>
      <c r="G636" s="125" t="s">
        <v>120</v>
      </c>
      <c r="H636" s="128" t="s">
        <v>46</v>
      </c>
      <c r="I636" s="125" t="s">
        <v>121</v>
      </c>
      <c r="J636" s="125" t="s">
        <v>399</v>
      </c>
      <c r="K636" s="125" t="s">
        <v>400</v>
      </c>
    </row>
    <row r="637" spans="3:11" x14ac:dyDescent="0.25">
      <c r="C637" s="205"/>
      <c r="D637" s="206"/>
      <c r="E637" s="204"/>
      <c r="F637" s="89">
        <f t="shared" ref="F637:F671" si="30">D637*E637</f>
        <v>0</v>
      </c>
      <c r="G637" s="153"/>
      <c r="H637" s="134"/>
      <c r="I637" s="122" t="e">
        <f>VLOOKUP(H637,Presupuesto!$B$11:$C$565,2,0)</f>
        <v>#N/A</v>
      </c>
      <c r="J637" s="203" t="s">
        <v>1345</v>
      </c>
      <c r="K637" s="90" t="s">
        <v>383</v>
      </c>
    </row>
    <row r="638" spans="3:11" x14ac:dyDescent="0.25">
      <c r="C638" s="133"/>
      <c r="D638" s="150"/>
      <c r="E638" s="115"/>
      <c r="F638" s="89">
        <f t="shared" si="30"/>
        <v>0</v>
      </c>
      <c r="G638" s="153"/>
      <c r="H638" s="134"/>
      <c r="I638" s="122" t="e">
        <f>VLOOKUP(H638,Presupuesto!$B$11:$C$565,2,0)</f>
        <v>#N/A</v>
      </c>
      <c r="J638" s="90" t="str">
        <f>$J$637</f>
        <v>Desarrollo del Sistema de Educación Superior</v>
      </c>
      <c r="K638" s="90" t="s">
        <v>401</v>
      </c>
    </row>
    <row r="639" spans="3:11" x14ac:dyDescent="0.25">
      <c r="C639" s="133"/>
      <c r="D639" s="150"/>
      <c r="E639" s="115"/>
      <c r="F639" s="89">
        <f t="shared" si="30"/>
        <v>0</v>
      </c>
      <c r="G639" s="153"/>
      <c r="H639" s="134"/>
      <c r="I639" s="122" t="e">
        <f>VLOOKUP(H639,Presupuesto!$B$11:$C$565,2,0)</f>
        <v>#N/A</v>
      </c>
      <c r="J639" s="90" t="str">
        <f t="shared" ref="J639:J671" si="31">$J$637</f>
        <v>Desarrollo del Sistema de Educación Superior</v>
      </c>
      <c r="K639" s="90" t="s">
        <v>401</v>
      </c>
    </row>
    <row r="640" spans="3:11" x14ac:dyDescent="0.25">
      <c r="C640" s="133"/>
      <c r="D640" s="150"/>
      <c r="E640" s="115"/>
      <c r="F640" s="89">
        <f t="shared" si="30"/>
        <v>0</v>
      </c>
      <c r="G640" s="153"/>
      <c r="H640" s="134"/>
      <c r="I640" s="122" t="e">
        <f>VLOOKUP(H640,Presupuesto!$B$11:$C$565,2,0)</f>
        <v>#N/A</v>
      </c>
      <c r="J640" s="90" t="str">
        <f t="shared" si="31"/>
        <v>Desarrollo del Sistema de Educación Superior</v>
      </c>
      <c r="K640" s="90" t="s">
        <v>401</v>
      </c>
    </row>
    <row r="641" spans="3:11" x14ac:dyDescent="0.25">
      <c r="C641" s="133"/>
      <c r="D641" s="150"/>
      <c r="E641" s="115"/>
      <c r="F641" s="89">
        <f t="shared" si="30"/>
        <v>0</v>
      </c>
      <c r="G641" s="153"/>
      <c r="H641" s="134"/>
      <c r="I641" s="122" t="e">
        <f>VLOOKUP(H641,Presupuesto!$B$11:$C$565,2,0)</f>
        <v>#N/A</v>
      </c>
      <c r="J641" s="90" t="str">
        <f t="shared" si="31"/>
        <v>Desarrollo del Sistema de Educación Superior</v>
      </c>
      <c r="K641" s="90" t="s">
        <v>401</v>
      </c>
    </row>
    <row r="642" spans="3:11" x14ac:dyDescent="0.25">
      <c r="C642" s="133"/>
      <c r="D642" s="150"/>
      <c r="E642" s="115"/>
      <c r="F642" s="89">
        <f t="shared" si="30"/>
        <v>0</v>
      </c>
      <c r="G642" s="153"/>
      <c r="H642" s="134"/>
      <c r="I642" s="122" t="e">
        <f>VLOOKUP(H642,Presupuesto!$B$11:$C$565,2,0)</f>
        <v>#N/A</v>
      </c>
      <c r="J642" s="90" t="str">
        <f t="shared" si="31"/>
        <v>Desarrollo del Sistema de Educación Superior</v>
      </c>
      <c r="K642" s="90" t="s">
        <v>390</v>
      </c>
    </row>
    <row r="643" spans="3:11" x14ac:dyDescent="0.25">
      <c r="C643" s="133"/>
      <c r="D643" s="150"/>
      <c r="E643" s="115"/>
      <c r="F643" s="89">
        <f t="shared" si="30"/>
        <v>0</v>
      </c>
      <c r="G643" s="153"/>
      <c r="H643" s="134"/>
      <c r="I643" s="122" t="e">
        <f>VLOOKUP(H643,Presupuesto!$B$11:$C$565,2,0)</f>
        <v>#N/A</v>
      </c>
      <c r="J643" s="90" t="str">
        <f t="shared" si="31"/>
        <v>Desarrollo del Sistema de Educación Superior</v>
      </c>
      <c r="K643" s="90" t="s">
        <v>401</v>
      </c>
    </row>
    <row r="644" spans="3:11" x14ac:dyDescent="0.25">
      <c r="C644" s="133"/>
      <c r="D644" s="150"/>
      <c r="E644" s="115"/>
      <c r="F644" s="89">
        <f t="shared" si="30"/>
        <v>0</v>
      </c>
      <c r="G644" s="153"/>
      <c r="H644" s="134"/>
      <c r="I644" s="122" t="e">
        <f>VLOOKUP(H644,Presupuesto!$B$11:$C$565,2,0)</f>
        <v>#N/A</v>
      </c>
      <c r="J644" s="90" t="str">
        <f t="shared" si="31"/>
        <v>Desarrollo del Sistema de Educación Superior</v>
      </c>
      <c r="K644" s="90" t="s">
        <v>401</v>
      </c>
    </row>
    <row r="645" spans="3:11" x14ac:dyDescent="0.25">
      <c r="C645" s="133"/>
      <c r="D645" s="150"/>
      <c r="E645" s="115"/>
      <c r="F645" s="89">
        <f t="shared" si="30"/>
        <v>0</v>
      </c>
      <c r="G645" s="153"/>
      <c r="H645" s="134"/>
      <c r="I645" s="122" t="e">
        <f>VLOOKUP(H645,Presupuesto!$B$11:$C$565,2,0)</f>
        <v>#N/A</v>
      </c>
      <c r="J645" s="90" t="str">
        <f t="shared" si="31"/>
        <v>Desarrollo del Sistema de Educación Superior</v>
      </c>
      <c r="K645" s="90" t="s">
        <v>401</v>
      </c>
    </row>
    <row r="646" spans="3:11" x14ac:dyDescent="0.25">
      <c r="C646" s="133"/>
      <c r="D646" s="150"/>
      <c r="E646" s="115"/>
      <c r="F646" s="89">
        <f t="shared" si="30"/>
        <v>0</v>
      </c>
      <c r="G646" s="153"/>
      <c r="H646" s="134"/>
      <c r="I646" s="122" t="e">
        <f>VLOOKUP(H646,Presupuesto!$B$11:$C$565,2,0)</f>
        <v>#N/A</v>
      </c>
      <c r="J646" s="90" t="str">
        <f t="shared" si="31"/>
        <v>Desarrollo del Sistema de Educación Superior</v>
      </c>
      <c r="K646" s="90" t="s">
        <v>401</v>
      </c>
    </row>
    <row r="647" spans="3:11" x14ac:dyDescent="0.25">
      <c r="C647" s="133"/>
      <c r="D647" s="150"/>
      <c r="E647" s="115"/>
      <c r="F647" s="89">
        <f t="shared" si="30"/>
        <v>0</v>
      </c>
      <c r="G647" s="153"/>
      <c r="H647" s="134"/>
      <c r="I647" s="122" t="e">
        <f>VLOOKUP(H647,Presupuesto!$B$11:$C$565,2,0)</f>
        <v>#N/A</v>
      </c>
      <c r="J647" s="90" t="str">
        <f t="shared" si="31"/>
        <v>Desarrollo del Sistema de Educación Superior</v>
      </c>
      <c r="K647" s="90" t="s">
        <v>401</v>
      </c>
    </row>
    <row r="648" spans="3:11" x14ac:dyDescent="0.25">
      <c r="C648" s="133"/>
      <c r="D648" s="150"/>
      <c r="E648" s="115"/>
      <c r="F648" s="89">
        <f t="shared" si="30"/>
        <v>0</v>
      </c>
      <c r="G648" s="153"/>
      <c r="H648" s="134"/>
      <c r="I648" s="122" t="e">
        <f>VLOOKUP(H648,Presupuesto!$B$11:$C$565,2,0)</f>
        <v>#N/A</v>
      </c>
      <c r="J648" s="90" t="str">
        <f t="shared" si="31"/>
        <v>Desarrollo del Sistema de Educación Superior</v>
      </c>
      <c r="K648" s="90" t="s">
        <v>401</v>
      </c>
    </row>
    <row r="649" spans="3:11" x14ac:dyDescent="0.25">
      <c r="C649" s="133"/>
      <c r="D649" s="150"/>
      <c r="E649" s="115"/>
      <c r="F649" s="89">
        <f t="shared" si="30"/>
        <v>0</v>
      </c>
      <c r="G649" s="153"/>
      <c r="H649" s="134"/>
      <c r="I649" s="122" t="e">
        <f>VLOOKUP(H649,Presupuesto!$B$11:$C$565,2,0)</f>
        <v>#N/A</v>
      </c>
      <c r="J649" s="90" t="str">
        <f t="shared" si="31"/>
        <v>Desarrollo del Sistema de Educación Superior</v>
      </c>
      <c r="K649" s="90" t="s">
        <v>401</v>
      </c>
    </row>
    <row r="650" spans="3:11" x14ac:dyDescent="0.25">
      <c r="C650" s="133"/>
      <c r="D650" s="150"/>
      <c r="E650" s="115"/>
      <c r="F650" s="89">
        <f t="shared" si="30"/>
        <v>0</v>
      </c>
      <c r="G650" s="153"/>
      <c r="H650" s="134"/>
      <c r="I650" s="122" t="e">
        <f>VLOOKUP(H650,Presupuesto!$B$11:$C$565,2,0)</f>
        <v>#N/A</v>
      </c>
      <c r="J650" s="90" t="str">
        <f t="shared" si="31"/>
        <v>Desarrollo del Sistema de Educación Superior</v>
      </c>
      <c r="K650" s="90" t="s">
        <v>401</v>
      </c>
    </row>
    <row r="651" spans="3:11" x14ac:dyDescent="0.25">
      <c r="C651" s="133"/>
      <c r="D651" s="150"/>
      <c r="E651" s="115"/>
      <c r="F651" s="89">
        <f t="shared" si="30"/>
        <v>0</v>
      </c>
      <c r="G651" s="153"/>
      <c r="H651" s="134"/>
      <c r="I651" s="122" t="e">
        <f>VLOOKUP(H651,Presupuesto!$B$11:$C$565,2,0)</f>
        <v>#N/A</v>
      </c>
      <c r="J651" s="90" t="str">
        <f t="shared" si="31"/>
        <v>Desarrollo del Sistema de Educación Superior</v>
      </c>
      <c r="K651" s="90" t="s">
        <v>401</v>
      </c>
    </row>
    <row r="652" spans="3:11" x14ac:dyDescent="0.25">
      <c r="C652" s="133"/>
      <c r="D652" s="150"/>
      <c r="E652" s="115"/>
      <c r="F652" s="89">
        <f t="shared" si="30"/>
        <v>0</v>
      </c>
      <c r="G652" s="153"/>
      <c r="H652" s="134"/>
      <c r="I652" s="122" t="e">
        <f>VLOOKUP(H652,Presupuesto!$B$11:$C$565,2,0)</f>
        <v>#N/A</v>
      </c>
      <c r="J652" s="90" t="str">
        <f t="shared" si="31"/>
        <v>Desarrollo del Sistema de Educación Superior</v>
      </c>
      <c r="K652" s="90" t="s">
        <v>401</v>
      </c>
    </row>
    <row r="653" spans="3:11" x14ac:dyDescent="0.25">
      <c r="C653" s="133"/>
      <c r="D653" s="150"/>
      <c r="E653" s="115"/>
      <c r="F653" s="89">
        <f t="shared" si="30"/>
        <v>0</v>
      </c>
      <c r="G653" s="153"/>
      <c r="H653" s="134"/>
      <c r="I653" s="122" t="e">
        <f>VLOOKUP(H653,Presupuesto!$B$11:$C$565,2,0)</f>
        <v>#N/A</v>
      </c>
      <c r="J653" s="90" t="str">
        <f t="shared" si="31"/>
        <v>Desarrollo del Sistema de Educación Superior</v>
      </c>
      <c r="K653" s="90" t="s">
        <v>401</v>
      </c>
    </row>
    <row r="654" spans="3:11" x14ac:dyDescent="0.25">
      <c r="C654" s="133"/>
      <c r="D654" s="150"/>
      <c r="E654" s="115"/>
      <c r="F654" s="89">
        <f t="shared" si="30"/>
        <v>0</v>
      </c>
      <c r="G654" s="153"/>
      <c r="H654" s="134"/>
      <c r="I654" s="122" t="e">
        <f>VLOOKUP(H654,Presupuesto!$B$11:$C$565,2,0)</f>
        <v>#N/A</v>
      </c>
      <c r="J654" s="90" t="str">
        <f t="shared" si="31"/>
        <v>Desarrollo del Sistema de Educación Superior</v>
      </c>
      <c r="K654" s="90" t="s">
        <v>401</v>
      </c>
    </row>
    <row r="655" spans="3:11" x14ac:dyDescent="0.25">
      <c r="C655" s="133"/>
      <c r="D655" s="150"/>
      <c r="E655" s="115"/>
      <c r="F655" s="89">
        <f t="shared" si="30"/>
        <v>0</v>
      </c>
      <c r="G655" s="153"/>
      <c r="H655" s="134"/>
      <c r="I655" s="122" t="e">
        <f>VLOOKUP(H655,Presupuesto!$B$11:$C$565,2,0)</f>
        <v>#N/A</v>
      </c>
      <c r="J655" s="90" t="str">
        <f t="shared" si="31"/>
        <v>Desarrollo del Sistema de Educación Superior</v>
      </c>
      <c r="K655" s="90" t="s">
        <v>401</v>
      </c>
    </row>
    <row r="656" spans="3:11" x14ac:dyDescent="0.25">
      <c r="C656" s="133"/>
      <c r="D656" s="150"/>
      <c r="E656" s="115"/>
      <c r="F656" s="89">
        <f t="shared" si="30"/>
        <v>0</v>
      </c>
      <c r="G656" s="153"/>
      <c r="H656" s="134"/>
      <c r="I656" s="122" t="e">
        <f>VLOOKUP(H656,Presupuesto!$B$11:$C$565,2,0)</f>
        <v>#N/A</v>
      </c>
      <c r="J656" s="90" t="str">
        <f t="shared" si="31"/>
        <v>Desarrollo del Sistema de Educación Superior</v>
      </c>
      <c r="K656" s="90" t="s">
        <v>401</v>
      </c>
    </row>
    <row r="657" spans="3:11" x14ac:dyDescent="0.25">
      <c r="C657" s="133"/>
      <c r="D657" s="150"/>
      <c r="E657" s="115"/>
      <c r="F657" s="89">
        <f t="shared" si="30"/>
        <v>0</v>
      </c>
      <c r="G657" s="153"/>
      <c r="H657" s="134"/>
      <c r="I657" s="122" t="e">
        <f>VLOOKUP(H657,Presupuesto!$B$11:$C$565,2,0)</f>
        <v>#N/A</v>
      </c>
      <c r="J657" s="90" t="str">
        <f t="shared" si="31"/>
        <v>Desarrollo del Sistema de Educación Superior</v>
      </c>
      <c r="K657" s="90" t="s">
        <v>401</v>
      </c>
    </row>
    <row r="658" spans="3:11" x14ac:dyDescent="0.25">
      <c r="C658" s="133"/>
      <c r="D658" s="150"/>
      <c r="E658" s="115"/>
      <c r="F658" s="89">
        <f t="shared" si="30"/>
        <v>0</v>
      </c>
      <c r="G658" s="153"/>
      <c r="H658" s="134"/>
      <c r="I658" s="122" t="e">
        <f>VLOOKUP(H658,Presupuesto!$B$11:$C$565,2,0)</f>
        <v>#N/A</v>
      </c>
      <c r="J658" s="90" t="str">
        <f t="shared" si="31"/>
        <v>Desarrollo del Sistema de Educación Superior</v>
      </c>
      <c r="K658" s="90" t="s">
        <v>401</v>
      </c>
    </row>
    <row r="659" spans="3:11" x14ac:dyDescent="0.25">
      <c r="C659" s="135"/>
      <c r="D659" s="143"/>
      <c r="E659" s="110"/>
      <c r="F659" s="89">
        <f t="shared" si="30"/>
        <v>0</v>
      </c>
      <c r="G659" s="153"/>
      <c r="H659" s="136"/>
      <c r="I659" s="122" t="e">
        <f>VLOOKUP(H659,Presupuesto!$B$11:$C$565,2,0)</f>
        <v>#N/A</v>
      </c>
      <c r="J659" s="90" t="str">
        <f t="shared" si="31"/>
        <v>Desarrollo del Sistema de Educación Superior</v>
      </c>
      <c r="K659" s="90" t="s">
        <v>401</v>
      </c>
    </row>
    <row r="660" spans="3:11" x14ac:dyDescent="0.25">
      <c r="C660" s="135"/>
      <c r="D660" s="143"/>
      <c r="E660" s="110"/>
      <c r="F660" s="89">
        <f t="shared" si="30"/>
        <v>0</v>
      </c>
      <c r="G660" s="153"/>
      <c r="H660" s="136"/>
      <c r="I660" s="122" t="e">
        <f>VLOOKUP(H660,Presupuesto!$B$11:$C$565,2,0)</f>
        <v>#N/A</v>
      </c>
      <c r="J660" s="90" t="str">
        <f t="shared" si="31"/>
        <v>Desarrollo del Sistema de Educación Superior</v>
      </c>
      <c r="K660" s="90" t="s">
        <v>401</v>
      </c>
    </row>
    <row r="661" spans="3:11" x14ac:dyDescent="0.25">
      <c r="C661" s="135"/>
      <c r="D661" s="143"/>
      <c r="E661" s="110"/>
      <c r="F661" s="89">
        <f t="shared" si="30"/>
        <v>0</v>
      </c>
      <c r="G661" s="153"/>
      <c r="H661" s="136"/>
      <c r="I661" s="122" t="e">
        <f>VLOOKUP(H661,Presupuesto!$B$11:$C$565,2,0)</f>
        <v>#N/A</v>
      </c>
      <c r="J661" s="90" t="str">
        <f t="shared" si="31"/>
        <v>Desarrollo del Sistema de Educación Superior</v>
      </c>
      <c r="K661" s="90" t="s">
        <v>401</v>
      </c>
    </row>
    <row r="662" spans="3:11" x14ac:dyDescent="0.25">
      <c r="C662" s="135"/>
      <c r="D662" s="143"/>
      <c r="E662" s="110"/>
      <c r="F662" s="89">
        <f t="shared" si="30"/>
        <v>0</v>
      </c>
      <c r="G662" s="153"/>
      <c r="H662" s="136"/>
      <c r="I662" s="122" t="e">
        <f>VLOOKUP(H662,Presupuesto!$B$11:$C$565,2,0)</f>
        <v>#N/A</v>
      </c>
      <c r="J662" s="90" t="str">
        <f t="shared" si="31"/>
        <v>Desarrollo del Sistema de Educación Superior</v>
      </c>
      <c r="K662" s="90" t="s">
        <v>401</v>
      </c>
    </row>
    <row r="663" spans="3:11" x14ac:dyDescent="0.25">
      <c r="C663" s="135"/>
      <c r="D663" s="143"/>
      <c r="E663" s="110"/>
      <c r="F663" s="89">
        <f t="shared" si="30"/>
        <v>0</v>
      </c>
      <c r="G663" s="153"/>
      <c r="H663" s="136"/>
      <c r="I663" s="122" t="e">
        <f>VLOOKUP(H663,Presupuesto!$B$11:$C$565,2,0)</f>
        <v>#N/A</v>
      </c>
      <c r="J663" s="90" t="str">
        <f t="shared" si="31"/>
        <v>Desarrollo del Sistema de Educación Superior</v>
      </c>
      <c r="K663" s="90" t="s">
        <v>401</v>
      </c>
    </row>
    <row r="664" spans="3:11" x14ac:dyDescent="0.25">
      <c r="C664" s="135"/>
      <c r="D664" s="143"/>
      <c r="E664" s="110"/>
      <c r="F664" s="89">
        <f t="shared" si="30"/>
        <v>0</v>
      </c>
      <c r="G664" s="153"/>
      <c r="H664" s="136"/>
      <c r="I664" s="122" t="e">
        <f>VLOOKUP(H664,Presupuesto!$B$11:$C$565,2,0)</f>
        <v>#N/A</v>
      </c>
      <c r="J664" s="90" t="str">
        <f t="shared" si="31"/>
        <v>Desarrollo del Sistema de Educación Superior</v>
      </c>
      <c r="K664" s="90" t="s">
        <v>401</v>
      </c>
    </row>
    <row r="665" spans="3:11" x14ac:dyDescent="0.25">
      <c r="C665" s="135"/>
      <c r="D665" s="143"/>
      <c r="E665" s="110"/>
      <c r="F665" s="89">
        <f t="shared" si="30"/>
        <v>0</v>
      </c>
      <c r="G665" s="153"/>
      <c r="H665" s="136"/>
      <c r="I665" s="122" t="e">
        <f>VLOOKUP(H665,Presupuesto!$B$11:$C$565,2,0)</f>
        <v>#N/A</v>
      </c>
      <c r="J665" s="90" t="str">
        <f t="shared" si="31"/>
        <v>Desarrollo del Sistema de Educación Superior</v>
      </c>
      <c r="K665" s="90" t="s">
        <v>401</v>
      </c>
    </row>
    <row r="666" spans="3:11" x14ac:dyDescent="0.25">
      <c r="C666" s="135"/>
      <c r="D666" s="143"/>
      <c r="E666" s="110"/>
      <c r="F666" s="89">
        <f t="shared" si="30"/>
        <v>0</v>
      </c>
      <c r="G666" s="153"/>
      <c r="H666" s="136"/>
      <c r="I666" s="122" t="e">
        <f>VLOOKUP(H666,Presupuesto!$B$11:$C$565,2,0)</f>
        <v>#N/A</v>
      </c>
      <c r="J666" s="90" t="str">
        <f t="shared" si="31"/>
        <v>Desarrollo del Sistema de Educación Superior</v>
      </c>
      <c r="K666" s="90" t="s">
        <v>401</v>
      </c>
    </row>
    <row r="667" spans="3:11" x14ac:dyDescent="0.25">
      <c r="C667" s="137"/>
      <c r="D667" s="143"/>
      <c r="E667" s="110"/>
      <c r="F667" s="89">
        <f t="shared" si="30"/>
        <v>0</v>
      </c>
      <c r="G667" s="153"/>
      <c r="H667" s="138"/>
      <c r="I667" s="122" t="e">
        <f>VLOOKUP(H667,Presupuesto!$B$11:$C$565,2,0)</f>
        <v>#N/A</v>
      </c>
      <c r="J667" s="90" t="str">
        <f t="shared" si="31"/>
        <v>Desarrollo del Sistema de Educación Superior</v>
      </c>
      <c r="K667" s="90" t="s">
        <v>392</v>
      </c>
    </row>
    <row r="668" spans="3:11" x14ac:dyDescent="0.25">
      <c r="C668" s="137"/>
      <c r="D668" s="143"/>
      <c r="E668" s="110"/>
      <c r="F668" s="89">
        <f t="shared" si="30"/>
        <v>0</v>
      </c>
      <c r="G668" s="153"/>
      <c r="H668" s="138"/>
      <c r="I668" s="122" t="e">
        <f>VLOOKUP(H668,Presupuesto!$B$11:$C$565,2,0)</f>
        <v>#N/A</v>
      </c>
      <c r="J668" s="90" t="str">
        <f t="shared" si="31"/>
        <v>Desarrollo del Sistema de Educación Superior</v>
      </c>
      <c r="K668" s="90" t="s">
        <v>401</v>
      </c>
    </row>
    <row r="669" spans="3:11" x14ac:dyDescent="0.25">
      <c r="C669" s="137"/>
      <c r="D669" s="143"/>
      <c r="E669" s="110"/>
      <c r="F669" s="89">
        <f t="shared" si="30"/>
        <v>0</v>
      </c>
      <c r="G669" s="153"/>
      <c r="H669" s="138"/>
      <c r="I669" s="122" t="e">
        <f>VLOOKUP(H669,Presupuesto!$B$11:$C$565,2,0)</f>
        <v>#N/A</v>
      </c>
      <c r="J669" s="90" t="str">
        <f t="shared" si="31"/>
        <v>Desarrollo del Sistema de Educación Superior</v>
      </c>
      <c r="K669" s="90" t="s">
        <v>401</v>
      </c>
    </row>
    <row r="670" spans="3:11" x14ac:dyDescent="0.25">
      <c r="C670" s="137"/>
      <c r="D670" s="143"/>
      <c r="E670" s="110"/>
      <c r="F670" s="89">
        <f t="shared" si="30"/>
        <v>0</v>
      </c>
      <c r="G670" s="153"/>
      <c r="H670" s="138"/>
      <c r="I670" s="122" t="e">
        <f>VLOOKUP(H670,Presupuesto!$B$11:$C$565,2,0)</f>
        <v>#N/A</v>
      </c>
      <c r="J670" s="90" t="str">
        <f t="shared" si="31"/>
        <v>Desarrollo del Sistema de Educación Superior</v>
      </c>
      <c r="K670" s="90" t="s">
        <v>401</v>
      </c>
    </row>
    <row r="671" spans="3:11" ht="15.75" thickBot="1" x14ac:dyDescent="0.3">
      <c r="C671" s="139"/>
      <c r="D671" s="151"/>
      <c r="E671" s="95"/>
      <c r="F671" s="97">
        <f t="shared" si="30"/>
        <v>0</v>
      </c>
      <c r="G671" s="154"/>
      <c r="H671" s="140"/>
      <c r="I671" s="124" t="e">
        <f>VLOOKUP(H671,Presupuesto!$B$11:$C$565,2,0)</f>
        <v>#N/A</v>
      </c>
      <c r="J671" s="98" t="str">
        <f t="shared" si="31"/>
        <v>Desarrollo del Sistema de Educación Superior</v>
      </c>
      <c r="K671" s="116" t="s">
        <v>383</v>
      </c>
    </row>
    <row r="673" spans="3:11" ht="15.75" thickBot="1" x14ac:dyDescent="0.3">
      <c r="F673" s="82"/>
      <c r="G673" s="81"/>
      <c r="H673" s="82"/>
      <c r="I673" s="82"/>
    </row>
    <row r="674" spans="3:11" ht="15.75" thickBot="1" x14ac:dyDescent="0.3">
      <c r="C674" s="149" t="s">
        <v>53</v>
      </c>
      <c r="D674" s="253">
        <f>SUM(F681:F715)</f>
        <v>0</v>
      </c>
      <c r="F674" s="67"/>
      <c r="G674" s="72"/>
      <c r="H674" s="67"/>
      <c r="I674" s="67"/>
    </row>
    <row r="675" spans="3:11" x14ac:dyDescent="0.25">
      <c r="C675" s="67"/>
      <c r="D675" s="31"/>
      <c r="E675" s="85"/>
      <c r="F675" s="85"/>
      <c r="G675" s="85"/>
      <c r="H675" s="69"/>
      <c r="I675" s="69"/>
      <c r="J675" s="69"/>
      <c r="K675" s="104"/>
    </row>
    <row r="676" spans="3:11" x14ac:dyDescent="0.25">
      <c r="C676" s="67"/>
      <c r="D676" s="31"/>
      <c r="E676" s="85"/>
      <c r="F676" s="85"/>
      <c r="G676" s="85"/>
      <c r="H676" s="69"/>
      <c r="I676" s="69"/>
      <c r="J676" s="69"/>
      <c r="K676" s="104"/>
    </row>
    <row r="677" spans="3:11" ht="15.75" x14ac:dyDescent="0.25">
      <c r="C677" s="194" t="s">
        <v>381</v>
      </c>
      <c r="D677" s="252"/>
      <c r="E677" s="85"/>
      <c r="F677" s="85"/>
      <c r="G677" s="85"/>
      <c r="H677" s="69"/>
      <c r="I677" s="69"/>
      <c r="J677" s="69"/>
      <c r="K677" s="104"/>
    </row>
    <row r="678" spans="3:11" ht="18.75" x14ac:dyDescent="0.25">
      <c r="C678" s="195" t="e">
        <f>IFERROR(VLOOKUP(D677,#REF!,2,FALSE),IFERROR(VLOOKUP(D677,#REF!,2,FALSE),IFERROR(VLOOKUP(D677,#REF!,2,FALSE),IFERROR(VLOOKUP(D677,#REF!,2,FALSE),IFERROR(VLOOKUP(D677,#REF!,2,FALSE),IFERROR(VLOOKUP(D677,#REF!,2,FALSE),IFERROR(VLOOKUP(D677,#REF!,2,FALSE),IFERROR(VLOOKUP(D677,#REF!,2,FALSE),IFERROR(VLOOKUP(D677,#REF!,2,FALSE),IFERROR(VLOOKUP(D677,#REF!,2,FALSE),IFERROR(VLOOKUP(D677,#REF!,2,FALSE),IFERROR(VLOOKUP(D677,#REF!,2,FALSE),IFERROR(VLOOKUP(D677,#REF!,2,FALSE),IFERROR(VLOOKUP(D677,#REF!,2,FALSE),IFERROR(VLOOKUP(D677,'16. Desa. del Sistema Educ.Sup.'!$F:$G,2,FALSE),IFERROR(VLOOKUP(D677,#REF!,2,FALSE),VLOOKUP(D677,#REF!,2,0)))))))))))))))))</f>
        <v>#REF!</v>
      </c>
      <c r="D678" s="31"/>
      <c r="E678" s="85"/>
      <c r="F678" s="85"/>
      <c r="G678" s="85"/>
      <c r="H678" s="69"/>
      <c r="I678" s="69"/>
      <c r="J678" s="69"/>
      <c r="K678" s="104"/>
    </row>
    <row r="679" spans="3:11" ht="15.75" thickBot="1" x14ac:dyDescent="0.3">
      <c r="F679" s="85"/>
      <c r="G679" s="69"/>
      <c r="H679" s="69"/>
      <c r="I679" s="69"/>
    </row>
    <row r="680" spans="3:11" ht="15.75" thickBot="1" x14ac:dyDescent="0.3">
      <c r="C680" s="121" t="s">
        <v>44</v>
      </c>
      <c r="D680" s="121" t="s">
        <v>55</v>
      </c>
      <c r="E680" s="128" t="s">
        <v>57</v>
      </c>
      <c r="F680" s="127" t="s">
        <v>27</v>
      </c>
      <c r="G680" s="125" t="s">
        <v>120</v>
      </c>
      <c r="H680" s="128" t="s">
        <v>46</v>
      </c>
      <c r="I680" s="125" t="s">
        <v>121</v>
      </c>
      <c r="J680" s="125" t="s">
        <v>399</v>
      </c>
      <c r="K680" s="125" t="s">
        <v>400</v>
      </c>
    </row>
    <row r="681" spans="3:11" x14ac:dyDescent="0.25">
      <c r="C681" s="205" t="s">
        <v>428</v>
      </c>
      <c r="D681" s="206"/>
      <c r="E681" s="204">
        <f>HLOOKUP(C681,$AH$2:$BU$3,2,0)</f>
        <v>620</v>
      </c>
      <c r="F681" s="89">
        <f t="shared" ref="F681:F715" si="32">D681*E681</f>
        <v>0</v>
      </c>
      <c r="G681" s="153"/>
      <c r="H681" s="134"/>
      <c r="I681" s="122" t="e">
        <f>VLOOKUP(H681,Presupuesto!$B$11:$C$565,2,0)</f>
        <v>#N/A</v>
      </c>
      <c r="J681" s="203" t="s">
        <v>1345</v>
      </c>
      <c r="K681" s="90" t="s">
        <v>383</v>
      </c>
    </row>
    <row r="682" spans="3:11" x14ac:dyDescent="0.25">
      <c r="C682" s="133"/>
      <c r="D682" s="150"/>
      <c r="E682" s="115"/>
      <c r="F682" s="89">
        <f t="shared" si="32"/>
        <v>0</v>
      </c>
      <c r="G682" s="153"/>
      <c r="H682" s="134"/>
      <c r="I682" s="122" t="e">
        <f>VLOOKUP(H682,Presupuesto!$B$11:$C$565,2,0)</f>
        <v>#N/A</v>
      </c>
      <c r="J682" s="90" t="str">
        <f>$J$681</f>
        <v>Desarrollo del Sistema de Educación Superior</v>
      </c>
      <c r="K682" s="90" t="s">
        <v>401</v>
      </c>
    </row>
    <row r="683" spans="3:11" x14ac:dyDescent="0.25">
      <c r="C683" s="133"/>
      <c r="D683" s="150"/>
      <c r="E683" s="115"/>
      <c r="F683" s="89">
        <f t="shared" si="32"/>
        <v>0</v>
      </c>
      <c r="G683" s="153"/>
      <c r="H683" s="134"/>
      <c r="I683" s="122" t="e">
        <f>VLOOKUP(H683,Presupuesto!$B$11:$C$565,2,0)</f>
        <v>#N/A</v>
      </c>
      <c r="J683" s="90" t="str">
        <f t="shared" ref="J683:J715" si="33">$J$681</f>
        <v>Desarrollo del Sistema de Educación Superior</v>
      </c>
      <c r="K683" s="90" t="s">
        <v>401</v>
      </c>
    </row>
    <row r="684" spans="3:11" x14ac:dyDescent="0.25">
      <c r="C684" s="133"/>
      <c r="D684" s="150"/>
      <c r="E684" s="115"/>
      <c r="F684" s="89">
        <f t="shared" si="32"/>
        <v>0</v>
      </c>
      <c r="G684" s="153"/>
      <c r="H684" s="134"/>
      <c r="I684" s="122" t="e">
        <f>VLOOKUP(H684,Presupuesto!$B$11:$C$565,2,0)</f>
        <v>#N/A</v>
      </c>
      <c r="J684" s="90" t="str">
        <f t="shared" si="33"/>
        <v>Desarrollo del Sistema de Educación Superior</v>
      </c>
      <c r="K684" s="90" t="s">
        <v>401</v>
      </c>
    </row>
    <row r="685" spans="3:11" x14ac:dyDescent="0.25">
      <c r="C685" s="133"/>
      <c r="D685" s="150"/>
      <c r="E685" s="115"/>
      <c r="F685" s="89">
        <f t="shared" si="32"/>
        <v>0</v>
      </c>
      <c r="G685" s="153"/>
      <c r="H685" s="134"/>
      <c r="I685" s="122" t="e">
        <f>VLOOKUP(H685,Presupuesto!$B$11:$C$565,2,0)</f>
        <v>#N/A</v>
      </c>
      <c r="J685" s="90" t="str">
        <f t="shared" si="33"/>
        <v>Desarrollo del Sistema de Educación Superior</v>
      </c>
      <c r="K685" s="90" t="s">
        <v>401</v>
      </c>
    </row>
    <row r="686" spans="3:11" x14ac:dyDescent="0.25">
      <c r="C686" s="133"/>
      <c r="D686" s="150"/>
      <c r="E686" s="115"/>
      <c r="F686" s="89">
        <f t="shared" si="32"/>
        <v>0</v>
      </c>
      <c r="G686" s="153"/>
      <c r="H686" s="134"/>
      <c r="I686" s="122" t="e">
        <f>VLOOKUP(H686,Presupuesto!$B$11:$C$565,2,0)</f>
        <v>#N/A</v>
      </c>
      <c r="J686" s="90" t="str">
        <f t="shared" si="33"/>
        <v>Desarrollo del Sistema de Educación Superior</v>
      </c>
      <c r="K686" s="90" t="s">
        <v>390</v>
      </c>
    </row>
    <row r="687" spans="3:11" x14ac:dyDescent="0.25">
      <c r="C687" s="133"/>
      <c r="D687" s="150"/>
      <c r="E687" s="115"/>
      <c r="F687" s="89">
        <f t="shared" si="32"/>
        <v>0</v>
      </c>
      <c r="G687" s="153"/>
      <c r="H687" s="134"/>
      <c r="I687" s="122" t="e">
        <f>VLOOKUP(H687,Presupuesto!$B$11:$C$565,2,0)</f>
        <v>#N/A</v>
      </c>
      <c r="J687" s="90" t="str">
        <f t="shared" si="33"/>
        <v>Desarrollo del Sistema de Educación Superior</v>
      </c>
      <c r="K687" s="90" t="s">
        <v>401</v>
      </c>
    </row>
    <row r="688" spans="3:11" x14ac:dyDescent="0.25">
      <c r="C688" s="133"/>
      <c r="D688" s="150"/>
      <c r="E688" s="115"/>
      <c r="F688" s="89">
        <f t="shared" si="32"/>
        <v>0</v>
      </c>
      <c r="G688" s="153"/>
      <c r="H688" s="134"/>
      <c r="I688" s="122" t="e">
        <f>VLOOKUP(H688,Presupuesto!$B$11:$C$565,2,0)</f>
        <v>#N/A</v>
      </c>
      <c r="J688" s="90" t="str">
        <f t="shared" si="33"/>
        <v>Desarrollo del Sistema de Educación Superior</v>
      </c>
      <c r="K688" s="90" t="s">
        <v>401</v>
      </c>
    </row>
    <row r="689" spans="3:11" x14ac:dyDescent="0.25">
      <c r="C689" s="133"/>
      <c r="D689" s="150"/>
      <c r="E689" s="115"/>
      <c r="F689" s="89">
        <f t="shared" si="32"/>
        <v>0</v>
      </c>
      <c r="G689" s="153"/>
      <c r="H689" s="134"/>
      <c r="I689" s="122" t="e">
        <f>VLOOKUP(H689,Presupuesto!$B$11:$C$565,2,0)</f>
        <v>#N/A</v>
      </c>
      <c r="J689" s="90" t="str">
        <f t="shared" si="33"/>
        <v>Desarrollo del Sistema de Educación Superior</v>
      </c>
      <c r="K689" s="90" t="s">
        <v>401</v>
      </c>
    </row>
    <row r="690" spans="3:11" x14ac:dyDescent="0.25">
      <c r="C690" s="133"/>
      <c r="D690" s="150"/>
      <c r="E690" s="115"/>
      <c r="F690" s="89">
        <f t="shared" si="32"/>
        <v>0</v>
      </c>
      <c r="G690" s="153"/>
      <c r="H690" s="134"/>
      <c r="I690" s="122" t="e">
        <f>VLOOKUP(H690,Presupuesto!$B$11:$C$565,2,0)</f>
        <v>#N/A</v>
      </c>
      <c r="J690" s="90" t="str">
        <f t="shared" si="33"/>
        <v>Desarrollo del Sistema de Educación Superior</v>
      </c>
      <c r="K690" s="90" t="s">
        <v>401</v>
      </c>
    </row>
    <row r="691" spans="3:11" x14ac:dyDescent="0.25">
      <c r="C691" s="133"/>
      <c r="D691" s="150"/>
      <c r="E691" s="115"/>
      <c r="F691" s="89">
        <f t="shared" si="32"/>
        <v>0</v>
      </c>
      <c r="G691" s="153"/>
      <c r="H691" s="134"/>
      <c r="I691" s="122" t="e">
        <f>VLOOKUP(H691,Presupuesto!$B$11:$C$565,2,0)</f>
        <v>#N/A</v>
      </c>
      <c r="J691" s="90" t="str">
        <f t="shared" si="33"/>
        <v>Desarrollo del Sistema de Educación Superior</v>
      </c>
      <c r="K691" s="90" t="s">
        <v>401</v>
      </c>
    </row>
    <row r="692" spans="3:11" x14ac:dyDescent="0.25">
      <c r="C692" s="133"/>
      <c r="D692" s="150"/>
      <c r="E692" s="115"/>
      <c r="F692" s="89">
        <f t="shared" si="32"/>
        <v>0</v>
      </c>
      <c r="G692" s="153"/>
      <c r="H692" s="134"/>
      <c r="I692" s="122" t="e">
        <f>VLOOKUP(H692,Presupuesto!$B$11:$C$565,2,0)</f>
        <v>#N/A</v>
      </c>
      <c r="J692" s="90" t="str">
        <f t="shared" si="33"/>
        <v>Desarrollo del Sistema de Educación Superior</v>
      </c>
      <c r="K692" s="90" t="s">
        <v>401</v>
      </c>
    </row>
    <row r="693" spans="3:11" x14ac:dyDescent="0.25">
      <c r="C693" s="133"/>
      <c r="D693" s="150"/>
      <c r="E693" s="115"/>
      <c r="F693" s="89">
        <f t="shared" si="32"/>
        <v>0</v>
      </c>
      <c r="G693" s="153"/>
      <c r="H693" s="134"/>
      <c r="I693" s="122" t="e">
        <f>VLOOKUP(H693,Presupuesto!$B$11:$C$565,2,0)</f>
        <v>#N/A</v>
      </c>
      <c r="J693" s="90" t="str">
        <f t="shared" si="33"/>
        <v>Desarrollo del Sistema de Educación Superior</v>
      </c>
      <c r="K693" s="90" t="s">
        <v>401</v>
      </c>
    </row>
    <row r="694" spans="3:11" x14ac:dyDescent="0.25">
      <c r="C694" s="133"/>
      <c r="D694" s="150"/>
      <c r="E694" s="115"/>
      <c r="F694" s="89">
        <f t="shared" si="32"/>
        <v>0</v>
      </c>
      <c r="G694" s="153"/>
      <c r="H694" s="134"/>
      <c r="I694" s="122" t="e">
        <f>VLOOKUP(H694,Presupuesto!$B$11:$C$565,2,0)</f>
        <v>#N/A</v>
      </c>
      <c r="J694" s="90" t="str">
        <f t="shared" si="33"/>
        <v>Desarrollo del Sistema de Educación Superior</v>
      </c>
      <c r="K694" s="90" t="s">
        <v>401</v>
      </c>
    </row>
    <row r="695" spans="3:11" x14ac:dyDescent="0.25">
      <c r="C695" s="133"/>
      <c r="D695" s="150"/>
      <c r="E695" s="115"/>
      <c r="F695" s="89">
        <f t="shared" si="32"/>
        <v>0</v>
      </c>
      <c r="G695" s="153"/>
      <c r="H695" s="134"/>
      <c r="I695" s="122" t="e">
        <f>VLOOKUP(H695,Presupuesto!$B$11:$C$565,2,0)</f>
        <v>#N/A</v>
      </c>
      <c r="J695" s="90" t="str">
        <f t="shared" si="33"/>
        <v>Desarrollo del Sistema de Educación Superior</v>
      </c>
      <c r="K695" s="90" t="s">
        <v>401</v>
      </c>
    </row>
    <row r="696" spans="3:11" x14ac:dyDescent="0.25">
      <c r="C696" s="133"/>
      <c r="D696" s="150"/>
      <c r="E696" s="115"/>
      <c r="F696" s="89">
        <f t="shared" si="32"/>
        <v>0</v>
      </c>
      <c r="G696" s="153"/>
      <c r="H696" s="134"/>
      <c r="I696" s="122" t="e">
        <f>VLOOKUP(H696,Presupuesto!$B$11:$C$565,2,0)</f>
        <v>#N/A</v>
      </c>
      <c r="J696" s="90" t="str">
        <f t="shared" si="33"/>
        <v>Desarrollo del Sistema de Educación Superior</v>
      </c>
      <c r="K696" s="90" t="s">
        <v>401</v>
      </c>
    </row>
    <row r="697" spans="3:11" x14ac:dyDescent="0.25">
      <c r="C697" s="133"/>
      <c r="D697" s="150"/>
      <c r="E697" s="115"/>
      <c r="F697" s="89">
        <f t="shared" si="32"/>
        <v>0</v>
      </c>
      <c r="G697" s="153"/>
      <c r="H697" s="134"/>
      <c r="I697" s="122" t="e">
        <f>VLOOKUP(H697,Presupuesto!$B$11:$C$565,2,0)</f>
        <v>#N/A</v>
      </c>
      <c r="J697" s="90" t="str">
        <f t="shared" si="33"/>
        <v>Desarrollo del Sistema de Educación Superior</v>
      </c>
      <c r="K697" s="90" t="s">
        <v>401</v>
      </c>
    </row>
    <row r="698" spans="3:11" x14ac:dyDescent="0.25">
      <c r="C698" s="133"/>
      <c r="D698" s="150"/>
      <c r="E698" s="115"/>
      <c r="F698" s="89">
        <f t="shared" si="32"/>
        <v>0</v>
      </c>
      <c r="G698" s="153"/>
      <c r="H698" s="134"/>
      <c r="I698" s="122" t="e">
        <f>VLOOKUP(H698,Presupuesto!$B$11:$C$565,2,0)</f>
        <v>#N/A</v>
      </c>
      <c r="J698" s="90" t="str">
        <f t="shared" si="33"/>
        <v>Desarrollo del Sistema de Educación Superior</v>
      </c>
      <c r="K698" s="90" t="s">
        <v>401</v>
      </c>
    </row>
    <row r="699" spans="3:11" x14ac:dyDescent="0.25">
      <c r="C699" s="133"/>
      <c r="D699" s="150"/>
      <c r="E699" s="115"/>
      <c r="F699" s="89">
        <f t="shared" si="32"/>
        <v>0</v>
      </c>
      <c r="G699" s="153"/>
      <c r="H699" s="134"/>
      <c r="I699" s="122" t="e">
        <f>VLOOKUP(H699,Presupuesto!$B$11:$C$565,2,0)</f>
        <v>#N/A</v>
      </c>
      <c r="J699" s="90" t="str">
        <f t="shared" si="33"/>
        <v>Desarrollo del Sistema de Educación Superior</v>
      </c>
      <c r="K699" s="90" t="s">
        <v>401</v>
      </c>
    </row>
    <row r="700" spans="3:11" x14ac:dyDescent="0.25">
      <c r="C700" s="133"/>
      <c r="D700" s="150"/>
      <c r="E700" s="115"/>
      <c r="F700" s="89">
        <f t="shared" si="32"/>
        <v>0</v>
      </c>
      <c r="G700" s="153"/>
      <c r="H700" s="134"/>
      <c r="I700" s="122" t="e">
        <f>VLOOKUP(H700,Presupuesto!$B$11:$C$565,2,0)</f>
        <v>#N/A</v>
      </c>
      <c r="J700" s="90" t="str">
        <f t="shared" si="33"/>
        <v>Desarrollo del Sistema de Educación Superior</v>
      </c>
      <c r="K700" s="90" t="s">
        <v>401</v>
      </c>
    </row>
    <row r="701" spans="3:11" x14ac:dyDescent="0.25">
      <c r="C701" s="133"/>
      <c r="D701" s="150"/>
      <c r="E701" s="115"/>
      <c r="F701" s="89">
        <f t="shared" si="32"/>
        <v>0</v>
      </c>
      <c r="G701" s="153"/>
      <c r="H701" s="134"/>
      <c r="I701" s="122" t="e">
        <f>VLOOKUP(H701,Presupuesto!$B$11:$C$565,2,0)</f>
        <v>#N/A</v>
      </c>
      <c r="J701" s="90" t="str">
        <f t="shared" si="33"/>
        <v>Desarrollo del Sistema de Educación Superior</v>
      </c>
      <c r="K701" s="90" t="s">
        <v>401</v>
      </c>
    </row>
    <row r="702" spans="3:11" x14ac:dyDescent="0.25">
      <c r="C702" s="133"/>
      <c r="D702" s="150"/>
      <c r="E702" s="115"/>
      <c r="F702" s="89">
        <f t="shared" si="32"/>
        <v>0</v>
      </c>
      <c r="G702" s="153"/>
      <c r="H702" s="134"/>
      <c r="I702" s="122" t="e">
        <f>VLOOKUP(H702,Presupuesto!$B$11:$C$565,2,0)</f>
        <v>#N/A</v>
      </c>
      <c r="J702" s="90" t="str">
        <f t="shared" si="33"/>
        <v>Desarrollo del Sistema de Educación Superior</v>
      </c>
      <c r="K702" s="90" t="s">
        <v>401</v>
      </c>
    </row>
    <row r="703" spans="3:11" x14ac:dyDescent="0.25">
      <c r="C703" s="135"/>
      <c r="D703" s="143"/>
      <c r="E703" s="110"/>
      <c r="F703" s="89">
        <f t="shared" si="32"/>
        <v>0</v>
      </c>
      <c r="G703" s="153"/>
      <c r="H703" s="136"/>
      <c r="I703" s="122" t="e">
        <f>VLOOKUP(H703,Presupuesto!$B$11:$C$565,2,0)</f>
        <v>#N/A</v>
      </c>
      <c r="J703" s="90" t="str">
        <f t="shared" si="33"/>
        <v>Desarrollo del Sistema de Educación Superior</v>
      </c>
      <c r="K703" s="90" t="s">
        <v>401</v>
      </c>
    </row>
    <row r="704" spans="3:11" x14ac:dyDescent="0.25">
      <c r="C704" s="135"/>
      <c r="D704" s="143"/>
      <c r="E704" s="110"/>
      <c r="F704" s="89">
        <f t="shared" si="32"/>
        <v>0</v>
      </c>
      <c r="G704" s="153"/>
      <c r="H704" s="136"/>
      <c r="I704" s="122" t="e">
        <f>VLOOKUP(H704,Presupuesto!$B$11:$C$565,2,0)</f>
        <v>#N/A</v>
      </c>
      <c r="J704" s="90" t="str">
        <f t="shared" si="33"/>
        <v>Desarrollo del Sistema de Educación Superior</v>
      </c>
      <c r="K704" s="90" t="s">
        <v>401</v>
      </c>
    </row>
    <row r="705" spans="3:11" x14ac:dyDescent="0.25">
      <c r="C705" s="135"/>
      <c r="D705" s="143"/>
      <c r="E705" s="110"/>
      <c r="F705" s="89">
        <f t="shared" si="32"/>
        <v>0</v>
      </c>
      <c r="G705" s="153"/>
      <c r="H705" s="136"/>
      <c r="I705" s="122" t="e">
        <f>VLOOKUP(H705,Presupuesto!$B$11:$C$565,2,0)</f>
        <v>#N/A</v>
      </c>
      <c r="J705" s="90" t="str">
        <f t="shared" si="33"/>
        <v>Desarrollo del Sistema de Educación Superior</v>
      </c>
      <c r="K705" s="90" t="s">
        <v>401</v>
      </c>
    </row>
    <row r="706" spans="3:11" x14ac:dyDescent="0.25">
      <c r="C706" s="135"/>
      <c r="D706" s="143"/>
      <c r="E706" s="110"/>
      <c r="F706" s="89">
        <f t="shared" si="32"/>
        <v>0</v>
      </c>
      <c r="G706" s="153"/>
      <c r="H706" s="136"/>
      <c r="I706" s="122" t="e">
        <f>VLOOKUP(H706,Presupuesto!$B$11:$C$565,2,0)</f>
        <v>#N/A</v>
      </c>
      <c r="J706" s="90" t="str">
        <f t="shared" si="33"/>
        <v>Desarrollo del Sistema de Educación Superior</v>
      </c>
      <c r="K706" s="90" t="s">
        <v>401</v>
      </c>
    </row>
    <row r="707" spans="3:11" x14ac:dyDescent="0.25">
      <c r="C707" s="135"/>
      <c r="D707" s="143"/>
      <c r="E707" s="110"/>
      <c r="F707" s="89">
        <f t="shared" si="32"/>
        <v>0</v>
      </c>
      <c r="G707" s="153"/>
      <c r="H707" s="136"/>
      <c r="I707" s="122" t="e">
        <f>VLOOKUP(H707,Presupuesto!$B$11:$C$565,2,0)</f>
        <v>#N/A</v>
      </c>
      <c r="J707" s="90" t="str">
        <f t="shared" si="33"/>
        <v>Desarrollo del Sistema de Educación Superior</v>
      </c>
      <c r="K707" s="90" t="s">
        <v>401</v>
      </c>
    </row>
    <row r="708" spans="3:11" x14ac:dyDescent="0.25">
      <c r="C708" s="135"/>
      <c r="D708" s="143"/>
      <c r="E708" s="110"/>
      <c r="F708" s="89">
        <f t="shared" si="32"/>
        <v>0</v>
      </c>
      <c r="G708" s="153"/>
      <c r="H708" s="136"/>
      <c r="I708" s="122" t="e">
        <f>VLOOKUP(H708,Presupuesto!$B$11:$C$565,2,0)</f>
        <v>#N/A</v>
      </c>
      <c r="J708" s="90" t="str">
        <f t="shared" si="33"/>
        <v>Desarrollo del Sistema de Educación Superior</v>
      </c>
      <c r="K708" s="90" t="s">
        <v>401</v>
      </c>
    </row>
    <row r="709" spans="3:11" x14ac:dyDescent="0.25">
      <c r="C709" s="135"/>
      <c r="D709" s="143"/>
      <c r="E709" s="110"/>
      <c r="F709" s="89">
        <f t="shared" si="32"/>
        <v>0</v>
      </c>
      <c r="G709" s="153"/>
      <c r="H709" s="136"/>
      <c r="I709" s="122" t="e">
        <f>VLOOKUP(H709,Presupuesto!$B$11:$C$565,2,0)</f>
        <v>#N/A</v>
      </c>
      <c r="J709" s="90" t="str">
        <f t="shared" si="33"/>
        <v>Desarrollo del Sistema de Educación Superior</v>
      </c>
      <c r="K709" s="90" t="s">
        <v>401</v>
      </c>
    </row>
    <row r="710" spans="3:11" x14ac:dyDescent="0.25">
      <c r="C710" s="135"/>
      <c r="D710" s="143"/>
      <c r="E710" s="110"/>
      <c r="F710" s="89">
        <f t="shared" si="32"/>
        <v>0</v>
      </c>
      <c r="G710" s="153"/>
      <c r="H710" s="136"/>
      <c r="I710" s="122" t="e">
        <f>VLOOKUP(H710,Presupuesto!$B$11:$C$565,2,0)</f>
        <v>#N/A</v>
      </c>
      <c r="J710" s="90" t="str">
        <f t="shared" si="33"/>
        <v>Desarrollo del Sistema de Educación Superior</v>
      </c>
      <c r="K710" s="90" t="s">
        <v>401</v>
      </c>
    </row>
    <row r="711" spans="3:11" x14ac:dyDescent="0.25">
      <c r="C711" s="137"/>
      <c r="D711" s="143"/>
      <c r="E711" s="110"/>
      <c r="F711" s="89">
        <f t="shared" si="32"/>
        <v>0</v>
      </c>
      <c r="G711" s="153"/>
      <c r="H711" s="138"/>
      <c r="I711" s="122" t="e">
        <f>VLOOKUP(H711,Presupuesto!$B$11:$C$565,2,0)</f>
        <v>#N/A</v>
      </c>
      <c r="J711" s="90" t="str">
        <f t="shared" si="33"/>
        <v>Desarrollo del Sistema de Educación Superior</v>
      </c>
      <c r="K711" s="90" t="s">
        <v>392</v>
      </c>
    </row>
    <row r="712" spans="3:11" x14ac:dyDescent="0.25">
      <c r="C712" s="137"/>
      <c r="D712" s="143"/>
      <c r="E712" s="110"/>
      <c r="F712" s="89">
        <f t="shared" si="32"/>
        <v>0</v>
      </c>
      <c r="G712" s="153"/>
      <c r="H712" s="138"/>
      <c r="I712" s="122" t="e">
        <f>VLOOKUP(H712,Presupuesto!$B$11:$C$565,2,0)</f>
        <v>#N/A</v>
      </c>
      <c r="J712" s="90" t="str">
        <f t="shared" si="33"/>
        <v>Desarrollo del Sistema de Educación Superior</v>
      </c>
      <c r="K712" s="90" t="s">
        <v>401</v>
      </c>
    </row>
    <row r="713" spans="3:11" x14ac:dyDescent="0.25">
      <c r="C713" s="137"/>
      <c r="D713" s="143"/>
      <c r="E713" s="110"/>
      <c r="F713" s="89">
        <f t="shared" si="32"/>
        <v>0</v>
      </c>
      <c r="G713" s="153"/>
      <c r="H713" s="138"/>
      <c r="I713" s="122" t="e">
        <f>VLOOKUP(H713,Presupuesto!$B$11:$C$565,2,0)</f>
        <v>#N/A</v>
      </c>
      <c r="J713" s="90" t="str">
        <f t="shared" si="33"/>
        <v>Desarrollo del Sistema de Educación Superior</v>
      </c>
      <c r="K713" s="90" t="s">
        <v>401</v>
      </c>
    </row>
    <row r="714" spans="3:11" x14ac:dyDescent="0.25">
      <c r="C714" s="137"/>
      <c r="D714" s="143"/>
      <c r="E714" s="110"/>
      <c r="F714" s="89">
        <f t="shared" si="32"/>
        <v>0</v>
      </c>
      <c r="G714" s="153"/>
      <c r="H714" s="138"/>
      <c r="I714" s="122" t="e">
        <f>VLOOKUP(H714,Presupuesto!$B$11:$C$565,2,0)</f>
        <v>#N/A</v>
      </c>
      <c r="J714" s="90" t="str">
        <f t="shared" si="33"/>
        <v>Desarrollo del Sistema de Educación Superior</v>
      </c>
      <c r="K714" s="90" t="s">
        <v>401</v>
      </c>
    </row>
    <row r="715" spans="3:11" ht="15.75" thickBot="1" x14ac:dyDescent="0.3">
      <c r="C715" s="139"/>
      <c r="D715" s="151"/>
      <c r="E715" s="95"/>
      <c r="F715" s="97">
        <f t="shared" si="32"/>
        <v>0</v>
      </c>
      <c r="G715" s="154"/>
      <c r="H715" s="140"/>
      <c r="I715" s="124" t="e">
        <f>VLOOKUP(H715,Presupuesto!$B$11:$C$565,2,0)</f>
        <v>#N/A</v>
      </c>
      <c r="J715" s="98" t="str">
        <f t="shared" si="33"/>
        <v>Desarrollo del Sistema de Educación Superior</v>
      </c>
      <c r="K715" s="116" t="s">
        <v>383</v>
      </c>
    </row>
  </sheetData>
  <autoFilter ref="F16:F715"/>
  <dataConsolidate/>
  <dataValidations count="7">
    <dataValidation type="list" allowBlank="1" showInputMessage="1" showErrorMessage="1" errorTitle="¡Ingreso Inválido!" error="Seleccione una opción de la lista." promptTitle="Tipo de Presupuesto" prompt="Seleccione una opción de la lista." sqref="G593:G627 H61 G17:G51 G61:G95 G105:G139 G149:G183 G193:G227 G283:G317 G373:G407 G237:G271 G417:G451 G505:G539 G329:G363 G549:G583 G637:G671 G681:G715 G461:G495">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3:K317 K329:K363 K373:K407 K417:K451 K461:K495 K505:K539 K549:K583 K593:K627 K637:K671 K681:K715">
      <formula1>$U$2:$AF$2</formula1>
    </dataValidation>
    <dataValidation type="list" allowBlank="1" showInputMessage="1" showErrorMessage="1" errorTitle="¡Ingreso Invalido!" error="Seleccione una opción de la lista." promptTitle="Categoria/Zona de Viáticos" prompt="Seleccione una opción de la lista" sqref="C681 C61 C105 C149 C193 C237 C283 C329 C373 C417 C461 C505 C549 C593 C637">
      <formula1>$AH$2:$BU$2</formula1>
    </dataValidation>
    <dataValidation type="list" allowBlank="1" showInputMessage="1" showErrorMessage="1" errorTitle="¡Ingreso Inválido!" error="Verifique el valor ingresado." promptTitle="Ingrese el Objeto de Gasto" prompt="Ingrese el Objeto de Gasto" sqref="H593:H627 H681:H715 H417:H451 H105:H139 H62:H95 H461:H495 H149:H183 H193:H227 H331:H363 H375:H407 H505:H539 H285:H317 H549:H583 H637:H671 H283 H329 H373 H237:H271 H17:H51">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4:J317 J330:J363 J374:J407 J418:J451 J462:J495 J506:J539 J550:J583 J594:J627 J638:J671 J682:J715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3 J329 J373 J417 J461 J505 J549 J593 J637 J681">
      <formula1>$A$2:$Q$2</formula1>
    </dataValidation>
    <dataValidation type="list" allowBlank="1" showInputMessage="1" showErrorMessage="1" errorTitle="¡Ingreso Inválido!" error="Verifique el valor ingresado" promptTitle="Objeto de Gasto" prompt="Ingrese el Objeto de Gasto" sqref="H284 H330 H374">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78" customWidth="1"/>
    <col min="2" max="2" width="7.85546875" style="78" customWidth="1"/>
    <col min="3" max="3" width="46.7109375" style="78" bestFit="1" customWidth="1"/>
    <col min="4" max="4" width="26.85546875" style="78" bestFit="1" customWidth="1"/>
    <col min="5" max="5" width="13.85546875" style="78" customWidth="1"/>
    <col min="6" max="6" width="21.85546875" style="78" customWidth="1"/>
    <col min="7" max="7" width="16.5703125" style="70" customWidth="1"/>
    <col min="8" max="8" width="18.28515625" style="78" customWidth="1"/>
    <col min="9" max="9" width="43.28515625" style="78" customWidth="1"/>
    <col min="10" max="10" width="28.140625" style="78" bestFit="1" customWidth="1"/>
    <col min="11" max="11" width="19.85546875" style="78" bestFit="1" customWidth="1"/>
    <col min="12" max="12" width="12.7109375" style="78" bestFit="1" customWidth="1"/>
    <col min="13" max="16384" width="11.5703125" style="78"/>
  </cols>
  <sheetData>
    <row r="1" spans="1:555" ht="26.25" hidden="1" x14ac:dyDescent="0.25">
      <c r="A1" s="179" t="s">
        <v>240</v>
      </c>
      <c r="B1" s="182" t="s">
        <v>241</v>
      </c>
      <c r="C1" s="173" t="s">
        <v>242</v>
      </c>
      <c r="D1" s="173" t="s">
        <v>482</v>
      </c>
      <c r="E1" s="173" t="s">
        <v>484</v>
      </c>
      <c r="F1" s="173" t="s">
        <v>486</v>
      </c>
      <c r="G1" s="173" t="s">
        <v>488</v>
      </c>
      <c r="H1" s="173" t="s">
        <v>490</v>
      </c>
      <c r="I1" s="173" t="s">
        <v>492</v>
      </c>
      <c r="J1" s="173" t="s">
        <v>243</v>
      </c>
      <c r="K1" s="173" t="s">
        <v>495</v>
      </c>
      <c r="L1" s="173" t="s">
        <v>244</v>
      </c>
      <c r="M1" s="173" t="s">
        <v>497</v>
      </c>
      <c r="N1" s="173" t="s">
        <v>499</v>
      </c>
      <c r="O1" s="173" t="s">
        <v>501</v>
      </c>
      <c r="P1" s="173" t="s">
        <v>245</v>
      </c>
      <c r="Q1" s="173" t="s">
        <v>502</v>
      </c>
      <c r="R1" s="173" t="s">
        <v>505</v>
      </c>
      <c r="S1" s="173" t="s">
        <v>246</v>
      </c>
      <c r="T1" s="173" t="s">
        <v>507</v>
      </c>
      <c r="U1" s="173" t="s">
        <v>247</v>
      </c>
      <c r="V1" s="173" t="s">
        <v>508</v>
      </c>
      <c r="W1" s="173" t="s">
        <v>509</v>
      </c>
      <c r="X1" s="173" t="s">
        <v>513</v>
      </c>
      <c r="Y1" s="173" t="s">
        <v>263</v>
      </c>
      <c r="Z1" s="173" t="s">
        <v>514</v>
      </c>
      <c r="AA1" s="173" t="s">
        <v>516</v>
      </c>
      <c r="AB1" s="173" t="s">
        <v>518</v>
      </c>
      <c r="AC1" s="173" t="s">
        <v>264</v>
      </c>
      <c r="AD1" s="173" t="s">
        <v>520</v>
      </c>
      <c r="AE1" s="173" t="s">
        <v>522</v>
      </c>
      <c r="AF1" s="173" t="s">
        <v>524</v>
      </c>
      <c r="AG1" s="173" t="s">
        <v>526</v>
      </c>
      <c r="AH1" s="173" t="s">
        <v>239</v>
      </c>
      <c r="AI1" s="173" t="s">
        <v>528</v>
      </c>
      <c r="AJ1" s="182" t="s">
        <v>248</v>
      </c>
      <c r="AK1" s="173" t="s">
        <v>530</v>
      </c>
      <c r="AL1" s="173" t="s">
        <v>249</v>
      </c>
      <c r="AM1" s="173" t="s">
        <v>532</v>
      </c>
      <c r="AN1" s="173" t="s">
        <v>534</v>
      </c>
      <c r="AO1" s="173" t="s">
        <v>250</v>
      </c>
      <c r="AP1" s="173" t="s">
        <v>536</v>
      </c>
      <c r="AQ1" s="173" t="s">
        <v>538</v>
      </c>
      <c r="AR1" s="173" t="s">
        <v>251</v>
      </c>
      <c r="AS1" s="173" t="s">
        <v>539</v>
      </c>
      <c r="AT1" s="173" t="s">
        <v>541</v>
      </c>
      <c r="AU1" s="173" t="s">
        <v>542</v>
      </c>
      <c r="AV1" s="173" t="s">
        <v>543</v>
      </c>
      <c r="AW1" s="173" t="s">
        <v>545</v>
      </c>
      <c r="AX1" s="173" t="s">
        <v>547</v>
      </c>
      <c r="AY1" s="173" t="s">
        <v>548</v>
      </c>
      <c r="AZ1" s="173" t="s">
        <v>252</v>
      </c>
      <c r="BA1" s="173" t="s">
        <v>550</v>
      </c>
      <c r="BB1" s="173" t="s">
        <v>552</v>
      </c>
      <c r="BC1" s="173" t="s">
        <v>554</v>
      </c>
      <c r="BD1" s="173" t="s">
        <v>556</v>
      </c>
      <c r="BE1" s="173" t="s">
        <v>558</v>
      </c>
      <c r="BF1" s="173" t="s">
        <v>560</v>
      </c>
      <c r="BG1" s="173" t="s">
        <v>562</v>
      </c>
      <c r="BH1" s="173" t="s">
        <v>564</v>
      </c>
      <c r="BI1" s="173" t="s">
        <v>265</v>
      </c>
      <c r="BJ1" s="173" t="s">
        <v>566</v>
      </c>
      <c r="BK1" s="173" t="s">
        <v>568</v>
      </c>
      <c r="BL1" s="173" t="s">
        <v>570</v>
      </c>
      <c r="BM1" s="173" t="s">
        <v>572</v>
      </c>
      <c r="BN1" s="173" t="s">
        <v>574</v>
      </c>
      <c r="BO1" s="173" t="s">
        <v>576</v>
      </c>
      <c r="BP1" s="173" t="s">
        <v>578</v>
      </c>
      <c r="BQ1" s="173" t="s">
        <v>580</v>
      </c>
      <c r="BR1" s="173" t="s">
        <v>582</v>
      </c>
      <c r="BS1" s="173" t="s">
        <v>584</v>
      </c>
      <c r="BT1" s="182" t="s">
        <v>253</v>
      </c>
      <c r="BU1" s="173" t="s">
        <v>254</v>
      </c>
      <c r="BV1" s="173" t="s">
        <v>586</v>
      </c>
      <c r="BW1" s="173" t="s">
        <v>255</v>
      </c>
      <c r="BX1" s="173" t="s">
        <v>588</v>
      </c>
      <c r="BY1" s="173" t="s">
        <v>590</v>
      </c>
      <c r="BZ1" s="182" t="s">
        <v>256</v>
      </c>
      <c r="CA1" s="173" t="s">
        <v>257</v>
      </c>
      <c r="CB1" s="173" t="s">
        <v>592</v>
      </c>
      <c r="CC1" s="173" t="s">
        <v>258</v>
      </c>
      <c r="CD1" s="173" t="s">
        <v>594</v>
      </c>
      <c r="CE1" s="173" t="s">
        <v>596</v>
      </c>
      <c r="CF1" s="173" t="s">
        <v>598</v>
      </c>
      <c r="CG1" s="182" t="s">
        <v>259</v>
      </c>
      <c r="CH1" s="173" t="s">
        <v>604</v>
      </c>
      <c r="CI1" s="173" t="s">
        <v>606</v>
      </c>
      <c r="CJ1" s="173" t="s">
        <v>260</v>
      </c>
      <c r="CK1" s="173" t="s">
        <v>600</v>
      </c>
      <c r="CL1" s="173" t="s">
        <v>602</v>
      </c>
      <c r="CM1" s="173" t="s">
        <v>261</v>
      </c>
      <c r="CN1" s="173" t="s">
        <v>608</v>
      </c>
      <c r="CO1" s="173" t="s">
        <v>262</v>
      </c>
      <c r="CP1" s="173" t="s">
        <v>609</v>
      </c>
      <c r="CQ1" s="170" t="s">
        <v>266</v>
      </c>
      <c r="CR1" s="182" t="s">
        <v>267</v>
      </c>
      <c r="CS1" s="173" t="s">
        <v>610</v>
      </c>
      <c r="CT1" s="173" t="s">
        <v>611</v>
      </c>
      <c r="CU1" s="173" t="s">
        <v>613</v>
      </c>
      <c r="CV1" s="173" t="s">
        <v>268</v>
      </c>
      <c r="CW1" s="173" t="s">
        <v>615</v>
      </c>
      <c r="CX1" s="173" t="s">
        <v>617</v>
      </c>
      <c r="CY1" s="173" t="s">
        <v>619</v>
      </c>
      <c r="CZ1" s="173" t="s">
        <v>621</v>
      </c>
      <c r="DA1" s="173" t="s">
        <v>623</v>
      </c>
      <c r="DB1" s="173" t="s">
        <v>625</v>
      </c>
      <c r="DC1" s="182" t="s">
        <v>269</v>
      </c>
      <c r="DD1" s="173" t="s">
        <v>270</v>
      </c>
      <c r="DE1" s="173" t="s">
        <v>627</v>
      </c>
      <c r="DF1" s="173" t="s">
        <v>271</v>
      </c>
      <c r="DG1" s="173" t="s">
        <v>629</v>
      </c>
      <c r="DH1" s="173" t="s">
        <v>631</v>
      </c>
      <c r="DI1" s="173" t="s">
        <v>633</v>
      </c>
      <c r="DJ1" s="173" t="s">
        <v>635</v>
      </c>
      <c r="DK1" s="173" t="s">
        <v>637</v>
      </c>
      <c r="DL1" s="173" t="s">
        <v>639</v>
      </c>
      <c r="DM1" s="173" t="s">
        <v>641</v>
      </c>
      <c r="DN1" s="173" t="s">
        <v>272</v>
      </c>
      <c r="DO1" s="173" t="s">
        <v>643</v>
      </c>
      <c r="DP1" s="173" t="s">
        <v>645</v>
      </c>
      <c r="DQ1" s="173" t="s">
        <v>647</v>
      </c>
      <c r="DR1" s="182" t="s">
        <v>273</v>
      </c>
      <c r="DS1" s="173" t="s">
        <v>649</v>
      </c>
      <c r="DT1" s="173" t="s">
        <v>274</v>
      </c>
      <c r="DU1" s="173" t="s">
        <v>651</v>
      </c>
      <c r="DV1" s="173" t="s">
        <v>275</v>
      </c>
      <c r="DW1" s="173" t="s">
        <v>653</v>
      </c>
      <c r="DX1" s="173" t="s">
        <v>655</v>
      </c>
      <c r="DY1" s="173" t="s">
        <v>657</v>
      </c>
      <c r="DZ1" s="173" t="s">
        <v>659</v>
      </c>
      <c r="EA1" s="173" t="s">
        <v>661</v>
      </c>
      <c r="EB1" s="173" t="s">
        <v>663</v>
      </c>
      <c r="EC1" s="173" t="s">
        <v>665</v>
      </c>
      <c r="ED1" s="173" t="s">
        <v>667</v>
      </c>
      <c r="EE1" s="173" t="s">
        <v>669</v>
      </c>
      <c r="EF1" s="173" t="s">
        <v>671</v>
      </c>
      <c r="EG1" s="173" t="s">
        <v>673</v>
      </c>
      <c r="EH1" s="182" t="s">
        <v>276</v>
      </c>
      <c r="EI1" s="173" t="s">
        <v>675</v>
      </c>
      <c r="EJ1" s="173" t="s">
        <v>277</v>
      </c>
      <c r="EK1" s="173" t="s">
        <v>677</v>
      </c>
      <c r="EL1" s="173" t="s">
        <v>679</v>
      </c>
      <c r="EM1" s="173" t="s">
        <v>278</v>
      </c>
      <c r="EN1" s="173" t="s">
        <v>681</v>
      </c>
      <c r="EO1" s="173" t="s">
        <v>683</v>
      </c>
      <c r="EP1" s="173" t="s">
        <v>279</v>
      </c>
      <c r="EQ1" s="173" t="s">
        <v>685</v>
      </c>
      <c r="ER1" s="173" t="s">
        <v>687</v>
      </c>
      <c r="ES1" s="173" t="s">
        <v>689</v>
      </c>
      <c r="ET1" s="173" t="s">
        <v>280</v>
      </c>
      <c r="EU1" s="173" t="s">
        <v>691</v>
      </c>
      <c r="EV1" s="173" t="s">
        <v>693</v>
      </c>
      <c r="EW1" s="182" t="s">
        <v>281</v>
      </c>
      <c r="EX1" s="173" t="s">
        <v>282</v>
      </c>
      <c r="EY1" s="173" t="s">
        <v>695</v>
      </c>
      <c r="EZ1" s="173" t="s">
        <v>697</v>
      </c>
      <c r="FA1" s="173" t="s">
        <v>699</v>
      </c>
      <c r="FB1" s="173" t="s">
        <v>701</v>
      </c>
      <c r="FC1" s="173" t="s">
        <v>283</v>
      </c>
      <c r="FD1" s="173" t="s">
        <v>703</v>
      </c>
      <c r="FE1" s="173" t="s">
        <v>705</v>
      </c>
      <c r="FF1" s="173" t="s">
        <v>707</v>
      </c>
      <c r="FG1" s="173" t="s">
        <v>709</v>
      </c>
      <c r="FH1" s="173" t="s">
        <v>711</v>
      </c>
      <c r="FI1" s="173" t="s">
        <v>284</v>
      </c>
      <c r="FJ1" s="173" t="s">
        <v>714</v>
      </c>
      <c r="FK1" s="173" t="s">
        <v>285</v>
      </c>
      <c r="FL1" s="173" t="s">
        <v>717</v>
      </c>
      <c r="FM1" s="173" t="s">
        <v>718</v>
      </c>
      <c r="FN1" s="173" t="s">
        <v>720</v>
      </c>
      <c r="FO1" s="173" t="s">
        <v>286</v>
      </c>
      <c r="FP1" s="173" t="s">
        <v>723</v>
      </c>
      <c r="FQ1" s="173" t="s">
        <v>724</v>
      </c>
      <c r="FR1" s="173" t="s">
        <v>726</v>
      </c>
      <c r="FS1" s="173" t="s">
        <v>287</v>
      </c>
      <c r="FT1" s="173" t="s">
        <v>729</v>
      </c>
      <c r="FU1" s="173" t="s">
        <v>731</v>
      </c>
      <c r="FV1" s="173" t="s">
        <v>733</v>
      </c>
      <c r="FW1" s="182" t="s">
        <v>288</v>
      </c>
      <c r="FX1" s="182" t="s">
        <v>289</v>
      </c>
      <c r="FY1" s="173" t="s">
        <v>295</v>
      </c>
      <c r="FZ1" s="173" t="s">
        <v>735</v>
      </c>
      <c r="GA1" s="173" t="s">
        <v>737</v>
      </c>
      <c r="GB1" s="173" t="s">
        <v>739</v>
      </c>
      <c r="GC1" s="173" t="s">
        <v>741</v>
      </c>
      <c r="GD1" s="173" t="s">
        <v>743</v>
      </c>
      <c r="GE1" s="173" t="s">
        <v>745</v>
      </c>
      <c r="GF1" s="182" t="s">
        <v>290</v>
      </c>
      <c r="GG1" s="173" t="s">
        <v>296</v>
      </c>
      <c r="GH1" s="173" t="s">
        <v>747</v>
      </c>
      <c r="GI1" s="173" t="s">
        <v>749</v>
      </c>
      <c r="GJ1" s="173" t="s">
        <v>750</v>
      </c>
      <c r="GK1" s="173" t="s">
        <v>297</v>
      </c>
      <c r="GL1" s="173" t="s">
        <v>753</v>
      </c>
      <c r="GM1" s="173" t="s">
        <v>754</v>
      </c>
      <c r="GN1" s="182" t="s">
        <v>291</v>
      </c>
      <c r="GO1" s="173" t="s">
        <v>292</v>
      </c>
      <c r="GP1" s="173" t="s">
        <v>756</v>
      </c>
      <c r="GQ1" s="173" t="s">
        <v>758</v>
      </c>
      <c r="GR1" s="173" t="s">
        <v>760</v>
      </c>
      <c r="GS1" s="173" t="s">
        <v>762</v>
      </c>
      <c r="GT1" s="173" t="s">
        <v>764</v>
      </c>
      <c r="GU1" s="182" t="s">
        <v>293</v>
      </c>
      <c r="GV1" s="173" t="s">
        <v>294</v>
      </c>
      <c r="GW1" s="173" t="s">
        <v>766</v>
      </c>
      <c r="GX1" s="173" t="s">
        <v>768</v>
      </c>
      <c r="GY1" s="173" t="s">
        <v>770</v>
      </c>
      <c r="GZ1" s="173" t="s">
        <v>772</v>
      </c>
      <c r="HA1" s="173" t="s">
        <v>774</v>
      </c>
      <c r="HB1" s="173" t="s">
        <v>776</v>
      </c>
      <c r="HC1" s="170" t="s">
        <v>298</v>
      </c>
      <c r="HD1" s="182" t="s">
        <v>299</v>
      </c>
      <c r="HE1" s="173" t="s">
        <v>300</v>
      </c>
      <c r="HF1" s="173" t="s">
        <v>778</v>
      </c>
      <c r="HG1" s="173" t="s">
        <v>780</v>
      </c>
      <c r="HH1" s="173" t="s">
        <v>782</v>
      </c>
      <c r="HI1" s="173" t="s">
        <v>784</v>
      </c>
      <c r="HJ1" s="173" t="s">
        <v>301</v>
      </c>
      <c r="HK1" s="173" t="s">
        <v>787</v>
      </c>
      <c r="HL1" s="173" t="s">
        <v>318</v>
      </c>
      <c r="HM1" s="173" t="s">
        <v>825</v>
      </c>
      <c r="HN1" s="173" t="s">
        <v>827</v>
      </c>
      <c r="HO1" s="173" t="s">
        <v>829</v>
      </c>
      <c r="HP1" s="182" t="s">
        <v>302</v>
      </c>
      <c r="HQ1" s="173" t="s">
        <v>789</v>
      </c>
      <c r="HR1" s="173" t="s">
        <v>791</v>
      </c>
      <c r="HS1" s="173" t="s">
        <v>303</v>
      </c>
      <c r="HT1" s="173" t="s">
        <v>794</v>
      </c>
      <c r="HU1" s="173" t="s">
        <v>796</v>
      </c>
      <c r="HV1" s="173" t="s">
        <v>797</v>
      </c>
      <c r="HW1" s="173" t="s">
        <v>799</v>
      </c>
      <c r="HX1" s="182" t="s">
        <v>304</v>
      </c>
      <c r="HY1" s="173" t="s">
        <v>801</v>
      </c>
      <c r="HZ1" s="173" t="s">
        <v>803</v>
      </c>
      <c r="IA1" s="173" t="s">
        <v>805</v>
      </c>
      <c r="IB1" s="173" t="s">
        <v>305</v>
      </c>
      <c r="IC1" s="173" t="s">
        <v>807</v>
      </c>
      <c r="ID1" s="173" t="s">
        <v>809</v>
      </c>
      <c r="IE1" s="173" t="s">
        <v>306</v>
      </c>
      <c r="IF1" s="173" t="s">
        <v>811</v>
      </c>
      <c r="IG1" s="173" t="s">
        <v>813</v>
      </c>
      <c r="IH1" s="173" t="s">
        <v>307</v>
      </c>
      <c r="II1" s="173" t="s">
        <v>815</v>
      </c>
      <c r="IJ1" s="173" t="s">
        <v>817</v>
      </c>
      <c r="IK1" s="173" t="s">
        <v>819</v>
      </c>
      <c r="IL1" s="173" t="s">
        <v>821</v>
      </c>
      <c r="IM1" s="173" t="s">
        <v>308</v>
      </c>
      <c r="IN1" s="173" t="s">
        <v>823</v>
      </c>
      <c r="IO1" s="182" t="s">
        <v>309</v>
      </c>
      <c r="IP1" s="173" t="s">
        <v>831</v>
      </c>
      <c r="IQ1" s="173" t="s">
        <v>833</v>
      </c>
      <c r="IR1" s="173" t="s">
        <v>310</v>
      </c>
      <c r="IS1" s="173" t="s">
        <v>835</v>
      </c>
      <c r="IT1" s="173" t="s">
        <v>837</v>
      </c>
      <c r="IU1" s="173" t="s">
        <v>839</v>
      </c>
      <c r="IV1" s="182" t="s">
        <v>311</v>
      </c>
      <c r="IW1" s="173" t="s">
        <v>841</v>
      </c>
      <c r="IX1" s="173" t="s">
        <v>312</v>
      </c>
      <c r="IY1" s="173" t="s">
        <v>844</v>
      </c>
      <c r="IZ1" s="173" t="s">
        <v>846</v>
      </c>
      <c r="JA1" s="173" t="s">
        <v>848</v>
      </c>
      <c r="JB1" s="173" t="s">
        <v>850</v>
      </c>
      <c r="JC1" s="173" t="s">
        <v>852</v>
      </c>
      <c r="JD1" s="173" t="s">
        <v>854</v>
      </c>
      <c r="JE1" s="173" t="s">
        <v>313</v>
      </c>
      <c r="JF1" s="173" t="s">
        <v>857</v>
      </c>
      <c r="JG1" s="173" t="s">
        <v>859</v>
      </c>
      <c r="JH1" s="173" t="s">
        <v>861</v>
      </c>
      <c r="JI1" s="173" t="s">
        <v>863</v>
      </c>
      <c r="JJ1" s="173" t="s">
        <v>865</v>
      </c>
      <c r="JK1" s="173" t="s">
        <v>867</v>
      </c>
      <c r="JL1" s="173" t="s">
        <v>869</v>
      </c>
      <c r="JM1" s="173" t="s">
        <v>871</v>
      </c>
      <c r="JN1" s="173" t="s">
        <v>314</v>
      </c>
      <c r="JO1" s="173" t="s">
        <v>874</v>
      </c>
      <c r="JP1" s="173" t="s">
        <v>876</v>
      </c>
      <c r="JQ1" s="173" t="s">
        <v>878</v>
      </c>
      <c r="JR1" s="173" t="s">
        <v>880</v>
      </c>
      <c r="JS1" s="173" t="s">
        <v>881</v>
      </c>
      <c r="JT1" s="173" t="s">
        <v>883</v>
      </c>
      <c r="JU1" s="173" t="s">
        <v>885</v>
      </c>
      <c r="JV1" s="173" t="s">
        <v>887</v>
      </c>
      <c r="JW1" s="173" t="s">
        <v>889</v>
      </c>
      <c r="JX1" s="173" t="s">
        <v>891</v>
      </c>
      <c r="JY1" s="173" t="s">
        <v>893</v>
      </c>
      <c r="JZ1" s="173" t="s">
        <v>895</v>
      </c>
      <c r="KA1" s="173" t="s">
        <v>897</v>
      </c>
      <c r="KB1" s="173" t="s">
        <v>899</v>
      </c>
      <c r="KC1" s="173" t="s">
        <v>901</v>
      </c>
      <c r="KD1" s="173" t="s">
        <v>903</v>
      </c>
      <c r="KE1" s="173" t="s">
        <v>905</v>
      </c>
      <c r="KF1" s="173" t="s">
        <v>907</v>
      </c>
      <c r="KG1" s="173" t="s">
        <v>909</v>
      </c>
      <c r="KH1" s="173" t="s">
        <v>911</v>
      </c>
      <c r="KI1" s="173" t="s">
        <v>913</v>
      </c>
      <c r="KJ1" s="173" t="s">
        <v>915</v>
      </c>
      <c r="KK1" s="173" t="s">
        <v>917</v>
      </c>
      <c r="KL1" s="173" t="s">
        <v>919</v>
      </c>
      <c r="KM1" s="173" t="s">
        <v>921</v>
      </c>
      <c r="KN1" s="173" t="s">
        <v>923</v>
      </c>
      <c r="KO1" s="182" t="s">
        <v>315</v>
      </c>
      <c r="KP1" s="173" t="s">
        <v>925</v>
      </c>
      <c r="KQ1" s="173" t="s">
        <v>316</v>
      </c>
      <c r="KR1" s="173" t="s">
        <v>928</v>
      </c>
      <c r="KS1" s="173" t="s">
        <v>930</v>
      </c>
      <c r="KT1" s="173" t="s">
        <v>932</v>
      </c>
      <c r="KU1" s="173" t="s">
        <v>934</v>
      </c>
      <c r="KV1" s="173" t="s">
        <v>317</v>
      </c>
      <c r="KW1" s="173" t="s">
        <v>937</v>
      </c>
      <c r="KX1" s="173" t="s">
        <v>939</v>
      </c>
      <c r="KY1" s="173" t="s">
        <v>941</v>
      </c>
      <c r="KZ1" s="173" t="s">
        <v>943</v>
      </c>
      <c r="LA1" s="173" t="s">
        <v>945</v>
      </c>
      <c r="LB1" s="173" t="s">
        <v>947</v>
      </c>
      <c r="LC1" s="173" t="s">
        <v>949</v>
      </c>
      <c r="LD1" s="170" t="s">
        <v>319</v>
      </c>
      <c r="LE1" s="182" t="s">
        <v>320</v>
      </c>
      <c r="LF1" s="173" t="s">
        <v>321</v>
      </c>
      <c r="LG1" s="173" t="s">
        <v>335</v>
      </c>
      <c r="LH1" s="173" t="s">
        <v>951</v>
      </c>
      <c r="LI1" s="173" t="s">
        <v>953</v>
      </c>
      <c r="LJ1" s="173" t="s">
        <v>955</v>
      </c>
      <c r="LK1" s="173" t="s">
        <v>957</v>
      </c>
      <c r="LL1" s="173" t="s">
        <v>336</v>
      </c>
      <c r="LM1" s="173" t="s">
        <v>959</v>
      </c>
      <c r="LN1" s="173" t="s">
        <v>337</v>
      </c>
      <c r="LO1" s="173" t="s">
        <v>961</v>
      </c>
      <c r="LP1" s="173" t="s">
        <v>322</v>
      </c>
      <c r="LQ1" s="173" t="s">
        <v>963</v>
      </c>
      <c r="LR1" s="173" t="s">
        <v>338</v>
      </c>
      <c r="LS1" s="173" t="s">
        <v>965</v>
      </c>
      <c r="LT1" s="173" t="s">
        <v>967</v>
      </c>
      <c r="LU1" s="173" t="s">
        <v>339</v>
      </c>
      <c r="LV1" s="182" t="s">
        <v>323</v>
      </c>
      <c r="LW1" s="173" t="s">
        <v>324</v>
      </c>
      <c r="LX1" s="173" t="s">
        <v>969</v>
      </c>
      <c r="LY1" s="173" t="s">
        <v>971</v>
      </c>
      <c r="LZ1" s="173" t="s">
        <v>972</v>
      </c>
      <c r="MA1" s="173" t="s">
        <v>974</v>
      </c>
      <c r="MB1" s="173" t="s">
        <v>975</v>
      </c>
      <c r="MC1" s="173" t="s">
        <v>977</v>
      </c>
      <c r="MD1" s="173" t="s">
        <v>979</v>
      </c>
      <c r="ME1" s="173" t="s">
        <v>981</v>
      </c>
      <c r="MF1" s="173" t="s">
        <v>983</v>
      </c>
      <c r="MG1" s="173" t="s">
        <v>325</v>
      </c>
      <c r="MH1" s="173" t="s">
        <v>986</v>
      </c>
      <c r="MI1" s="173" t="s">
        <v>987</v>
      </c>
      <c r="MJ1" s="173" t="s">
        <v>989</v>
      </c>
      <c r="MK1" s="173" t="s">
        <v>326</v>
      </c>
      <c r="ML1" s="173" t="s">
        <v>992</v>
      </c>
      <c r="MM1" s="173" t="s">
        <v>993</v>
      </c>
      <c r="MN1" s="173" t="s">
        <v>995</v>
      </c>
      <c r="MO1" s="173" t="s">
        <v>997</v>
      </c>
      <c r="MP1" s="173" t="s">
        <v>327</v>
      </c>
      <c r="MQ1" s="173" t="s">
        <v>1000</v>
      </c>
      <c r="MR1" s="173" t="s">
        <v>1002</v>
      </c>
      <c r="MS1" s="173" t="s">
        <v>1004</v>
      </c>
      <c r="MT1" s="173" t="s">
        <v>1006</v>
      </c>
      <c r="MU1" s="173" t="s">
        <v>328</v>
      </c>
      <c r="MV1" s="173" t="s">
        <v>1009</v>
      </c>
      <c r="MW1" s="173" t="s">
        <v>1011</v>
      </c>
      <c r="MX1" s="173" t="s">
        <v>1013</v>
      </c>
      <c r="MY1" s="173" t="s">
        <v>1015</v>
      </c>
      <c r="MZ1" s="173" t="s">
        <v>1017</v>
      </c>
      <c r="NA1" s="173" t="s">
        <v>1019</v>
      </c>
      <c r="NB1" s="173" t="s">
        <v>1021</v>
      </c>
      <c r="NC1" s="173" t="s">
        <v>1023</v>
      </c>
      <c r="ND1" s="173" t="s">
        <v>1025</v>
      </c>
      <c r="NE1" s="173" t="s">
        <v>1027</v>
      </c>
      <c r="NF1" s="173" t="s">
        <v>1029</v>
      </c>
      <c r="NG1" s="173" t="s">
        <v>1030</v>
      </c>
      <c r="NH1" s="182" t="s">
        <v>329</v>
      </c>
      <c r="NI1" s="173" t="s">
        <v>330</v>
      </c>
      <c r="NJ1" s="173" t="s">
        <v>1032</v>
      </c>
      <c r="NK1" s="173" t="s">
        <v>1034</v>
      </c>
      <c r="NL1" s="173" t="s">
        <v>1036</v>
      </c>
      <c r="NM1" s="173" t="s">
        <v>1038</v>
      </c>
      <c r="NN1" s="182" t="s">
        <v>331</v>
      </c>
      <c r="NO1" s="173" t="s">
        <v>332</v>
      </c>
      <c r="NP1" s="173" t="s">
        <v>1039</v>
      </c>
      <c r="NQ1" s="173" t="s">
        <v>333</v>
      </c>
      <c r="NR1" s="173" t="s">
        <v>1041</v>
      </c>
      <c r="NS1" s="173" t="s">
        <v>1043</v>
      </c>
      <c r="NT1" s="173" t="s">
        <v>334</v>
      </c>
      <c r="NU1" s="173" t="s">
        <v>1045</v>
      </c>
      <c r="NV1" s="170" t="s">
        <v>340</v>
      </c>
      <c r="NW1" s="182" t="s">
        <v>341</v>
      </c>
      <c r="NX1" s="173" t="s">
        <v>342</v>
      </c>
      <c r="NY1" s="173" t="s">
        <v>1048</v>
      </c>
      <c r="NZ1" s="173" t="s">
        <v>1050</v>
      </c>
      <c r="OA1" s="173" t="s">
        <v>343</v>
      </c>
      <c r="OB1" s="173" t="s">
        <v>353</v>
      </c>
      <c r="OC1" s="173" t="s">
        <v>1052</v>
      </c>
      <c r="OD1" s="173" t="s">
        <v>1054</v>
      </c>
      <c r="OE1" s="173" t="s">
        <v>1056</v>
      </c>
      <c r="OF1" s="173" t="s">
        <v>1058</v>
      </c>
      <c r="OG1" s="173" t="s">
        <v>1060</v>
      </c>
      <c r="OH1" s="173" t="s">
        <v>1062</v>
      </c>
      <c r="OI1" s="173" t="s">
        <v>1064</v>
      </c>
      <c r="OJ1" s="173" t="s">
        <v>1066</v>
      </c>
      <c r="OK1" s="173" t="s">
        <v>1068</v>
      </c>
      <c r="OL1" s="173" t="s">
        <v>1070</v>
      </c>
      <c r="OM1" s="173" t="s">
        <v>1072</v>
      </c>
      <c r="ON1" s="173" t="s">
        <v>1074</v>
      </c>
      <c r="OO1" s="173" t="s">
        <v>1076</v>
      </c>
      <c r="OP1" s="173" t="s">
        <v>1078</v>
      </c>
      <c r="OQ1" s="173" t="s">
        <v>1080</v>
      </c>
      <c r="OR1" s="173" t="s">
        <v>1082</v>
      </c>
      <c r="OS1" s="173" t="s">
        <v>1084</v>
      </c>
      <c r="OT1" s="173" t="s">
        <v>1086</v>
      </c>
      <c r="OU1" s="173" t="s">
        <v>1088</v>
      </c>
      <c r="OV1" s="173" t="s">
        <v>1090</v>
      </c>
      <c r="OW1" s="173" t="s">
        <v>1092</v>
      </c>
      <c r="OX1" s="173" t="s">
        <v>1094</v>
      </c>
      <c r="OY1" s="173" t="s">
        <v>354</v>
      </c>
      <c r="OZ1" s="173" t="s">
        <v>1097</v>
      </c>
      <c r="PA1" s="173" t="s">
        <v>1099</v>
      </c>
      <c r="PB1" s="173" t="s">
        <v>1100</v>
      </c>
      <c r="PC1" s="173" t="s">
        <v>1102</v>
      </c>
      <c r="PD1" s="173" t="s">
        <v>1104</v>
      </c>
      <c r="PE1" s="173" t="s">
        <v>1106</v>
      </c>
      <c r="PF1" s="173" t="s">
        <v>1108</v>
      </c>
      <c r="PG1" s="173" t="s">
        <v>1110</v>
      </c>
      <c r="PH1" s="173" t="s">
        <v>1112</v>
      </c>
      <c r="PI1" s="173" t="s">
        <v>1114</v>
      </c>
      <c r="PJ1" s="173" t="s">
        <v>1116</v>
      </c>
      <c r="PK1" s="173" t="s">
        <v>1118</v>
      </c>
      <c r="PL1" s="173" t="s">
        <v>1120</v>
      </c>
      <c r="PM1" s="173" t="s">
        <v>1122</v>
      </c>
      <c r="PN1" s="173" t="s">
        <v>1124</v>
      </c>
      <c r="PO1" s="173" t="s">
        <v>1126</v>
      </c>
      <c r="PP1" s="173" t="s">
        <v>1128</v>
      </c>
      <c r="PQ1" s="173" t="s">
        <v>1130</v>
      </c>
      <c r="PR1" s="173" t="s">
        <v>1132</v>
      </c>
      <c r="PS1" s="173" t="s">
        <v>1134</v>
      </c>
      <c r="PT1" s="173" t="s">
        <v>1136</v>
      </c>
      <c r="PU1" s="173" t="s">
        <v>1138</v>
      </c>
      <c r="PV1" s="173" t="s">
        <v>1140</v>
      </c>
      <c r="PW1" s="173" t="s">
        <v>1142</v>
      </c>
      <c r="PX1" s="173" t="s">
        <v>1144</v>
      </c>
      <c r="PY1" s="173" t="s">
        <v>1146</v>
      </c>
      <c r="PZ1" s="173" t="s">
        <v>344</v>
      </c>
      <c r="QA1" s="173" t="s">
        <v>1148</v>
      </c>
      <c r="QB1" s="173" t="s">
        <v>1150</v>
      </c>
      <c r="QC1" s="173" t="s">
        <v>1152</v>
      </c>
      <c r="QD1" s="173" t="s">
        <v>1154</v>
      </c>
      <c r="QE1" s="173" t="s">
        <v>1156</v>
      </c>
      <c r="QF1" s="182" t="s">
        <v>345</v>
      </c>
      <c r="QG1" s="173" t="s">
        <v>346</v>
      </c>
      <c r="QH1" s="173" t="s">
        <v>1158</v>
      </c>
      <c r="QI1" s="173" t="s">
        <v>1160</v>
      </c>
      <c r="QJ1" s="173" t="s">
        <v>1162</v>
      </c>
      <c r="QK1" s="173" t="s">
        <v>1164</v>
      </c>
      <c r="QL1" s="173" t="s">
        <v>1166</v>
      </c>
      <c r="QM1" s="173" t="s">
        <v>1168</v>
      </c>
      <c r="QN1" s="182" t="s">
        <v>347</v>
      </c>
      <c r="QO1" s="173" t="s">
        <v>1170</v>
      </c>
      <c r="QP1" s="173" t="s">
        <v>348</v>
      </c>
      <c r="QQ1" s="173" t="s">
        <v>355</v>
      </c>
      <c r="QR1" s="173" t="s">
        <v>1172</v>
      </c>
      <c r="QS1" s="173" t="s">
        <v>1174</v>
      </c>
      <c r="QT1" s="173" t="s">
        <v>1176</v>
      </c>
      <c r="QU1" s="173" t="s">
        <v>1178</v>
      </c>
      <c r="QV1" s="173" t="s">
        <v>1180</v>
      </c>
      <c r="QW1" s="173" t="s">
        <v>1182</v>
      </c>
      <c r="QX1" s="173" t="s">
        <v>1184</v>
      </c>
      <c r="QY1" s="173" t="s">
        <v>1186</v>
      </c>
      <c r="QZ1" s="173" t="s">
        <v>1188</v>
      </c>
      <c r="RA1" s="173" t="s">
        <v>1190</v>
      </c>
      <c r="RB1" s="173" t="s">
        <v>1192</v>
      </c>
      <c r="RC1" s="173" t="s">
        <v>1194</v>
      </c>
      <c r="RD1" s="173" t="s">
        <v>1196</v>
      </c>
      <c r="RE1" s="173" t="s">
        <v>1198</v>
      </c>
      <c r="RF1" s="182" t="s">
        <v>349</v>
      </c>
      <c r="RG1" s="173" t="s">
        <v>350</v>
      </c>
      <c r="RH1" s="173" t="s">
        <v>1200</v>
      </c>
      <c r="RI1" s="173" t="s">
        <v>1202</v>
      </c>
      <c r="RJ1" s="182" t="s">
        <v>351</v>
      </c>
      <c r="RK1" s="173" t="s">
        <v>352</v>
      </c>
      <c r="RL1" s="173" t="s">
        <v>1204</v>
      </c>
      <c r="RM1" s="173" t="s">
        <v>1205</v>
      </c>
      <c r="RN1" s="173" t="s">
        <v>1206</v>
      </c>
      <c r="RO1" s="173" t="s">
        <v>1207</v>
      </c>
      <c r="RP1" s="173" t="s">
        <v>1209</v>
      </c>
      <c r="RQ1" s="173" t="s">
        <v>1210</v>
      </c>
      <c r="RR1" s="173" t="s">
        <v>1212</v>
      </c>
      <c r="RS1" s="173" t="s">
        <v>1213</v>
      </c>
      <c r="RT1" s="170" t="s">
        <v>356</v>
      </c>
      <c r="RU1" s="182" t="s">
        <v>357</v>
      </c>
      <c r="RV1" s="173" t="s">
        <v>358</v>
      </c>
      <c r="RW1" s="173" t="s">
        <v>1215</v>
      </c>
      <c r="RX1" s="173" t="s">
        <v>1217</v>
      </c>
      <c r="RY1" s="173" t="s">
        <v>359</v>
      </c>
      <c r="RZ1" s="173" t="s">
        <v>1219</v>
      </c>
      <c r="SA1" s="173" t="s">
        <v>1221</v>
      </c>
      <c r="SB1" s="173" t="s">
        <v>1223</v>
      </c>
      <c r="SC1" s="173" t="s">
        <v>1225</v>
      </c>
      <c r="SD1" s="182" t="s">
        <v>360</v>
      </c>
      <c r="SE1" s="173" t="s">
        <v>361</v>
      </c>
      <c r="SF1" s="173" t="s">
        <v>1227</v>
      </c>
      <c r="SG1" s="173" t="s">
        <v>1229</v>
      </c>
      <c r="SH1" s="173" t="s">
        <v>1231</v>
      </c>
      <c r="SI1" s="173" t="s">
        <v>1233</v>
      </c>
      <c r="SJ1" s="173" t="s">
        <v>1235</v>
      </c>
      <c r="SK1" s="173" t="s">
        <v>1237</v>
      </c>
      <c r="SL1" s="173" t="s">
        <v>1239</v>
      </c>
      <c r="SM1" s="173" t="s">
        <v>1241</v>
      </c>
      <c r="SN1" s="173" t="s">
        <v>1243</v>
      </c>
      <c r="SO1" s="173" t="s">
        <v>1245</v>
      </c>
      <c r="SP1" s="173" t="s">
        <v>1247</v>
      </c>
      <c r="SQ1" s="173" t="s">
        <v>1249</v>
      </c>
      <c r="SR1" s="173" t="s">
        <v>1251</v>
      </c>
      <c r="SS1" s="173" t="s">
        <v>1253</v>
      </c>
      <c r="ST1" s="173" t="s">
        <v>1255</v>
      </c>
      <c r="SU1" s="170" t="s">
        <v>362</v>
      </c>
      <c r="SV1" s="182" t="s">
        <v>363</v>
      </c>
      <c r="SW1" s="173" t="s">
        <v>364</v>
      </c>
      <c r="SX1" s="173" t="s">
        <v>1257</v>
      </c>
      <c r="SY1" s="173" t="s">
        <v>1259</v>
      </c>
      <c r="SZ1" s="173" t="s">
        <v>1261</v>
      </c>
      <c r="TA1" s="173" t="s">
        <v>1263</v>
      </c>
      <c r="TB1" s="173" t="s">
        <v>1265</v>
      </c>
      <c r="TC1" s="173" t="s">
        <v>365</v>
      </c>
      <c r="TD1" s="173" t="s">
        <v>1267</v>
      </c>
      <c r="TE1" s="173" t="s">
        <v>1269</v>
      </c>
      <c r="TF1" s="173" t="s">
        <v>1271</v>
      </c>
      <c r="TG1" s="173" t="s">
        <v>1273</v>
      </c>
      <c r="TH1" s="173" t="s">
        <v>1275</v>
      </c>
      <c r="TI1" s="173" t="s">
        <v>1277</v>
      </c>
      <c r="TJ1" s="182" t="s">
        <v>366</v>
      </c>
      <c r="TK1" s="173" t="s">
        <v>367</v>
      </c>
      <c r="TL1" s="173" t="s">
        <v>368</v>
      </c>
      <c r="TM1" s="173" t="s">
        <v>1279</v>
      </c>
      <c r="TN1" s="173" t="s">
        <v>1281</v>
      </c>
      <c r="TO1" s="173" t="s">
        <v>1282</v>
      </c>
      <c r="TP1" s="173" t="s">
        <v>1284</v>
      </c>
      <c r="TQ1" s="173" t="s">
        <v>1286</v>
      </c>
      <c r="TR1" s="173" t="s">
        <v>1288</v>
      </c>
      <c r="TS1" s="173" t="s">
        <v>1290</v>
      </c>
      <c r="TT1" s="173" t="s">
        <v>1292</v>
      </c>
      <c r="TU1" s="173" t="s">
        <v>1294</v>
      </c>
      <c r="TV1" s="173" t="s">
        <v>1296</v>
      </c>
      <c r="TW1" s="173" t="s">
        <v>1298</v>
      </c>
      <c r="TX1" s="173" t="s">
        <v>1300</v>
      </c>
      <c r="TY1" s="173" t="s">
        <v>1302</v>
      </c>
      <c r="TZ1" s="173" t="s">
        <v>1304</v>
      </c>
      <c r="UA1" s="173" t="s">
        <v>1306</v>
      </c>
      <c r="UB1" s="173" t="s">
        <v>1308</v>
      </c>
      <c r="UC1" s="170" t="s">
        <v>1310</v>
      </c>
      <c r="UD1" s="173" t="s">
        <v>1312</v>
      </c>
      <c r="UE1" s="173" t="s">
        <v>1314</v>
      </c>
      <c r="UF1" s="173" t="s">
        <v>1316</v>
      </c>
      <c r="UG1" s="173" t="s">
        <v>1318</v>
      </c>
      <c r="UH1" s="173" t="s">
        <v>1320</v>
      </c>
      <c r="UI1" s="176"/>
    </row>
    <row r="2" spans="1:555" s="114" customFormat="1" hidden="1" x14ac:dyDescent="0.25">
      <c r="A2" s="114" t="s">
        <v>1327</v>
      </c>
      <c r="B2" s="114" t="s">
        <v>1329</v>
      </c>
      <c r="C2" s="114" t="s">
        <v>460</v>
      </c>
      <c r="D2" s="114" t="s">
        <v>1328</v>
      </c>
      <c r="E2" s="114" t="s">
        <v>1330</v>
      </c>
      <c r="F2" s="114" t="s">
        <v>461</v>
      </c>
      <c r="G2" s="152" t="s">
        <v>1331</v>
      </c>
      <c r="H2" s="114" t="s">
        <v>1332</v>
      </c>
      <c r="I2" s="114" t="s">
        <v>1333</v>
      </c>
      <c r="J2" s="114" t="s">
        <v>1343</v>
      </c>
      <c r="K2" s="114" t="s">
        <v>1334</v>
      </c>
      <c r="L2" s="114" t="s">
        <v>1335</v>
      </c>
      <c r="M2" s="114" t="s">
        <v>1336</v>
      </c>
      <c r="N2" s="114" t="s">
        <v>1337</v>
      </c>
      <c r="O2" s="114" t="s">
        <v>1338</v>
      </c>
      <c r="P2" s="114" t="s">
        <v>1345</v>
      </c>
      <c r="Q2" s="114" t="s">
        <v>1368</v>
      </c>
      <c r="R2" s="311" t="str">
        <f>+Presupuesto!D11</f>
        <v>Recurrente</v>
      </c>
      <c r="S2" s="311" t="str">
        <f>+Presupuesto!E11</f>
        <v>Programa / Proyecto 2017</v>
      </c>
      <c r="U2" s="114" t="s">
        <v>383</v>
      </c>
      <c r="V2" s="114" t="s">
        <v>401</v>
      </c>
      <c r="W2" s="114" t="s">
        <v>384</v>
      </c>
      <c r="X2" s="114" t="s">
        <v>385</v>
      </c>
      <c r="Y2" s="114" t="s">
        <v>386</v>
      </c>
      <c r="Z2" s="114" t="s">
        <v>387</v>
      </c>
      <c r="AA2" s="114" t="s">
        <v>388</v>
      </c>
      <c r="AB2" s="114" t="s">
        <v>389</v>
      </c>
      <c r="AC2" s="114" t="s">
        <v>390</v>
      </c>
      <c r="AD2" s="114" t="s">
        <v>391</v>
      </c>
      <c r="AE2" s="114" t="s">
        <v>392</v>
      </c>
      <c r="AF2" s="114" t="s">
        <v>393</v>
      </c>
      <c r="AH2" s="306" t="s">
        <v>409</v>
      </c>
      <c r="AI2" s="306" t="s">
        <v>410</v>
      </c>
      <c r="AJ2" s="306" t="s">
        <v>411</v>
      </c>
      <c r="AK2" s="306" t="s">
        <v>412</v>
      </c>
      <c r="AL2" s="306" t="s">
        <v>413</v>
      </c>
      <c r="AM2" s="306" t="s">
        <v>416</v>
      </c>
      <c r="AN2" s="306" t="s">
        <v>414</v>
      </c>
      <c r="AO2" s="306" t="s">
        <v>415</v>
      </c>
      <c r="AP2" s="306" t="s">
        <v>417</v>
      </c>
      <c r="AQ2" s="306" t="s">
        <v>418</v>
      </c>
      <c r="AR2" s="306" t="s">
        <v>419</v>
      </c>
      <c r="AS2" s="306" t="s">
        <v>420</v>
      </c>
      <c r="AT2" s="306" t="s">
        <v>421</v>
      </c>
      <c r="AU2" s="306" t="s">
        <v>422</v>
      </c>
      <c r="AV2" s="306" t="s">
        <v>423</v>
      </c>
      <c r="AW2" s="306" t="s">
        <v>424</v>
      </c>
      <c r="AX2" s="306" t="s">
        <v>425</v>
      </c>
      <c r="AY2" s="306" t="s">
        <v>426</v>
      </c>
      <c r="AZ2" s="306" t="s">
        <v>427</v>
      </c>
      <c r="BA2" s="306" t="s">
        <v>428</v>
      </c>
      <c r="BB2" s="306" t="s">
        <v>429</v>
      </c>
      <c r="BC2" s="306" t="s">
        <v>430</v>
      </c>
      <c r="BD2" s="306" t="s">
        <v>431</v>
      </c>
      <c r="BE2" s="306" t="s">
        <v>432</v>
      </c>
      <c r="BF2" s="306" t="s">
        <v>433</v>
      </c>
      <c r="BG2" s="306" t="s">
        <v>434</v>
      </c>
      <c r="BH2" s="306" t="s">
        <v>435</v>
      </c>
      <c r="BI2" s="306" t="s">
        <v>436</v>
      </c>
      <c r="BJ2" s="306" t="s">
        <v>437</v>
      </c>
      <c r="BK2" s="306" t="s">
        <v>438</v>
      </c>
      <c r="BL2" s="306" t="s">
        <v>439</v>
      </c>
      <c r="BM2" s="306" t="s">
        <v>440</v>
      </c>
      <c r="BN2" s="306" t="s">
        <v>441</v>
      </c>
      <c r="BO2" s="306" t="s">
        <v>442</v>
      </c>
      <c r="BP2" s="306" t="s">
        <v>443</v>
      </c>
      <c r="BQ2" s="306" t="s">
        <v>444</v>
      </c>
      <c r="BR2" s="306" t="s">
        <v>445</v>
      </c>
      <c r="BS2" s="306" t="s">
        <v>446</v>
      </c>
      <c r="BT2" s="306" t="s">
        <v>447</v>
      </c>
      <c r="BU2" s="306" t="s">
        <v>448</v>
      </c>
    </row>
    <row r="3" spans="1:555" hidden="1" x14ac:dyDescent="0.25">
      <c r="AH3" s="307">
        <v>2500</v>
      </c>
      <c r="AI3" s="307">
        <v>1900</v>
      </c>
      <c r="AJ3" s="307">
        <v>1650</v>
      </c>
      <c r="AK3" s="307">
        <v>1580</v>
      </c>
      <c r="AL3" s="307">
        <v>2250</v>
      </c>
      <c r="AM3" s="307">
        <v>1650</v>
      </c>
      <c r="AN3" s="307">
        <v>1400</v>
      </c>
      <c r="AO3" s="308">
        <v>1340</v>
      </c>
      <c r="AP3" s="308">
        <v>2000</v>
      </c>
      <c r="AQ3" s="308">
        <v>1400</v>
      </c>
      <c r="AR3" s="308">
        <v>1150</v>
      </c>
      <c r="AS3" s="308">
        <v>1100</v>
      </c>
      <c r="AT3" s="308">
        <v>1750</v>
      </c>
      <c r="AU3" s="308">
        <v>1150</v>
      </c>
      <c r="AV3" s="308">
        <v>900</v>
      </c>
      <c r="AW3" s="308">
        <v>860</v>
      </c>
      <c r="AX3" s="308">
        <v>1200</v>
      </c>
      <c r="AY3" s="309">
        <v>900</v>
      </c>
      <c r="AZ3" s="309">
        <v>650</v>
      </c>
      <c r="BA3" s="309">
        <v>620</v>
      </c>
      <c r="BB3" s="307">
        <f>+'Cuadro Resumen'!C213</f>
        <v>5759.1495000000004</v>
      </c>
      <c r="BC3" s="307">
        <f>+'Cuadro Resumen'!D213</f>
        <v>5307.4515000000001</v>
      </c>
      <c r="BD3" s="307">
        <f>+'Cuadro Resumen'!E213</f>
        <v>6775.47</v>
      </c>
      <c r="BE3" s="307">
        <f>+'Cuadro Resumen'!F213</f>
        <v>6323.7719999999999</v>
      </c>
      <c r="BF3" s="307">
        <f>+'Cuadro Resumen'!C214</f>
        <v>5081.6025</v>
      </c>
      <c r="BG3" s="307">
        <f>+'Cuadro Resumen'!D214</f>
        <v>4629.9045000000006</v>
      </c>
      <c r="BH3" s="307">
        <f>+'Cuadro Resumen'!E214</f>
        <v>6097.9230000000007</v>
      </c>
      <c r="BI3" s="307">
        <f>+'Cuadro Resumen'!F214</f>
        <v>5646.2250000000004</v>
      </c>
      <c r="BJ3" s="308">
        <f>+'Cuadro Resumen'!C215</f>
        <v>4404.0555000000004</v>
      </c>
      <c r="BK3" s="308">
        <f>+'Cuadro Resumen'!D215</f>
        <v>4065.2820000000002</v>
      </c>
      <c r="BL3" s="308">
        <f>+'Cuadro Resumen'!E215</f>
        <v>5420.3760000000002</v>
      </c>
      <c r="BM3" s="308">
        <f>+'Cuadro Resumen'!F215</f>
        <v>4968.6779999999999</v>
      </c>
      <c r="BN3" s="308">
        <f>+'Cuadro Resumen'!C216</f>
        <v>3726.5085000000004</v>
      </c>
      <c r="BO3" s="308">
        <f>+'Cuadro Resumen'!D216</f>
        <v>3387.7350000000001</v>
      </c>
      <c r="BP3" s="308">
        <f>+'Cuadro Resumen'!E216</f>
        <v>4742.8290000000006</v>
      </c>
      <c r="BQ3" s="308">
        <f>+'Cuadro Resumen'!F216</f>
        <v>4404.0555000000004</v>
      </c>
      <c r="BR3" s="308">
        <f>+'Cuadro Resumen'!C217</f>
        <v>3274.8105</v>
      </c>
      <c r="BS3" s="308">
        <f>+'Cuadro Resumen'!D217</f>
        <v>3048.9615000000003</v>
      </c>
      <c r="BT3" s="308">
        <f>+'Cuadro Resumen'!E217</f>
        <v>4178.2065000000002</v>
      </c>
      <c r="BU3" s="308">
        <f>+'Cuadro Resumen'!F217</f>
        <v>3839.433</v>
      </c>
    </row>
    <row r="4" spans="1:555" ht="15.75" thickBot="1" x14ac:dyDescent="0.3"/>
    <row r="5" spans="1:555" ht="27" thickBot="1" x14ac:dyDescent="0.3">
      <c r="C5" s="79" t="s">
        <v>377</v>
      </c>
      <c r="D5" s="190">
        <f>SUMIF(C:C,$C$10,D:D)</f>
        <v>0</v>
      </c>
    </row>
    <row r="6" spans="1:555" x14ac:dyDescent="0.25">
      <c r="C6" s="99"/>
      <c r="D6" s="99"/>
      <c r="E6" s="99"/>
      <c r="F6" s="99"/>
      <c r="G6" s="71"/>
      <c r="H6" s="99"/>
      <c r="I6" s="99"/>
    </row>
    <row r="7" spans="1:555" x14ac:dyDescent="0.25">
      <c r="C7" s="99"/>
      <c r="D7" s="99"/>
      <c r="E7" s="99"/>
      <c r="F7" s="99"/>
      <c r="G7" s="71"/>
      <c r="H7" s="99"/>
      <c r="I7" s="99"/>
    </row>
    <row r="8" spans="1:555" x14ac:dyDescent="0.25">
      <c r="C8" s="99"/>
      <c r="D8" s="99"/>
      <c r="E8" s="99"/>
      <c r="F8" s="99"/>
      <c r="G8" s="71"/>
      <c r="H8" s="99"/>
      <c r="I8" s="99"/>
    </row>
    <row r="9" spans="1:555" ht="15.75" thickBot="1" x14ac:dyDescent="0.3">
      <c r="C9" s="99"/>
      <c r="D9" s="99"/>
      <c r="E9" s="99"/>
      <c r="F9" s="99"/>
      <c r="G9" s="71"/>
      <c r="H9" s="99"/>
      <c r="I9" s="99"/>
      <c r="K9" s="168"/>
    </row>
    <row r="10" spans="1:555" ht="15.75" thickBot="1" x14ac:dyDescent="0.3">
      <c r="C10" s="149" t="s">
        <v>53</v>
      </c>
      <c r="D10" s="253">
        <f>SUM(F17:F38)</f>
        <v>0</v>
      </c>
      <c r="F10" s="67"/>
      <c r="G10" s="72"/>
      <c r="H10" s="67"/>
      <c r="I10" s="67"/>
    </row>
    <row r="11" spans="1:555" x14ac:dyDescent="0.25">
      <c r="B11" s="85"/>
      <c r="C11" s="67"/>
      <c r="D11" s="31"/>
      <c r="E11" s="85"/>
      <c r="F11" s="85"/>
      <c r="G11" s="85"/>
      <c r="H11" s="69"/>
      <c r="I11" s="69"/>
      <c r="J11" s="69"/>
      <c r="K11" s="104"/>
    </row>
    <row r="12" spans="1:555" x14ac:dyDescent="0.25">
      <c r="B12" s="85"/>
      <c r="C12" s="67"/>
      <c r="D12" s="31"/>
      <c r="E12" s="85"/>
      <c r="F12" s="85"/>
      <c r="G12" s="85"/>
      <c r="H12" s="69"/>
      <c r="I12" s="69"/>
      <c r="J12" s="69"/>
      <c r="K12" s="104"/>
    </row>
    <row r="13" spans="1:555" ht="15.75" x14ac:dyDescent="0.25">
      <c r="B13" s="85"/>
      <c r="C13" s="194" t="s">
        <v>381</v>
      </c>
      <c r="D13" s="252"/>
      <c r="E13" s="85"/>
      <c r="F13" s="85"/>
      <c r="G13" s="85"/>
      <c r="H13" s="69"/>
      <c r="I13" s="69"/>
      <c r="J13" s="69"/>
      <c r="K13" s="104"/>
    </row>
    <row r="14" spans="1:555" ht="18.75" x14ac:dyDescent="0.25">
      <c r="B14" s="85"/>
      <c r="C14" s="195" t="e">
        <f>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REF!,2,FALSE),IFERROR(VLOOKUP(D13,'16. Desa. del Sistema Educ.Sup.'!$F:$G,2,FALSE),IFERROR(VLOOKUP(D13,#REF!,2,FALSE),VLOOKUP(D13,#REF!,2,0)))))))))))))))))</f>
        <v>#REF!</v>
      </c>
      <c r="D14" s="31"/>
      <c r="E14" s="85"/>
      <c r="F14" s="85"/>
      <c r="G14" s="85"/>
      <c r="H14" s="69"/>
      <c r="I14" s="69"/>
      <c r="J14" s="69"/>
      <c r="K14" s="104"/>
    </row>
    <row r="15" spans="1:555" ht="15.75" thickBot="1" x14ac:dyDescent="0.3">
      <c r="F15" s="85"/>
      <c r="G15" s="69"/>
      <c r="H15" s="69"/>
      <c r="I15" s="69"/>
    </row>
    <row r="16" spans="1:555" ht="30.75" thickBot="1" x14ac:dyDescent="0.3">
      <c r="C16" s="121" t="s">
        <v>44</v>
      </c>
      <c r="D16" s="126" t="s">
        <v>55</v>
      </c>
      <c r="E16" s="128" t="s">
        <v>57</v>
      </c>
      <c r="F16" s="127" t="s">
        <v>27</v>
      </c>
      <c r="G16" s="125" t="s">
        <v>120</v>
      </c>
      <c r="H16" s="128" t="s">
        <v>46</v>
      </c>
      <c r="I16" s="125" t="s">
        <v>121</v>
      </c>
      <c r="J16" s="125" t="s">
        <v>399</v>
      </c>
      <c r="K16" s="125" t="s">
        <v>400</v>
      </c>
      <c r="L16" s="125" t="s">
        <v>454</v>
      </c>
    </row>
    <row r="17" spans="3:12" x14ac:dyDescent="0.25">
      <c r="C17" s="133"/>
      <c r="D17" s="150"/>
      <c r="E17" s="107"/>
      <c r="F17" s="89">
        <f t="shared" ref="F17:F38" si="0">D17*E17</f>
        <v>0</v>
      </c>
      <c r="G17" s="153"/>
      <c r="H17" s="134" t="s">
        <v>1052</v>
      </c>
      <c r="I17" s="122" t="str">
        <f>VLOOKUP(H17,Presupuesto!$B$11:$C$565,2,0)</f>
        <v>BECAS</v>
      </c>
      <c r="J17" s="203" t="s">
        <v>1343</v>
      </c>
      <c r="K17" s="90" t="s">
        <v>383</v>
      </c>
      <c r="L17" s="90"/>
    </row>
    <row r="18" spans="3:12" x14ac:dyDescent="0.25">
      <c r="C18" s="133"/>
      <c r="D18" s="150"/>
      <c r="E18" s="115"/>
      <c r="F18" s="89">
        <f t="shared" si="0"/>
        <v>0</v>
      </c>
      <c r="G18" s="153"/>
      <c r="H18" s="134" t="s">
        <v>1054</v>
      </c>
      <c r="I18" s="122" t="str">
        <f>VLOOKUP(H18,Presupuesto!$B$11:$C$565,2,0)</f>
        <v>BECAS ESTUDIANTES DE PREGRADO (PLAN REFORMA)</v>
      </c>
      <c r="J18" s="90" t="str">
        <f>$J$17</f>
        <v>Posgrado</v>
      </c>
      <c r="K18" s="90" t="s">
        <v>401</v>
      </c>
      <c r="L18" s="90"/>
    </row>
    <row r="19" spans="3:12" x14ac:dyDescent="0.25">
      <c r="C19" s="133"/>
      <c r="D19" s="150"/>
      <c r="E19" s="115"/>
      <c r="F19" s="89">
        <f t="shared" si="0"/>
        <v>0</v>
      </c>
      <c r="G19" s="153"/>
      <c r="H19" s="134" t="s">
        <v>1056</v>
      </c>
      <c r="I19" s="122" t="str">
        <f>VLOOKUP(H19,Presupuesto!$B$11:$C$565,2,0)</f>
        <v>BECAS CONVENIO MINISTERIO SALUD -IHSS-UNAH</v>
      </c>
      <c r="J19" s="90" t="str">
        <f t="shared" ref="J19:J37" si="1">$J$17</f>
        <v>Posgrado</v>
      </c>
      <c r="K19" s="90" t="s">
        <v>401</v>
      </c>
      <c r="L19" s="90"/>
    </row>
    <row r="20" spans="3:12" x14ac:dyDescent="0.25">
      <c r="C20" s="133"/>
      <c r="D20" s="150"/>
      <c r="E20" s="115"/>
      <c r="F20" s="89">
        <f t="shared" si="0"/>
        <v>0</v>
      </c>
      <c r="G20" s="153"/>
      <c r="H20" s="134" t="s">
        <v>1058</v>
      </c>
      <c r="I20" s="122" t="str">
        <f>VLOOKUP(H20,Presupuesto!$B$11:$C$565,2,0)</f>
        <v>BECAS DE ACTUALIZACION Y CAPACITACION DOCENTE</v>
      </c>
      <c r="J20" s="90" t="str">
        <f t="shared" si="1"/>
        <v>Posgrado</v>
      </c>
      <c r="K20" s="90" t="s">
        <v>401</v>
      </c>
      <c r="L20" s="90"/>
    </row>
    <row r="21" spans="3:12" x14ac:dyDescent="0.25">
      <c r="C21" s="133"/>
      <c r="D21" s="150"/>
      <c r="E21" s="115"/>
      <c r="F21" s="89">
        <f t="shared" si="0"/>
        <v>0</v>
      </c>
      <c r="G21" s="153"/>
      <c r="H21" s="134" t="s">
        <v>1060</v>
      </c>
      <c r="I21" s="122" t="str">
        <f>VLOOKUP(H21,Presupuesto!$B$11:$C$565,2,0)</f>
        <v>BECAS EXCELENCIA ACADEMICA</v>
      </c>
      <c r="J21" s="90" t="str">
        <f t="shared" si="1"/>
        <v>Posgrado</v>
      </c>
      <c r="K21" s="90" t="s">
        <v>401</v>
      </c>
      <c r="L21" s="90"/>
    </row>
    <row r="22" spans="3:12" x14ac:dyDescent="0.25">
      <c r="C22" s="133"/>
      <c r="D22" s="150"/>
      <c r="E22" s="115"/>
      <c r="F22" s="89">
        <f t="shared" si="0"/>
        <v>0</v>
      </c>
      <c r="G22" s="153"/>
      <c r="H22" s="134" t="s">
        <v>1062</v>
      </c>
      <c r="I22" s="122" t="str">
        <f>VLOOKUP(H22,Presupuesto!$B$11:$C$565,2,0)</f>
        <v>BECAS PARA HIJOS DE LOS TRABAJADORES</v>
      </c>
      <c r="J22" s="90" t="str">
        <f t="shared" si="1"/>
        <v>Posgrado</v>
      </c>
      <c r="K22" s="90" t="s">
        <v>390</v>
      </c>
      <c r="L22" s="90"/>
    </row>
    <row r="23" spans="3:12" x14ac:dyDescent="0.25">
      <c r="C23" s="133"/>
      <c r="D23" s="150"/>
      <c r="E23" s="115"/>
      <c r="F23" s="89">
        <f t="shared" si="0"/>
        <v>0</v>
      </c>
      <c r="G23" s="153"/>
      <c r="H23" s="134" t="s">
        <v>1064</v>
      </c>
      <c r="I23" s="122" t="str">
        <f>VLOOKUP(H23,Presupuesto!$B$11:$C$565,2,0)</f>
        <v>BECAS POST GRADO ECONOMIA</v>
      </c>
      <c r="J23" s="90" t="str">
        <f t="shared" si="1"/>
        <v>Posgrado</v>
      </c>
      <c r="K23" s="90" t="s">
        <v>401</v>
      </c>
      <c r="L23" s="90"/>
    </row>
    <row r="24" spans="3:12" x14ac:dyDescent="0.25">
      <c r="C24" s="133"/>
      <c r="D24" s="150"/>
      <c r="E24" s="115"/>
      <c r="F24" s="89">
        <f t="shared" si="0"/>
        <v>0</v>
      </c>
      <c r="G24" s="153"/>
      <c r="H24" s="134" t="s">
        <v>1066</v>
      </c>
      <c r="I24" s="122" t="str">
        <f>VLOOKUP(H24,Presupuesto!$B$11:$C$565,2,0)</f>
        <v>BECAS POST-GRADO DE TRABAJO SOCIAL</v>
      </c>
      <c r="J24" s="90" t="str">
        <f t="shared" si="1"/>
        <v>Posgrado</v>
      </c>
      <c r="K24" s="90" t="s">
        <v>401</v>
      </c>
      <c r="L24" s="90"/>
    </row>
    <row r="25" spans="3:12" x14ac:dyDescent="0.25">
      <c r="C25" s="133"/>
      <c r="D25" s="150"/>
      <c r="E25" s="115"/>
      <c r="F25" s="89">
        <f t="shared" si="0"/>
        <v>0</v>
      </c>
      <c r="G25" s="153"/>
      <c r="H25" s="134" t="s">
        <v>1068</v>
      </c>
      <c r="I25" s="122" t="str">
        <f>VLOOKUP(H25,Presupuesto!$B$11:$C$565,2,0)</f>
        <v>BECAS PROFESIONALIZANTES DOCENTE (PLAN DE REFORMA)</v>
      </c>
      <c r="J25" s="90" t="str">
        <f t="shared" si="1"/>
        <v>Posgrado</v>
      </c>
      <c r="K25" s="90" t="s">
        <v>401</v>
      </c>
      <c r="L25" s="90"/>
    </row>
    <row r="26" spans="3:12" x14ac:dyDescent="0.25">
      <c r="C26" s="133"/>
      <c r="D26" s="150"/>
      <c r="E26" s="115"/>
      <c r="F26" s="89">
        <f t="shared" si="0"/>
        <v>0</v>
      </c>
      <c r="G26" s="153"/>
      <c r="H26" s="134" t="s">
        <v>1070</v>
      </c>
      <c r="I26" s="122" t="str">
        <f>VLOOKUP(H26,Presupuesto!$B$11:$C$565,2,0)</f>
        <v>PRESTAMOS A ESTUDIANTES</v>
      </c>
      <c r="J26" s="90" t="str">
        <f t="shared" si="1"/>
        <v>Posgrado</v>
      </c>
      <c r="K26" s="90" t="s">
        <v>401</v>
      </c>
      <c r="L26" s="90"/>
    </row>
    <row r="27" spans="3:12" x14ac:dyDescent="0.25">
      <c r="C27" s="133"/>
      <c r="D27" s="150"/>
      <c r="E27" s="115"/>
      <c r="F27" s="89">
        <f t="shared" si="0"/>
        <v>0</v>
      </c>
      <c r="G27" s="153"/>
      <c r="H27" s="134" t="s">
        <v>1072</v>
      </c>
      <c r="I27" s="122" t="str">
        <f>VLOOKUP(H27,Presupuesto!$B$11:$C$565,2,0)</f>
        <v>BECAS TALLERES EMPLEADOS A ESTUDIANTES</v>
      </c>
      <c r="J27" s="90" t="str">
        <f t="shared" si="1"/>
        <v>Posgrado</v>
      </c>
      <c r="K27" s="90" t="s">
        <v>401</v>
      </c>
      <c r="L27" s="90"/>
    </row>
    <row r="28" spans="3:12" x14ac:dyDescent="0.25">
      <c r="C28" s="133"/>
      <c r="D28" s="150"/>
      <c r="E28" s="115"/>
      <c r="F28" s="89">
        <f t="shared" si="0"/>
        <v>0</v>
      </c>
      <c r="G28" s="153"/>
      <c r="H28" s="134" t="s">
        <v>1074</v>
      </c>
      <c r="I28" s="122" t="str">
        <f>VLOOKUP(H28,Presupuesto!$B$11:$C$565,2,0)</f>
        <v>BECAS EXTERNAS DE INVESTIGACION</v>
      </c>
      <c r="J28" s="90" t="str">
        <f t="shared" si="1"/>
        <v>Posgrado</v>
      </c>
      <c r="K28" s="90" t="s">
        <v>401</v>
      </c>
      <c r="L28" s="90"/>
    </row>
    <row r="29" spans="3:12" x14ac:dyDescent="0.25">
      <c r="C29" s="133"/>
      <c r="D29" s="150"/>
      <c r="E29" s="115"/>
      <c r="F29" s="89">
        <f t="shared" si="0"/>
        <v>0</v>
      </c>
      <c r="G29" s="153"/>
      <c r="H29" s="134" t="s">
        <v>1076</v>
      </c>
      <c r="I29" s="122" t="str">
        <f>VLOOKUP(H29,Presupuesto!$B$11:$C$565,2,0)</f>
        <v>BECAS SUSTANTIVAS DE INVESTIGACIÓN</v>
      </c>
      <c r="J29" s="90" t="str">
        <f t="shared" si="1"/>
        <v>Posgrado</v>
      </c>
      <c r="K29" s="90" t="s">
        <v>401</v>
      </c>
      <c r="L29" s="90"/>
    </row>
    <row r="30" spans="3:12" x14ac:dyDescent="0.25">
      <c r="C30" s="133"/>
      <c r="D30" s="150"/>
      <c r="E30" s="115"/>
      <c r="F30" s="89">
        <f t="shared" si="0"/>
        <v>0</v>
      </c>
      <c r="G30" s="153"/>
      <c r="H30" s="134" t="s">
        <v>1078</v>
      </c>
      <c r="I30" s="122" t="str">
        <f>VLOOKUP(H30,Presupuesto!$B$11:$C$565,2,0)</f>
        <v>BECAS DE INVEST, PARA ESTUD. DE PREGRADO</v>
      </c>
      <c r="J30" s="90" t="str">
        <f t="shared" si="1"/>
        <v>Posgrado</v>
      </c>
      <c r="K30" s="90" t="s">
        <v>401</v>
      </c>
      <c r="L30" s="90"/>
    </row>
    <row r="31" spans="3:12" x14ac:dyDescent="0.25">
      <c r="C31" s="133"/>
      <c r="D31" s="150"/>
      <c r="E31" s="115"/>
      <c r="F31" s="89">
        <f t="shared" si="0"/>
        <v>0</v>
      </c>
      <c r="G31" s="153"/>
      <c r="H31" s="134" t="s">
        <v>1080</v>
      </c>
      <c r="I31" s="122" t="str">
        <f>VLOOKUP(H31,Presupuesto!$B$11:$C$565,2,0)</f>
        <v>BECAS DE INVEST. PARA DOC.DE POST-GRADO</v>
      </c>
      <c r="J31" s="90" t="str">
        <f t="shared" si="1"/>
        <v>Posgrado</v>
      </c>
      <c r="K31" s="90" t="s">
        <v>401</v>
      </c>
      <c r="L31" s="90"/>
    </row>
    <row r="32" spans="3:12" x14ac:dyDescent="0.25">
      <c r="C32" s="133"/>
      <c r="D32" s="150"/>
      <c r="E32" s="115"/>
      <c r="F32" s="89">
        <f t="shared" si="0"/>
        <v>0</v>
      </c>
      <c r="G32" s="153"/>
      <c r="H32" s="134" t="s">
        <v>1082</v>
      </c>
      <c r="I32" s="122" t="str">
        <f>VLOOKUP(H32,Presupuesto!$B$11:$C$565,2,0)</f>
        <v>BECAS BÁSICAS DE INVESTIGACIÓN</v>
      </c>
      <c r="J32" s="90" t="str">
        <f t="shared" si="1"/>
        <v>Posgrado</v>
      </c>
      <c r="K32" s="90" t="s">
        <v>401</v>
      </c>
      <c r="L32" s="90"/>
    </row>
    <row r="33" spans="3:12" x14ac:dyDescent="0.25">
      <c r="C33" s="133"/>
      <c r="D33" s="150"/>
      <c r="E33" s="115"/>
      <c r="F33" s="89">
        <f t="shared" si="0"/>
        <v>0</v>
      </c>
      <c r="G33" s="153"/>
      <c r="H33" s="134" t="s">
        <v>1084</v>
      </c>
      <c r="I33" s="122" t="str">
        <f>VLOOKUP(H33,Presupuesto!$B$11:$C$565,2,0)</f>
        <v>BECAS RELEVO GENERACIONAL</v>
      </c>
      <c r="J33" s="90" t="str">
        <f t="shared" si="1"/>
        <v>Posgrado</v>
      </c>
      <c r="K33" s="90" t="s">
        <v>401</v>
      </c>
      <c r="L33" s="90"/>
    </row>
    <row r="34" spans="3:12" x14ac:dyDescent="0.25">
      <c r="C34" s="133"/>
      <c r="D34" s="150"/>
      <c r="E34" s="115"/>
      <c r="F34" s="89">
        <f t="shared" si="0"/>
        <v>0</v>
      </c>
      <c r="G34" s="153"/>
      <c r="H34" s="134" t="s">
        <v>1086</v>
      </c>
      <c r="I34" s="122" t="str">
        <f>VLOOKUP(H34,Presupuesto!$B$11:$C$565,2,0)</f>
        <v>BECAS DE EQUIDAD</v>
      </c>
      <c r="J34" s="90" t="str">
        <f t="shared" si="1"/>
        <v>Posgrado</v>
      </c>
      <c r="K34" s="90" t="s">
        <v>401</v>
      </c>
      <c r="L34" s="90"/>
    </row>
    <row r="35" spans="3:12" x14ac:dyDescent="0.25">
      <c r="C35" s="133"/>
      <c r="D35" s="150"/>
      <c r="E35" s="115"/>
      <c r="F35" s="89">
        <f t="shared" si="0"/>
        <v>0</v>
      </c>
      <c r="G35" s="153"/>
      <c r="H35" s="134" t="s">
        <v>1088</v>
      </c>
      <c r="I35" s="122" t="str">
        <f>VLOOKUP(H35,Presupuesto!$B$11:$C$565,2,0)</f>
        <v>PREMIOS AL INVESTIGADOR</v>
      </c>
      <c r="J35" s="90" t="str">
        <f t="shared" si="1"/>
        <v>Posgrado</v>
      </c>
      <c r="K35" s="90" t="s">
        <v>401</v>
      </c>
      <c r="L35" s="90"/>
    </row>
    <row r="36" spans="3:12" x14ac:dyDescent="0.25">
      <c r="C36" s="133"/>
      <c r="D36" s="150"/>
      <c r="E36" s="115"/>
      <c r="F36" s="89">
        <f t="shared" si="0"/>
        <v>0</v>
      </c>
      <c r="G36" s="153"/>
      <c r="H36" s="134" t="s">
        <v>1090</v>
      </c>
      <c r="I36" s="122" t="str">
        <f>VLOOKUP(H36,Presupuesto!$B$11:$C$565,2,0)</f>
        <v>BECAS DE INV. PARA ESTUDIANTES DE POSTGRADO</v>
      </c>
      <c r="J36" s="90" t="str">
        <f t="shared" si="1"/>
        <v>Posgrado</v>
      </c>
      <c r="K36" s="90" t="s">
        <v>401</v>
      </c>
      <c r="L36" s="90"/>
    </row>
    <row r="37" spans="3:12" x14ac:dyDescent="0.25">
      <c r="C37" s="133"/>
      <c r="D37" s="150"/>
      <c r="E37" s="115"/>
      <c r="F37" s="89">
        <f t="shared" si="0"/>
        <v>0</v>
      </c>
      <c r="G37" s="153"/>
      <c r="H37" s="134" t="s">
        <v>1092</v>
      </c>
      <c r="I37" s="122" t="str">
        <f>VLOOKUP(H37,Presupuesto!$B$11:$C$565,2,0)</f>
        <v>Becas Especiales de Investigación</v>
      </c>
      <c r="J37" s="90" t="str">
        <f t="shared" si="1"/>
        <v>Posgrado</v>
      </c>
      <c r="K37" s="90" t="s">
        <v>401</v>
      </c>
      <c r="L37" s="90"/>
    </row>
    <row r="38" spans="3:12" ht="15.75" thickBot="1" x14ac:dyDescent="0.3">
      <c r="C38" s="139"/>
      <c r="D38" s="207"/>
      <c r="E38" s="95"/>
      <c r="F38" s="97">
        <f t="shared" si="0"/>
        <v>0</v>
      </c>
      <c r="G38" s="154"/>
      <c r="H38" s="140"/>
      <c r="I38" s="124" t="e">
        <f>VLOOKUP(H38,Presupuesto!$B$11:$C$565,2,0)</f>
        <v>#N/A</v>
      </c>
      <c r="J38" s="98" t="str">
        <f>$J$17</f>
        <v>Posgrado</v>
      </c>
      <c r="K38" s="116" t="s">
        <v>383</v>
      </c>
      <c r="L38" s="116"/>
    </row>
    <row r="39" spans="3:12" x14ac:dyDescent="0.25">
      <c r="F39" s="82"/>
      <c r="G39" s="81"/>
      <c r="H39" s="82"/>
      <c r="I39" s="82"/>
    </row>
    <row r="40" spans="3:12" ht="15.75" thickBot="1" x14ac:dyDescent="0.3"/>
    <row r="41" spans="3:12" ht="15.75" thickBot="1" x14ac:dyDescent="0.3">
      <c r="C41" s="149" t="s">
        <v>53</v>
      </c>
      <c r="D41" s="253">
        <f>SUM(F48:F69)</f>
        <v>0</v>
      </c>
      <c r="F41" s="67"/>
      <c r="G41" s="72"/>
      <c r="H41" s="67"/>
      <c r="I41" s="67"/>
    </row>
    <row r="42" spans="3:12" x14ac:dyDescent="0.25">
      <c r="C42" s="67"/>
      <c r="D42" s="31"/>
      <c r="E42" s="85"/>
      <c r="F42" s="85"/>
      <c r="G42" s="85"/>
      <c r="H42" s="69"/>
      <c r="I42" s="69"/>
      <c r="J42" s="69"/>
      <c r="K42" s="104"/>
    </row>
    <row r="43" spans="3:12" x14ac:dyDescent="0.25">
      <c r="C43" s="67"/>
      <c r="D43" s="31"/>
      <c r="E43" s="85"/>
      <c r="F43" s="85"/>
      <c r="G43" s="85"/>
      <c r="H43" s="69"/>
      <c r="I43" s="69"/>
      <c r="J43" s="69"/>
      <c r="K43" s="104"/>
    </row>
    <row r="44" spans="3:12" ht="15.75" x14ac:dyDescent="0.25">
      <c r="C44" s="194" t="s">
        <v>381</v>
      </c>
      <c r="D44" s="252"/>
      <c r="E44" s="85"/>
      <c r="F44" s="85"/>
      <c r="G44" s="85"/>
      <c r="H44" s="69"/>
      <c r="I44" s="69"/>
      <c r="J44" s="69"/>
      <c r="K44" s="104"/>
    </row>
    <row r="45" spans="3:12" ht="18.75" x14ac:dyDescent="0.25">
      <c r="C45" s="195" t="e">
        <f>IFERROR(VLOOKUP(D44,#REF!,2,FALSE),IFERROR(VLOOKUP(D44,#REF!,2,FALSE),IFERROR(VLOOKUP(D44,#REF!,2,FALSE),IFERROR(VLOOKUP(D44,#REF!,2,FALSE),IFERROR(VLOOKUP(D44,#REF!,2,FALSE),IFERROR(VLOOKUP(D44,#REF!,2,FALSE),IFERROR(VLOOKUP(D44,#REF!,2,FALSE),IFERROR(VLOOKUP(D44,#REF!,2,FALSE),IFERROR(VLOOKUP(D44,#REF!,2,FALSE),IFERROR(VLOOKUP(D44,#REF!,2,FALSE),IFERROR(VLOOKUP(D44,#REF!,2,FALSE),IFERROR(VLOOKUP(D44,#REF!,2,FALSE),IFERROR(VLOOKUP(D44,#REF!,2,FALSE),IFERROR(VLOOKUP(D44,#REF!,2,FALSE),IFERROR(VLOOKUP(D44,'16. Desa. del Sistema Educ.Sup.'!$F:$G,2,FALSE),IFERROR(VLOOKUP(D44,#REF!,2,FALSE),VLOOKUP(D44,#REF!,2,0)))))))))))))))))</f>
        <v>#REF!</v>
      </c>
      <c r="D45" s="31"/>
      <c r="E45" s="85"/>
      <c r="F45" s="85"/>
      <c r="G45" s="85"/>
      <c r="H45" s="69"/>
      <c r="I45" s="69"/>
      <c r="J45" s="69"/>
      <c r="K45" s="104"/>
    </row>
    <row r="46" spans="3:12" ht="15.75" thickBot="1" x14ac:dyDescent="0.3">
      <c r="F46" s="85"/>
      <c r="G46" s="69"/>
      <c r="H46" s="69"/>
      <c r="I46" s="69"/>
    </row>
    <row r="47" spans="3:12" ht="30.75" thickBot="1" x14ac:dyDescent="0.3">
      <c r="C47" s="121" t="s">
        <v>44</v>
      </c>
      <c r="D47" s="126" t="s">
        <v>55</v>
      </c>
      <c r="E47" s="128" t="s">
        <v>57</v>
      </c>
      <c r="F47" s="127" t="s">
        <v>27</v>
      </c>
      <c r="G47" s="125" t="s">
        <v>120</v>
      </c>
      <c r="H47" s="128" t="s">
        <v>46</v>
      </c>
      <c r="I47" s="125" t="s">
        <v>121</v>
      </c>
      <c r="J47" s="125" t="s">
        <v>399</v>
      </c>
      <c r="K47" s="125" t="s">
        <v>400</v>
      </c>
      <c r="L47" s="125" t="s">
        <v>454</v>
      </c>
    </row>
    <row r="48" spans="3:12" x14ac:dyDescent="0.25">
      <c r="C48" s="133"/>
      <c r="D48" s="150"/>
      <c r="E48" s="107"/>
      <c r="F48" s="89">
        <f t="shared" ref="F48:F69" si="2">D48*E48</f>
        <v>0</v>
      </c>
      <c r="G48" s="153"/>
      <c r="H48" s="134" t="s">
        <v>1052</v>
      </c>
      <c r="I48" s="122" t="str">
        <f>VLOOKUP(H48,Presupuesto!$B$11:$C$565,2,0)</f>
        <v>BECAS</v>
      </c>
      <c r="J48" s="203" t="s">
        <v>1343</v>
      </c>
      <c r="K48" s="90" t="s">
        <v>383</v>
      </c>
      <c r="L48" s="90"/>
    </row>
    <row r="49" spans="3:12" x14ac:dyDescent="0.25">
      <c r="C49" s="133"/>
      <c r="D49" s="150"/>
      <c r="E49" s="115"/>
      <c r="F49" s="89">
        <f t="shared" si="2"/>
        <v>0</v>
      </c>
      <c r="G49" s="153"/>
      <c r="H49" s="134" t="s">
        <v>1054</v>
      </c>
      <c r="I49" s="122" t="str">
        <f>VLOOKUP(H49,Presupuesto!$B$11:$C$565,2,0)</f>
        <v>BECAS ESTUDIANTES DE PREGRADO (PLAN REFORMA)</v>
      </c>
      <c r="J49" s="90" t="str">
        <f>$J$48</f>
        <v>Posgrado</v>
      </c>
      <c r="K49" s="90" t="s">
        <v>401</v>
      </c>
      <c r="L49" s="90"/>
    </row>
    <row r="50" spans="3:12" x14ac:dyDescent="0.25">
      <c r="C50" s="133"/>
      <c r="D50" s="150"/>
      <c r="E50" s="115"/>
      <c r="F50" s="89">
        <f t="shared" si="2"/>
        <v>0</v>
      </c>
      <c r="G50" s="153"/>
      <c r="H50" s="134" t="s">
        <v>1056</v>
      </c>
      <c r="I50" s="122" t="str">
        <f>VLOOKUP(H50,Presupuesto!$B$11:$C$565,2,0)</f>
        <v>BECAS CONVENIO MINISTERIO SALUD -IHSS-UNAH</v>
      </c>
      <c r="J50" s="90" t="str">
        <f t="shared" ref="J50:J69" si="3">$J$48</f>
        <v>Posgrado</v>
      </c>
      <c r="K50" s="90" t="s">
        <v>401</v>
      </c>
      <c r="L50" s="90"/>
    </row>
    <row r="51" spans="3:12" x14ac:dyDescent="0.25">
      <c r="C51" s="133"/>
      <c r="D51" s="150"/>
      <c r="E51" s="115"/>
      <c r="F51" s="89">
        <f t="shared" si="2"/>
        <v>0</v>
      </c>
      <c r="G51" s="153"/>
      <c r="H51" s="134" t="s">
        <v>1058</v>
      </c>
      <c r="I51" s="122" t="str">
        <f>VLOOKUP(H51,Presupuesto!$B$11:$C$565,2,0)</f>
        <v>BECAS DE ACTUALIZACION Y CAPACITACION DOCENTE</v>
      </c>
      <c r="J51" s="90" t="str">
        <f t="shared" si="3"/>
        <v>Posgrado</v>
      </c>
      <c r="K51" s="90" t="s">
        <v>401</v>
      </c>
      <c r="L51" s="90"/>
    </row>
    <row r="52" spans="3:12" x14ac:dyDescent="0.25">
      <c r="C52" s="133"/>
      <c r="D52" s="150"/>
      <c r="E52" s="115"/>
      <c r="F52" s="89">
        <f t="shared" si="2"/>
        <v>0</v>
      </c>
      <c r="G52" s="153"/>
      <c r="H52" s="134" t="s">
        <v>1060</v>
      </c>
      <c r="I52" s="122" t="str">
        <f>VLOOKUP(H52,Presupuesto!$B$11:$C$565,2,0)</f>
        <v>BECAS EXCELENCIA ACADEMICA</v>
      </c>
      <c r="J52" s="90" t="str">
        <f t="shared" si="3"/>
        <v>Posgrado</v>
      </c>
      <c r="K52" s="90" t="s">
        <v>401</v>
      </c>
      <c r="L52" s="90"/>
    </row>
    <row r="53" spans="3:12" x14ac:dyDescent="0.25">
      <c r="C53" s="133"/>
      <c r="D53" s="150"/>
      <c r="E53" s="115"/>
      <c r="F53" s="89">
        <f t="shared" si="2"/>
        <v>0</v>
      </c>
      <c r="G53" s="153"/>
      <c r="H53" s="134" t="s">
        <v>1062</v>
      </c>
      <c r="I53" s="122" t="str">
        <f>VLOOKUP(H53,Presupuesto!$B$11:$C$565,2,0)</f>
        <v>BECAS PARA HIJOS DE LOS TRABAJADORES</v>
      </c>
      <c r="J53" s="90" t="str">
        <f t="shared" si="3"/>
        <v>Posgrado</v>
      </c>
      <c r="K53" s="90" t="s">
        <v>390</v>
      </c>
      <c r="L53" s="90"/>
    </row>
    <row r="54" spans="3:12" x14ac:dyDescent="0.25">
      <c r="C54" s="133"/>
      <c r="D54" s="150"/>
      <c r="E54" s="115"/>
      <c r="F54" s="89">
        <f t="shared" si="2"/>
        <v>0</v>
      </c>
      <c r="G54" s="153"/>
      <c r="H54" s="134" t="s">
        <v>1064</v>
      </c>
      <c r="I54" s="122" t="str">
        <f>VLOOKUP(H54,Presupuesto!$B$11:$C$565,2,0)</f>
        <v>BECAS POST GRADO ECONOMIA</v>
      </c>
      <c r="J54" s="90" t="str">
        <f t="shared" si="3"/>
        <v>Posgrado</v>
      </c>
      <c r="K54" s="90" t="s">
        <v>401</v>
      </c>
      <c r="L54" s="90"/>
    </row>
    <row r="55" spans="3:12" x14ac:dyDescent="0.25">
      <c r="C55" s="133"/>
      <c r="D55" s="150"/>
      <c r="E55" s="115"/>
      <c r="F55" s="89">
        <f t="shared" si="2"/>
        <v>0</v>
      </c>
      <c r="G55" s="153"/>
      <c r="H55" s="134" t="s">
        <v>1066</v>
      </c>
      <c r="I55" s="122" t="str">
        <f>VLOOKUP(H55,Presupuesto!$B$11:$C$565,2,0)</f>
        <v>BECAS POST-GRADO DE TRABAJO SOCIAL</v>
      </c>
      <c r="J55" s="90" t="str">
        <f t="shared" si="3"/>
        <v>Posgrado</v>
      </c>
      <c r="K55" s="90" t="s">
        <v>401</v>
      </c>
      <c r="L55" s="90"/>
    </row>
    <row r="56" spans="3:12" x14ac:dyDescent="0.25">
      <c r="C56" s="133"/>
      <c r="D56" s="150"/>
      <c r="E56" s="115"/>
      <c r="F56" s="89">
        <f t="shared" si="2"/>
        <v>0</v>
      </c>
      <c r="G56" s="153"/>
      <c r="H56" s="134" t="s">
        <v>1068</v>
      </c>
      <c r="I56" s="122" t="str">
        <f>VLOOKUP(H56,Presupuesto!$B$11:$C$565,2,0)</f>
        <v>BECAS PROFESIONALIZANTES DOCENTE (PLAN DE REFORMA)</v>
      </c>
      <c r="J56" s="90" t="str">
        <f t="shared" si="3"/>
        <v>Posgrado</v>
      </c>
      <c r="K56" s="90" t="s">
        <v>401</v>
      </c>
      <c r="L56" s="90"/>
    </row>
    <row r="57" spans="3:12" x14ac:dyDescent="0.25">
      <c r="C57" s="133"/>
      <c r="D57" s="150"/>
      <c r="E57" s="115"/>
      <c r="F57" s="89">
        <f t="shared" si="2"/>
        <v>0</v>
      </c>
      <c r="G57" s="153"/>
      <c r="H57" s="134" t="s">
        <v>1070</v>
      </c>
      <c r="I57" s="122" t="str">
        <f>VLOOKUP(H57,Presupuesto!$B$11:$C$565,2,0)</f>
        <v>PRESTAMOS A ESTUDIANTES</v>
      </c>
      <c r="J57" s="90" t="str">
        <f t="shared" si="3"/>
        <v>Posgrado</v>
      </c>
      <c r="K57" s="90" t="s">
        <v>401</v>
      </c>
      <c r="L57" s="90"/>
    </row>
    <row r="58" spans="3:12" x14ac:dyDescent="0.25">
      <c r="C58" s="133"/>
      <c r="D58" s="150"/>
      <c r="E58" s="115"/>
      <c r="F58" s="89">
        <f t="shared" si="2"/>
        <v>0</v>
      </c>
      <c r="G58" s="153"/>
      <c r="H58" s="134" t="s">
        <v>1072</v>
      </c>
      <c r="I58" s="122" t="str">
        <f>VLOOKUP(H58,Presupuesto!$B$11:$C$565,2,0)</f>
        <v>BECAS TALLERES EMPLEADOS A ESTUDIANTES</v>
      </c>
      <c r="J58" s="90" t="str">
        <f t="shared" si="3"/>
        <v>Posgrado</v>
      </c>
      <c r="K58" s="90" t="s">
        <v>401</v>
      </c>
      <c r="L58" s="90"/>
    </row>
    <row r="59" spans="3:12" x14ac:dyDescent="0.25">
      <c r="C59" s="133"/>
      <c r="D59" s="150"/>
      <c r="E59" s="115"/>
      <c r="F59" s="89">
        <f t="shared" si="2"/>
        <v>0</v>
      </c>
      <c r="G59" s="153"/>
      <c r="H59" s="134" t="s">
        <v>1074</v>
      </c>
      <c r="I59" s="122" t="str">
        <f>VLOOKUP(H59,Presupuesto!$B$11:$C$565,2,0)</f>
        <v>BECAS EXTERNAS DE INVESTIGACION</v>
      </c>
      <c r="J59" s="90" t="str">
        <f t="shared" si="3"/>
        <v>Posgrado</v>
      </c>
      <c r="K59" s="90" t="s">
        <v>401</v>
      </c>
      <c r="L59" s="90"/>
    </row>
    <row r="60" spans="3:12" x14ac:dyDescent="0.25">
      <c r="C60" s="133"/>
      <c r="D60" s="150"/>
      <c r="E60" s="115"/>
      <c r="F60" s="89">
        <f t="shared" si="2"/>
        <v>0</v>
      </c>
      <c r="G60" s="153"/>
      <c r="H60" s="134" t="s">
        <v>1076</v>
      </c>
      <c r="I60" s="122" t="str">
        <f>VLOOKUP(H60,Presupuesto!$B$11:$C$565,2,0)</f>
        <v>BECAS SUSTANTIVAS DE INVESTIGACIÓN</v>
      </c>
      <c r="J60" s="90" t="str">
        <f t="shared" si="3"/>
        <v>Posgrado</v>
      </c>
      <c r="K60" s="90" t="s">
        <v>401</v>
      </c>
      <c r="L60" s="90"/>
    </row>
    <row r="61" spans="3:12" x14ac:dyDescent="0.25">
      <c r="C61" s="133"/>
      <c r="D61" s="150"/>
      <c r="E61" s="115"/>
      <c r="F61" s="89">
        <f t="shared" si="2"/>
        <v>0</v>
      </c>
      <c r="G61" s="153"/>
      <c r="H61" s="134" t="s">
        <v>1078</v>
      </c>
      <c r="I61" s="122" t="str">
        <f>VLOOKUP(H61,Presupuesto!$B$11:$C$565,2,0)</f>
        <v>BECAS DE INVEST, PARA ESTUD. DE PREGRADO</v>
      </c>
      <c r="J61" s="90" t="str">
        <f t="shared" si="3"/>
        <v>Posgrado</v>
      </c>
      <c r="K61" s="90" t="s">
        <v>401</v>
      </c>
      <c r="L61" s="90"/>
    </row>
    <row r="62" spans="3:12" x14ac:dyDescent="0.25">
      <c r="C62" s="133"/>
      <c r="D62" s="150"/>
      <c r="E62" s="115"/>
      <c r="F62" s="89">
        <f t="shared" si="2"/>
        <v>0</v>
      </c>
      <c r="G62" s="153"/>
      <c r="H62" s="134" t="s">
        <v>1080</v>
      </c>
      <c r="I62" s="122" t="str">
        <f>VLOOKUP(H62,Presupuesto!$B$11:$C$565,2,0)</f>
        <v>BECAS DE INVEST. PARA DOC.DE POST-GRADO</v>
      </c>
      <c r="J62" s="90" t="str">
        <f t="shared" si="3"/>
        <v>Posgrado</v>
      </c>
      <c r="K62" s="90" t="s">
        <v>401</v>
      </c>
      <c r="L62" s="90"/>
    </row>
    <row r="63" spans="3:12" x14ac:dyDescent="0.25">
      <c r="C63" s="133"/>
      <c r="D63" s="150"/>
      <c r="E63" s="115"/>
      <c r="F63" s="89">
        <f t="shared" si="2"/>
        <v>0</v>
      </c>
      <c r="G63" s="153"/>
      <c r="H63" s="134" t="s">
        <v>1082</v>
      </c>
      <c r="I63" s="122" t="str">
        <f>VLOOKUP(H63,Presupuesto!$B$11:$C$565,2,0)</f>
        <v>BECAS BÁSICAS DE INVESTIGACIÓN</v>
      </c>
      <c r="J63" s="90" t="str">
        <f t="shared" si="3"/>
        <v>Posgrado</v>
      </c>
      <c r="K63" s="90" t="s">
        <v>401</v>
      </c>
      <c r="L63" s="90"/>
    </row>
    <row r="64" spans="3:12" x14ac:dyDescent="0.25">
      <c r="C64" s="133"/>
      <c r="D64" s="150"/>
      <c r="E64" s="115"/>
      <c r="F64" s="89">
        <f t="shared" si="2"/>
        <v>0</v>
      </c>
      <c r="G64" s="153"/>
      <c r="H64" s="134" t="s">
        <v>1084</v>
      </c>
      <c r="I64" s="122" t="str">
        <f>VLOOKUP(H64,Presupuesto!$B$11:$C$565,2,0)</f>
        <v>BECAS RELEVO GENERACIONAL</v>
      </c>
      <c r="J64" s="90" t="str">
        <f t="shared" si="3"/>
        <v>Posgrado</v>
      </c>
      <c r="K64" s="90" t="s">
        <v>401</v>
      </c>
      <c r="L64" s="90"/>
    </row>
    <row r="65" spans="3:12" x14ac:dyDescent="0.25">
      <c r="C65" s="133"/>
      <c r="D65" s="150"/>
      <c r="E65" s="115"/>
      <c r="F65" s="89">
        <f t="shared" si="2"/>
        <v>0</v>
      </c>
      <c r="G65" s="153"/>
      <c r="H65" s="134" t="s">
        <v>1086</v>
      </c>
      <c r="I65" s="122" t="str">
        <f>VLOOKUP(H65,Presupuesto!$B$11:$C$565,2,0)</f>
        <v>BECAS DE EQUIDAD</v>
      </c>
      <c r="J65" s="90" t="str">
        <f t="shared" si="3"/>
        <v>Posgrado</v>
      </c>
      <c r="K65" s="90" t="s">
        <v>401</v>
      </c>
      <c r="L65" s="90"/>
    </row>
    <row r="66" spans="3:12" x14ac:dyDescent="0.25">
      <c r="C66" s="133"/>
      <c r="D66" s="150"/>
      <c r="E66" s="115"/>
      <c r="F66" s="89">
        <f t="shared" si="2"/>
        <v>0</v>
      </c>
      <c r="G66" s="153"/>
      <c r="H66" s="134" t="s">
        <v>1088</v>
      </c>
      <c r="I66" s="122" t="str">
        <f>VLOOKUP(H66,Presupuesto!$B$11:$C$565,2,0)</f>
        <v>PREMIOS AL INVESTIGADOR</v>
      </c>
      <c r="J66" s="90" t="str">
        <f t="shared" si="3"/>
        <v>Posgrado</v>
      </c>
      <c r="K66" s="90" t="s">
        <v>401</v>
      </c>
      <c r="L66" s="90"/>
    </row>
    <row r="67" spans="3:12" x14ac:dyDescent="0.25">
      <c r="C67" s="133"/>
      <c r="D67" s="150"/>
      <c r="E67" s="115"/>
      <c r="F67" s="89">
        <f t="shared" si="2"/>
        <v>0</v>
      </c>
      <c r="G67" s="153"/>
      <c r="H67" s="134" t="s">
        <v>1090</v>
      </c>
      <c r="I67" s="122" t="str">
        <f>VLOOKUP(H67,Presupuesto!$B$11:$C$565,2,0)</f>
        <v>BECAS DE INV. PARA ESTUDIANTES DE POSTGRADO</v>
      </c>
      <c r="J67" s="90" t="str">
        <f t="shared" si="3"/>
        <v>Posgrado</v>
      </c>
      <c r="K67" s="90" t="s">
        <v>401</v>
      </c>
      <c r="L67" s="90"/>
    </row>
    <row r="68" spans="3:12" x14ac:dyDescent="0.25">
      <c r="C68" s="133"/>
      <c r="D68" s="150"/>
      <c r="E68" s="115"/>
      <c r="F68" s="89">
        <f t="shared" si="2"/>
        <v>0</v>
      </c>
      <c r="G68" s="153"/>
      <c r="H68" s="134" t="s">
        <v>1092</v>
      </c>
      <c r="I68" s="122" t="str">
        <f>VLOOKUP(H68,Presupuesto!$B$11:$C$565,2,0)</f>
        <v>Becas Especiales de Investigación</v>
      </c>
      <c r="J68" s="90" t="str">
        <f t="shared" si="3"/>
        <v>Posgrado</v>
      </c>
      <c r="K68" s="90" t="s">
        <v>401</v>
      </c>
      <c r="L68" s="90"/>
    </row>
    <row r="69" spans="3:12" ht="15.75" thickBot="1" x14ac:dyDescent="0.3">
      <c r="C69" s="139"/>
      <c r="D69" s="207"/>
      <c r="E69" s="95"/>
      <c r="F69" s="97">
        <f t="shared" si="2"/>
        <v>0</v>
      </c>
      <c r="G69" s="154"/>
      <c r="H69" s="140"/>
      <c r="I69" s="124" t="e">
        <f>VLOOKUP(H69,Presupuesto!$B$11:$C$565,2,0)</f>
        <v>#N/A</v>
      </c>
      <c r="J69" s="98" t="str">
        <f t="shared" si="3"/>
        <v>Posgrado</v>
      </c>
      <c r="K69" s="116" t="s">
        <v>383</v>
      </c>
      <c r="L69" s="116"/>
    </row>
    <row r="71" spans="3:12" ht="15.75" thickBot="1" x14ac:dyDescent="0.3"/>
    <row r="72" spans="3:12" ht="15.75" thickBot="1" x14ac:dyDescent="0.3">
      <c r="C72" s="149" t="s">
        <v>53</v>
      </c>
      <c r="D72" s="253">
        <f>SUM(F79:F100)</f>
        <v>0</v>
      </c>
      <c r="F72" s="67"/>
      <c r="G72" s="72"/>
      <c r="H72" s="67"/>
      <c r="I72" s="67"/>
    </row>
    <row r="73" spans="3:12" x14ac:dyDescent="0.25">
      <c r="C73" s="67"/>
      <c r="D73" s="31"/>
      <c r="E73" s="85"/>
      <c r="F73" s="85"/>
      <c r="G73" s="85"/>
      <c r="H73" s="69"/>
      <c r="I73" s="69"/>
      <c r="J73" s="69"/>
      <c r="K73" s="104"/>
    </row>
    <row r="74" spans="3:12" x14ac:dyDescent="0.25">
      <c r="C74" s="67"/>
      <c r="D74" s="31"/>
      <c r="E74" s="85"/>
      <c r="F74" s="85"/>
      <c r="G74" s="85"/>
      <c r="H74" s="69"/>
      <c r="I74" s="69"/>
      <c r="J74" s="69"/>
      <c r="K74" s="104"/>
    </row>
    <row r="75" spans="3:12" ht="15.75" x14ac:dyDescent="0.25">
      <c r="C75" s="194" t="s">
        <v>381</v>
      </c>
      <c r="D75" s="252"/>
      <c r="E75" s="85"/>
      <c r="F75" s="85"/>
      <c r="G75" s="85"/>
      <c r="H75" s="69"/>
      <c r="I75" s="69"/>
      <c r="J75" s="69"/>
      <c r="K75" s="104"/>
    </row>
    <row r="76" spans="3:12" ht="18.75" x14ac:dyDescent="0.25">
      <c r="C76" s="195" t="e">
        <f>IFERROR(VLOOKUP(D75,#REF!,2,FALSE),IFERROR(VLOOKUP(D75,#REF!,2,FALSE),IFERROR(VLOOKUP(D75,#REF!,2,FALSE),IFERROR(VLOOKUP(D75,#REF!,2,FALSE),IFERROR(VLOOKUP(D75,#REF!,2,FALSE),IFERROR(VLOOKUP(D75,#REF!,2,FALSE),IFERROR(VLOOKUP(D75,#REF!,2,FALSE),IFERROR(VLOOKUP(D75,#REF!,2,FALSE),IFERROR(VLOOKUP(D75,#REF!,2,FALSE),IFERROR(VLOOKUP(D75,#REF!,2,FALSE),IFERROR(VLOOKUP(D75,#REF!,2,FALSE),IFERROR(VLOOKUP(D75,#REF!,2,FALSE),IFERROR(VLOOKUP(D75,#REF!,2,FALSE),IFERROR(VLOOKUP(D75,#REF!,2,FALSE),IFERROR(VLOOKUP(D75,'16. Desa. del Sistema Educ.Sup.'!$F:$G,2,FALSE),IFERROR(VLOOKUP(D75,#REF!,2,FALSE),VLOOKUP(D75,#REF!,2,0)))))))))))))))))</f>
        <v>#REF!</v>
      </c>
      <c r="D76" s="31"/>
      <c r="E76" s="85"/>
      <c r="F76" s="85"/>
      <c r="G76" s="85"/>
      <c r="H76" s="69"/>
      <c r="I76" s="69"/>
      <c r="J76" s="69"/>
      <c r="K76" s="104"/>
    </row>
    <row r="77" spans="3:12" ht="15.75" thickBot="1" x14ac:dyDescent="0.3">
      <c r="F77" s="85"/>
      <c r="G77" s="69"/>
      <c r="H77" s="69"/>
      <c r="I77" s="69"/>
    </row>
    <row r="78" spans="3:12" ht="30.75" thickBot="1" x14ac:dyDescent="0.3">
      <c r="C78" s="121" t="s">
        <v>44</v>
      </c>
      <c r="D78" s="126" t="s">
        <v>55</v>
      </c>
      <c r="E78" s="128" t="s">
        <v>57</v>
      </c>
      <c r="F78" s="127" t="s">
        <v>27</v>
      </c>
      <c r="G78" s="125" t="s">
        <v>120</v>
      </c>
      <c r="H78" s="128" t="s">
        <v>46</v>
      </c>
      <c r="I78" s="125" t="s">
        <v>121</v>
      </c>
      <c r="J78" s="125" t="s">
        <v>399</v>
      </c>
      <c r="K78" s="125" t="s">
        <v>400</v>
      </c>
      <c r="L78" s="125" t="s">
        <v>454</v>
      </c>
    </row>
    <row r="79" spans="3:12" x14ac:dyDescent="0.25">
      <c r="C79" s="133"/>
      <c r="D79" s="150"/>
      <c r="E79" s="107"/>
      <c r="F79" s="89">
        <f t="shared" ref="F79:F100" si="4">D79*E79</f>
        <v>0</v>
      </c>
      <c r="G79" s="153"/>
      <c r="H79" s="134" t="s">
        <v>1052</v>
      </c>
      <c r="I79" s="122" t="str">
        <f>VLOOKUP(H79,Presupuesto!$B$11:$C$565,2,0)</f>
        <v>BECAS</v>
      </c>
      <c r="J79" s="203" t="s">
        <v>1343</v>
      </c>
      <c r="K79" s="90" t="s">
        <v>383</v>
      </c>
      <c r="L79" s="90"/>
    </row>
    <row r="80" spans="3:12" x14ac:dyDescent="0.25">
      <c r="C80" s="133"/>
      <c r="D80" s="150"/>
      <c r="E80" s="115"/>
      <c r="F80" s="89">
        <f t="shared" si="4"/>
        <v>0</v>
      </c>
      <c r="G80" s="153"/>
      <c r="H80" s="134" t="s">
        <v>1054</v>
      </c>
      <c r="I80" s="122" t="str">
        <f>VLOOKUP(H80,Presupuesto!$B$11:$C$565,2,0)</f>
        <v>BECAS ESTUDIANTES DE PREGRADO (PLAN REFORMA)</v>
      </c>
      <c r="J80" s="90" t="str">
        <f>$J$79</f>
        <v>Posgrado</v>
      </c>
      <c r="K80" s="90" t="s">
        <v>401</v>
      </c>
      <c r="L80" s="90"/>
    </row>
    <row r="81" spans="3:12" x14ac:dyDescent="0.25">
      <c r="C81" s="133"/>
      <c r="D81" s="150"/>
      <c r="E81" s="115"/>
      <c r="F81" s="89">
        <f t="shared" si="4"/>
        <v>0</v>
      </c>
      <c r="G81" s="153"/>
      <c r="H81" s="134" t="s">
        <v>1056</v>
      </c>
      <c r="I81" s="122" t="str">
        <f>VLOOKUP(H81,Presupuesto!$B$11:$C$565,2,0)</f>
        <v>BECAS CONVENIO MINISTERIO SALUD -IHSS-UNAH</v>
      </c>
      <c r="J81" s="90" t="str">
        <f t="shared" ref="J81:J100" si="5">$J$79</f>
        <v>Posgrado</v>
      </c>
      <c r="K81" s="90" t="s">
        <v>401</v>
      </c>
      <c r="L81" s="90"/>
    </row>
    <row r="82" spans="3:12" x14ac:dyDescent="0.25">
      <c r="C82" s="133"/>
      <c r="D82" s="150"/>
      <c r="E82" s="115"/>
      <c r="F82" s="89">
        <f t="shared" si="4"/>
        <v>0</v>
      </c>
      <c r="G82" s="153"/>
      <c r="H82" s="134" t="s">
        <v>1058</v>
      </c>
      <c r="I82" s="122" t="str">
        <f>VLOOKUP(H82,Presupuesto!$B$11:$C$565,2,0)</f>
        <v>BECAS DE ACTUALIZACION Y CAPACITACION DOCENTE</v>
      </c>
      <c r="J82" s="90" t="str">
        <f t="shared" si="5"/>
        <v>Posgrado</v>
      </c>
      <c r="K82" s="90" t="s">
        <v>401</v>
      </c>
      <c r="L82" s="90"/>
    </row>
    <row r="83" spans="3:12" x14ac:dyDescent="0.25">
      <c r="C83" s="133"/>
      <c r="D83" s="150"/>
      <c r="E83" s="115"/>
      <c r="F83" s="89">
        <f t="shared" si="4"/>
        <v>0</v>
      </c>
      <c r="G83" s="153"/>
      <c r="H83" s="134" t="s">
        <v>1060</v>
      </c>
      <c r="I83" s="122" t="str">
        <f>VLOOKUP(H83,Presupuesto!$B$11:$C$565,2,0)</f>
        <v>BECAS EXCELENCIA ACADEMICA</v>
      </c>
      <c r="J83" s="90" t="str">
        <f t="shared" si="5"/>
        <v>Posgrado</v>
      </c>
      <c r="K83" s="90" t="s">
        <v>401</v>
      </c>
      <c r="L83" s="90"/>
    </row>
    <row r="84" spans="3:12" x14ac:dyDescent="0.25">
      <c r="C84" s="133"/>
      <c r="D84" s="150"/>
      <c r="E84" s="115"/>
      <c r="F84" s="89">
        <f t="shared" si="4"/>
        <v>0</v>
      </c>
      <c r="G84" s="153"/>
      <c r="H84" s="134" t="s">
        <v>1062</v>
      </c>
      <c r="I84" s="122" t="str">
        <f>VLOOKUP(H84,Presupuesto!$B$11:$C$565,2,0)</f>
        <v>BECAS PARA HIJOS DE LOS TRABAJADORES</v>
      </c>
      <c r="J84" s="90" t="str">
        <f t="shared" si="5"/>
        <v>Posgrado</v>
      </c>
      <c r="K84" s="90" t="s">
        <v>390</v>
      </c>
      <c r="L84" s="90"/>
    </row>
    <row r="85" spans="3:12" x14ac:dyDescent="0.25">
      <c r="C85" s="133"/>
      <c r="D85" s="150"/>
      <c r="E85" s="115"/>
      <c r="F85" s="89">
        <f t="shared" si="4"/>
        <v>0</v>
      </c>
      <c r="G85" s="153"/>
      <c r="H85" s="134" t="s">
        <v>1064</v>
      </c>
      <c r="I85" s="122" t="str">
        <f>VLOOKUP(H85,Presupuesto!$B$11:$C$565,2,0)</f>
        <v>BECAS POST GRADO ECONOMIA</v>
      </c>
      <c r="J85" s="90" t="str">
        <f t="shared" si="5"/>
        <v>Posgrado</v>
      </c>
      <c r="K85" s="90" t="s">
        <v>401</v>
      </c>
      <c r="L85" s="90"/>
    </row>
    <row r="86" spans="3:12" x14ac:dyDescent="0.25">
      <c r="C86" s="133"/>
      <c r="D86" s="150"/>
      <c r="E86" s="115"/>
      <c r="F86" s="89">
        <f t="shared" si="4"/>
        <v>0</v>
      </c>
      <c r="G86" s="153"/>
      <c r="H86" s="134" t="s">
        <v>1066</v>
      </c>
      <c r="I86" s="122" t="str">
        <f>VLOOKUP(H86,Presupuesto!$B$11:$C$565,2,0)</f>
        <v>BECAS POST-GRADO DE TRABAJO SOCIAL</v>
      </c>
      <c r="J86" s="90" t="str">
        <f t="shared" si="5"/>
        <v>Posgrado</v>
      </c>
      <c r="K86" s="90" t="s">
        <v>401</v>
      </c>
      <c r="L86" s="90"/>
    </row>
    <row r="87" spans="3:12" x14ac:dyDescent="0.25">
      <c r="C87" s="133"/>
      <c r="D87" s="150"/>
      <c r="E87" s="115"/>
      <c r="F87" s="89">
        <f t="shared" si="4"/>
        <v>0</v>
      </c>
      <c r="G87" s="153"/>
      <c r="H87" s="134" t="s">
        <v>1068</v>
      </c>
      <c r="I87" s="122" t="str">
        <f>VLOOKUP(H87,Presupuesto!$B$11:$C$565,2,0)</f>
        <v>BECAS PROFESIONALIZANTES DOCENTE (PLAN DE REFORMA)</v>
      </c>
      <c r="J87" s="90" t="str">
        <f t="shared" si="5"/>
        <v>Posgrado</v>
      </c>
      <c r="K87" s="90" t="s">
        <v>401</v>
      </c>
      <c r="L87" s="90"/>
    </row>
    <row r="88" spans="3:12" x14ac:dyDescent="0.25">
      <c r="C88" s="133"/>
      <c r="D88" s="150"/>
      <c r="E88" s="115"/>
      <c r="F88" s="89">
        <f t="shared" si="4"/>
        <v>0</v>
      </c>
      <c r="G88" s="153"/>
      <c r="H88" s="134" t="s">
        <v>1070</v>
      </c>
      <c r="I88" s="122" t="str">
        <f>VLOOKUP(H88,Presupuesto!$B$11:$C$565,2,0)</f>
        <v>PRESTAMOS A ESTUDIANTES</v>
      </c>
      <c r="J88" s="90" t="str">
        <f t="shared" si="5"/>
        <v>Posgrado</v>
      </c>
      <c r="K88" s="90" t="s">
        <v>401</v>
      </c>
      <c r="L88" s="90"/>
    </row>
    <row r="89" spans="3:12" x14ac:dyDescent="0.25">
      <c r="C89" s="133"/>
      <c r="D89" s="150"/>
      <c r="E89" s="115"/>
      <c r="F89" s="89">
        <f t="shared" si="4"/>
        <v>0</v>
      </c>
      <c r="G89" s="153"/>
      <c r="H89" s="134" t="s">
        <v>1072</v>
      </c>
      <c r="I89" s="122" t="str">
        <f>VLOOKUP(H89,Presupuesto!$B$11:$C$565,2,0)</f>
        <v>BECAS TALLERES EMPLEADOS A ESTUDIANTES</v>
      </c>
      <c r="J89" s="90" t="str">
        <f t="shared" si="5"/>
        <v>Posgrado</v>
      </c>
      <c r="K89" s="90" t="s">
        <v>401</v>
      </c>
      <c r="L89" s="90"/>
    </row>
    <row r="90" spans="3:12" x14ac:dyDescent="0.25">
      <c r="C90" s="133"/>
      <c r="D90" s="150"/>
      <c r="E90" s="115"/>
      <c r="F90" s="89">
        <f t="shared" si="4"/>
        <v>0</v>
      </c>
      <c r="G90" s="153"/>
      <c r="H90" s="134" t="s">
        <v>1074</v>
      </c>
      <c r="I90" s="122" t="str">
        <f>VLOOKUP(H90,Presupuesto!$B$11:$C$565,2,0)</f>
        <v>BECAS EXTERNAS DE INVESTIGACION</v>
      </c>
      <c r="J90" s="90" t="str">
        <f t="shared" si="5"/>
        <v>Posgrado</v>
      </c>
      <c r="K90" s="90" t="s">
        <v>401</v>
      </c>
      <c r="L90" s="90"/>
    </row>
    <row r="91" spans="3:12" x14ac:dyDescent="0.25">
      <c r="C91" s="133"/>
      <c r="D91" s="150"/>
      <c r="E91" s="115"/>
      <c r="F91" s="89">
        <f t="shared" si="4"/>
        <v>0</v>
      </c>
      <c r="G91" s="153"/>
      <c r="H91" s="134" t="s">
        <v>1076</v>
      </c>
      <c r="I91" s="122" t="str">
        <f>VLOOKUP(H91,Presupuesto!$B$11:$C$565,2,0)</f>
        <v>BECAS SUSTANTIVAS DE INVESTIGACIÓN</v>
      </c>
      <c r="J91" s="90" t="str">
        <f t="shared" si="5"/>
        <v>Posgrado</v>
      </c>
      <c r="K91" s="90" t="s">
        <v>401</v>
      </c>
      <c r="L91" s="90"/>
    </row>
    <row r="92" spans="3:12" x14ac:dyDescent="0.25">
      <c r="C92" s="133"/>
      <c r="D92" s="150"/>
      <c r="E92" s="115"/>
      <c r="F92" s="89">
        <f t="shared" si="4"/>
        <v>0</v>
      </c>
      <c r="G92" s="153"/>
      <c r="H92" s="134" t="s">
        <v>1078</v>
      </c>
      <c r="I92" s="122" t="str">
        <f>VLOOKUP(H92,Presupuesto!$B$11:$C$565,2,0)</f>
        <v>BECAS DE INVEST, PARA ESTUD. DE PREGRADO</v>
      </c>
      <c r="J92" s="90" t="str">
        <f t="shared" si="5"/>
        <v>Posgrado</v>
      </c>
      <c r="K92" s="90" t="s">
        <v>401</v>
      </c>
      <c r="L92" s="90"/>
    </row>
    <row r="93" spans="3:12" x14ac:dyDescent="0.25">
      <c r="C93" s="133"/>
      <c r="D93" s="150"/>
      <c r="E93" s="115"/>
      <c r="F93" s="89">
        <f t="shared" si="4"/>
        <v>0</v>
      </c>
      <c r="G93" s="153"/>
      <c r="H93" s="134" t="s">
        <v>1080</v>
      </c>
      <c r="I93" s="122" t="str">
        <f>VLOOKUP(H93,Presupuesto!$B$11:$C$565,2,0)</f>
        <v>BECAS DE INVEST. PARA DOC.DE POST-GRADO</v>
      </c>
      <c r="J93" s="90" t="str">
        <f t="shared" si="5"/>
        <v>Posgrado</v>
      </c>
      <c r="K93" s="90" t="s">
        <v>401</v>
      </c>
      <c r="L93" s="90"/>
    </row>
    <row r="94" spans="3:12" x14ac:dyDescent="0.25">
      <c r="C94" s="133"/>
      <c r="D94" s="150"/>
      <c r="E94" s="115"/>
      <c r="F94" s="89">
        <f t="shared" si="4"/>
        <v>0</v>
      </c>
      <c r="G94" s="153"/>
      <c r="H94" s="134" t="s">
        <v>1082</v>
      </c>
      <c r="I94" s="122" t="str">
        <f>VLOOKUP(H94,Presupuesto!$B$11:$C$565,2,0)</f>
        <v>BECAS BÁSICAS DE INVESTIGACIÓN</v>
      </c>
      <c r="J94" s="90" t="str">
        <f t="shared" si="5"/>
        <v>Posgrado</v>
      </c>
      <c r="K94" s="90" t="s">
        <v>401</v>
      </c>
      <c r="L94" s="90"/>
    </row>
    <row r="95" spans="3:12" x14ac:dyDescent="0.25">
      <c r="C95" s="133"/>
      <c r="D95" s="150"/>
      <c r="E95" s="115"/>
      <c r="F95" s="89">
        <f t="shared" si="4"/>
        <v>0</v>
      </c>
      <c r="G95" s="153"/>
      <c r="H95" s="134" t="s">
        <v>1084</v>
      </c>
      <c r="I95" s="122" t="str">
        <f>VLOOKUP(H95,Presupuesto!$B$11:$C$565,2,0)</f>
        <v>BECAS RELEVO GENERACIONAL</v>
      </c>
      <c r="J95" s="90" t="str">
        <f t="shared" si="5"/>
        <v>Posgrado</v>
      </c>
      <c r="K95" s="90" t="s">
        <v>401</v>
      </c>
      <c r="L95" s="90"/>
    </row>
    <row r="96" spans="3:12" x14ac:dyDescent="0.25">
      <c r="C96" s="133"/>
      <c r="D96" s="150"/>
      <c r="E96" s="115"/>
      <c r="F96" s="89">
        <f t="shared" si="4"/>
        <v>0</v>
      </c>
      <c r="G96" s="153"/>
      <c r="H96" s="134" t="s">
        <v>1086</v>
      </c>
      <c r="I96" s="122" t="str">
        <f>VLOOKUP(H96,Presupuesto!$B$11:$C$565,2,0)</f>
        <v>BECAS DE EQUIDAD</v>
      </c>
      <c r="J96" s="90" t="str">
        <f t="shared" si="5"/>
        <v>Posgrado</v>
      </c>
      <c r="K96" s="90" t="s">
        <v>401</v>
      </c>
      <c r="L96" s="90"/>
    </row>
    <row r="97" spans="3:12" x14ac:dyDescent="0.25">
      <c r="C97" s="133"/>
      <c r="D97" s="150"/>
      <c r="E97" s="115"/>
      <c r="F97" s="89">
        <f t="shared" si="4"/>
        <v>0</v>
      </c>
      <c r="G97" s="153"/>
      <c r="H97" s="134" t="s">
        <v>1088</v>
      </c>
      <c r="I97" s="122" t="str">
        <f>VLOOKUP(H97,Presupuesto!$B$11:$C$565,2,0)</f>
        <v>PREMIOS AL INVESTIGADOR</v>
      </c>
      <c r="J97" s="90" t="str">
        <f t="shared" si="5"/>
        <v>Posgrado</v>
      </c>
      <c r="K97" s="90" t="s">
        <v>401</v>
      </c>
      <c r="L97" s="90"/>
    </row>
    <row r="98" spans="3:12" x14ac:dyDescent="0.25">
      <c r="C98" s="133"/>
      <c r="D98" s="150"/>
      <c r="E98" s="115"/>
      <c r="F98" s="89">
        <f t="shared" si="4"/>
        <v>0</v>
      </c>
      <c r="G98" s="153"/>
      <c r="H98" s="134" t="s">
        <v>1090</v>
      </c>
      <c r="I98" s="122" t="str">
        <f>VLOOKUP(H98,Presupuesto!$B$11:$C$565,2,0)</f>
        <v>BECAS DE INV. PARA ESTUDIANTES DE POSTGRADO</v>
      </c>
      <c r="J98" s="90" t="str">
        <f t="shared" si="5"/>
        <v>Posgrado</v>
      </c>
      <c r="K98" s="90" t="s">
        <v>401</v>
      </c>
      <c r="L98" s="90"/>
    </row>
    <row r="99" spans="3:12" x14ac:dyDescent="0.25">
      <c r="C99" s="133"/>
      <c r="D99" s="150"/>
      <c r="E99" s="115"/>
      <c r="F99" s="89">
        <f t="shared" si="4"/>
        <v>0</v>
      </c>
      <c r="G99" s="153"/>
      <c r="H99" s="134" t="s">
        <v>1092</v>
      </c>
      <c r="I99" s="122" t="str">
        <f>VLOOKUP(H99,Presupuesto!$B$11:$C$565,2,0)</f>
        <v>Becas Especiales de Investigación</v>
      </c>
      <c r="J99" s="90" t="str">
        <f t="shared" si="5"/>
        <v>Posgrado</v>
      </c>
      <c r="K99" s="90" t="s">
        <v>401</v>
      </c>
      <c r="L99" s="90"/>
    </row>
    <row r="100" spans="3:12" ht="15.75" thickBot="1" x14ac:dyDescent="0.3">
      <c r="C100" s="139"/>
      <c r="D100" s="207"/>
      <c r="E100" s="95"/>
      <c r="F100" s="97">
        <f t="shared" si="4"/>
        <v>0</v>
      </c>
      <c r="G100" s="154"/>
      <c r="H100" s="140"/>
      <c r="I100" s="124" t="e">
        <f>VLOOKUP(H100,Presupuesto!$B$11:$C$565,2,0)</f>
        <v>#N/A</v>
      </c>
      <c r="J100" s="98" t="str">
        <f t="shared" si="5"/>
        <v>Posgrado</v>
      </c>
      <c r="K100" s="116" t="s">
        <v>383</v>
      </c>
      <c r="L100" s="116"/>
    </row>
    <row r="102" spans="3:12" ht="15.75" thickBot="1" x14ac:dyDescent="0.3"/>
    <row r="103" spans="3:12" ht="15.75" thickBot="1" x14ac:dyDescent="0.3">
      <c r="C103" s="149" t="s">
        <v>53</v>
      </c>
      <c r="D103" s="253">
        <f>SUM(F110:F131)</f>
        <v>0</v>
      </c>
      <c r="F103" s="67"/>
      <c r="G103" s="72"/>
      <c r="H103" s="67"/>
      <c r="I103" s="67"/>
    </row>
    <row r="104" spans="3:12" x14ac:dyDescent="0.25">
      <c r="C104" s="67"/>
      <c r="D104" s="31"/>
      <c r="E104" s="85"/>
      <c r="F104" s="85"/>
      <c r="G104" s="85"/>
      <c r="H104" s="69"/>
      <c r="I104" s="69"/>
      <c r="J104" s="69"/>
      <c r="K104" s="104"/>
    </row>
    <row r="105" spans="3:12" x14ac:dyDescent="0.25">
      <c r="C105" s="67"/>
      <c r="D105" s="31"/>
      <c r="E105" s="85"/>
      <c r="F105" s="85"/>
      <c r="G105" s="85"/>
      <c r="H105" s="69"/>
      <c r="I105" s="69"/>
      <c r="J105" s="69"/>
      <c r="K105" s="104"/>
    </row>
    <row r="106" spans="3:12" ht="15.75" x14ac:dyDescent="0.25">
      <c r="C106" s="194" t="s">
        <v>381</v>
      </c>
      <c r="D106" s="252"/>
      <c r="E106" s="85"/>
      <c r="F106" s="85"/>
      <c r="G106" s="85"/>
      <c r="H106" s="69"/>
      <c r="I106" s="69"/>
      <c r="J106" s="69"/>
      <c r="K106" s="104"/>
    </row>
    <row r="107" spans="3:12" ht="18.75" x14ac:dyDescent="0.25">
      <c r="C107" s="195" t="e">
        <f>IFERROR(VLOOKUP(D106,#REF!,2,FALSE),IFERROR(VLOOKUP(D106,#REF!,2,FALSE),IFERROR(VLOOKUP(D106,#REF!,2,FALSE),IFERROR(VLOOKUP(D106,#REF!,2,FALSE),IFERROR(VLOOKUP(D106,#REF!,2,FALSE),IFERROR(VLOOKUP(D106,#REF!,2,FALSE),IFERROR(VLOOKUP(D106,#REF!,2,FALSE),IFERROR(VLOOKUP(D106,#REF!,2,FALSE),IFERROR(VLOOKUP(D106,#REF!,2,FALSE),IFERROR(VLOOKUP(D106,#REF!,2,FALSE),IFERROR(VLOOKUP(D106,#REF!,2,FALSE),IFERROR(VLOOKUP(D106,#REF!,2,FALSE),IFERROR(VLOOKUP(D106,#REF!,2,FALSE),IFERROR(VLOOKUP(D106,#REF!,2,FALSE),IFERROR(VLOOKUP(D106,'16. Desa. del Sistema Educ.Sup.'!$F:$G,2,FALSE),IFERROR(VLOOKUP(D106,#REF!,2,FALSE),VLOOKUP(D106,#REF!,2,0)))))))))))))))))</f>
        <v>#REF!</v>
      </c>
      <c r="D107" s="31"/>
      <c r="E107" s="85"/>
      <c r="F107" s="85"/>
      <c r="G107" s="85"/>
      <c r="H107" s="69"/>
      <c r="I107" s="69"/>
      <c r="J107" s="69"/>
      <c r="K107" s="104"/>
    </row>
    <row r="108" spans="3:12" ht="15.75" thickBot="1" x14ac:dyDescent="0.3">
      <c r="F108" s="85"/>
      <c r="G108" s="69"/>
      <c r="H108" s="69"/>
      <c r="I108" s="69"/>
    </row>
    <row r="109" spans="3:12" ht="30.75" thickBot="1" x14ac:dyDescent="0.3">
      <c r="C109" s="121" t="s">
        <v>44</v>
      </c>
      <c r="D109" s="126" t="s">
        <v>55</v>
      </c>
      <c r="E109" s="128" t="s">
        <v>57</v>
      </c>
      <c r="F109" s="127" t="s">
        <v>27</v>
      </c>
      <c r="G109" s="125" t="s">
        <v>120</v>
      </c>
      <c r="H109" s="128" t="s">
        <v>46</v>
      </c>
      <c r="I109" s="125" t="s">
        <v>121</v>
      </c>
      <c r="J109" s="125" t="s">
        <v>399</v>
      </c>
      <c r="K109" s="125" t="s">
        <v>400</v>
      </c>
      <c r="L109" s="125" t="s">
        <v>454</v>
      </c>
    </row>
    <row r="110" spans="3:12" x14ac:dyDescent="0.25">
      <c r="C110" s="133"/>
      <c r="D110" s="150"/>
      <c r="E110" s="107"/>
      <c r="F110" s="89">
        <f t="shared" ref="F110:F131" si="6">D110*E110</f>
        <v>0</v>
      </c>
      <c r="G110" s="153"/>
      <c r="H110" s="134" t="s">
        <v>1052</v>
      </c>
      <c r="I110" s="122" t="str">
        <f>VLOOKUP(H110,Presupuesto!$B$11:$C$565,2,0)</f>
        <v>BECAS</v>
      </c>
      <c r="J110" s="203" t="s">
        <v>1343</v>
      </c>
      <c r="K110" s="90" t="s">
        <v>383</v>
      </c>
      <c r="L110" s="90"/>
    </row>
    <row r="111" spans="3:12" x14ac:dyDescent="0.25">
      <c r="C111" s="133"/>
      <c r="D111" s="150"/>
      <c r="E111" s="115"/>
      <c r="F111" s="89">
        <f t="shared" si="6"/>
        <v>0</v>
      </c>
      <c r="G111" s="153"/>
      <c r="H111" s="134" t="s">
        <v>1054</v>
      </c>
      <c r="I111" s="122" t="str">
        <f>VLOOKUP(H111,Presupuesto!$B$11:$C$565,2,0)</f>
        <v>BECAS ESTUDIANTES DE PREGRADO (PLAN REFORMA)</v>
      </c>
      <c r="J111" s="90" t="str">
        <f>$J$110</f>
        <v>Posgrado</v>
      </c>
      <c r="K111" s="90" t="s">
        <v>401</v>
      </c>
      <c r="L111" s="90"/>
    </row>
    <row r="112" spans="3:12" x14ac:dyDescent="0.25">
      <c r="C112" s="133"/>
      <c r="D112" s="150"/>
      <c r="E112" s="115"/>
      <c r="F112" s="89">
        <f t="shared" si="6"/>
        <v>0</v>
      </c>
      <c r="G112" s="153"/>
      <c r="H112" s="134" t="s">
        <v>1056</v>
      </c>
      <c r="I112" s="122" t="str">
        <f>VLOOKUP(H112,Presupuesto!$B$11:$C$565,2,0)</f>
        <v>BECAS CONVENIO MINISTERIO SALUD -IHSS-UNAH</v>
      </c>
      <c r="J112" s="90" t="str">
        <f t="shared" ref="J112:J131" si="7">$J$110</f>
        <v>Posgrado</v>
      </c>
      <c r="K112" s="90" t="s">
        <v>401</v>
      </c>
      <c r="L112" s="90"/>
    </row>
    <row r="113" spans="3:12" x14ac:dyDescent="0.25">
      <c r="C113" s="133"/>
      <c r="D113" s="150"/>
      <c r="E113" s="115"/>
      <c r="F113" s="89">
        <f t="shared" si="6"/>
        <v>0</v>
      </c>
      <c r="G113" s="153"/>
      <c r="H113" s="134" t="s">
        <v>1058</v>
      </c>
      <c r="I113" s="122" t="str">
        <f>VLOOKUP(H113,Presupuesto!$B$11:$C$565,2,0)</f>
        <v>BECAS DE ACTUALIZACION Y CAPACITACION DOCENTE</v>
      </c>
      <c r="J113" s="90" t="str">
        <f t="shared" si="7"/>
        <v>Posgrado</v>
      </c>
      <c r="K113" s="90" t="s">
        <v>401</v>
      </c>
      <c r="L113" s="90"/>
    </row>
    <row r="114" spans="3:12" x14ac:dyDescent="0.25">
      <c r="C114" s="133"/>
      <c r="D114" s="150"/>
      <c r="E114" s="115"/>
      <c r="F114" s="89">
        <f t="shared" si="6"/>
        <v>0</v>
      </c>
      <c r="G114" s="153"/>
      <c r="H114" s="134" t="s">
        <v>1060</v>
      </c>
      <c r="I114" s="122" t="str">
        <f>VLOOKUP(H114,Presupuesto!$B$11:$C$565,2,0)</f>
        <v>BECAS EXCELENCIA ACADEMICA</v>
      </c>
      <c r="J114" s="90" t="str">
        <f t="shared" si="7"/>
        <v>Posgrado</v>
      </c>
      <c r="K114" s="90" t="s">
        <v>401</v>
      </c>
      <c r="L114" s="90"/>
    </row>
    <row r="115" spans="3:12" x14ac:dyDescent="0.25">
      <c r="C115" s="133"/>
      <c r="D115" s="150"/>
      <c r="E115" s="115"/>
      <c r="F115" s="89">
        <f t="shared" si="6"/>
        <v>0</v>
      </c>
      <c r="G115" s="153"/>
      <c r="H115" s="134" t="s">
        <v>1062</v>
      </c>
      <c r="I115" s="122" t="str">
        <f>VLOOKUP(H115,Presupuesto!$B$11:$C$565,2,0)</f>
        <v>BECAS PARA HIJOS DE LOS TRABAJADORES</v>
      </c>
      <c r="J115" s="90" t="str">
        <f t="shared" si="7"/>
        <v>Posgrado</v>
      </c>
      <c r="K115" s="90" t="s">
        <v>390</v>
      </c>
      <c r="L115" s="90"/>
    </row>
    <row r="116" spans="3:12" x14ac:dyDescent="0.25">
      <c r="C116" s="133"/>
      <c r="D116" s="150"/>
      <c r="E116" s="115"/>
      <c r="F116" s="89">
        <f t="shared" si="6"/>
        <v>0</v>
      </c>
      <c r="G116" s="153"/>
      <c r="H116" s="134" t="s">
        <v>1064</v>
      </c>
      <c r="I116" s="122" t="str">
        <f>VLOOKUP(H116,Presupuesto!$B$11:$C$565,2,0)</f>
        <v>BECAS POST GRADO ECONOMIA</v>
      </c>
      <c r="J116" s="90" t="str">
        <f t="shared" si="7"/>
        <v>Posgrado</v>
      </c>
      <c r="K116" s="90" t="s">
        <v>401</v>
      </c>
      <c r="L116" s="90"/>
    </row>
    <row r="117" spans="3:12" x14ac:dyDescent="0.25">
      <c r="C117" s="133"/>
      <c r="D117" s="150"/>
      <c r="E117" s="115"/>
      <c r="F117" s="89">
        <f t="shared" si="6"/>
        <v>0</v>
      </c>
      <c r="G117" s="153"/>
      <c r="H117" s="134" t="s">
        <v>1066</v>
      </c>
      <c r="I117" s="122" t="str">
        <f>VLOOKUP(H117,Presupuesto!$B$11:$C$565,2,0)</f>
        <v>BECAS POST-GRADO DE TRABAJO SOCIAL</v>
      </c>
      <c r="J117" s="90" t="str">
        <f t="shared" si="7"/>
        <v>Posgrado</v>
      </c>
      <c r="K117" s="90" t="s">
        <v>401</v>
      </c>
      <c r="L117" s="90"/>
    </row>
    <row r="118" spans="3:12" x14ac:dyDescent="0.25">
      <c r="C118" s="133"/>
      <c r="D118" s="150"/>
      <c r="E118" s="115"/>
      <c r="F118" s="89">
        <f t="shared" si="6"/>
        <v>0</v>
      </c>
      <c r="G118" s="153"/>
      <c r="H118" s="134" t="s">
        <v>1068</v>
      </c>
      <c r="I118" s="122" t="str">
        <f>VLOOKUP(H118,Presupuesto!$B$11:$C$565,2,0)</f>
        <v>BECAS PROFESIONALIZANTES DOCENTE (PLAN DE REFORMA)</v>
      </c>
      <c r="J118" s="90" t="str">
        <f t="shared" si="7"/>
        <v>Posgrado</v>
      </c>
      <c r="K118" s="90" t="s">
        <v>401</v>
      </c>
      <c r="L118" s="90"/>
    </row>
    <row r="119" spans="3:12" x14ac:dyDescent="0.25">
      <c r="C119" s="133"/>
      <c r="D119" s="150"/>
      <c r="E119" s="115"/>
      <c r="F119" s="89">
        <f t="shared" si="6"/>
        <v>0</v>
      </c>
      <c r="G119" s="153"/>
      <c r="H119" s="134" t="s">
        <v>1070</v>
      </c>
      <c r="I119" s="122" t="str">
        <f>VLOOKUP(H119,Presupuesto!$B$11:$C$565,2,0)</f>
        <v>PRESTAMOS A ESTUDIANTES</v>
      </c>
      <c r="J119" s="90" t="str">
        <f t="shared" si="7"/>
        <v>Posgrado</v>
      </c>
      <c r="K119" s="90" t="s">
        <v>401</v>
      </c>
      <c r="L119" s="90"/>
    </row>
    <row r="120" spans="3:12" x14ac:dyDescent="0.25">
      <c r="C120" s="133"/>
      <c r="D120" s="150"/>
      <c r="E120" s="115"/>
      <c r="F120" s="89">
        <f t="shared" si="6"/>
        <v>0</v>
      </c>
      <c r="G120" s="153"/>
      <c r="H120" s="134" t="s">
        <v>1072</v>
      </c>
      <c r="I120" s="122" t="str">
        <f>VLOOKUP(H120,Presupuesto!$B$11:$C$565,2,0)</f>
        <v>BECAS TALLERES EMPLEADOS A ESTUDIANTES</v>
      </c>
      <c r="J120" s="90" t="str">
        <f t="shared" si="7"/>
        <v>Posgrado</v>
      </c>
      <c r="K120" s="90" t="s">
        <v>401</v>
      </c>
      <c r="L120" s="90"/>
    </row>
    <row r="121" spans="3:12" x14ac:dyDescent="0.25">
      <c r="C121" s="133"/>
      <c r="D121" s="150"/>
      <c r="E121" s="115"/>
      <c r="F121" s="89">
        <f t="shared" si="6"/>
        <v>0</v>
      </c>
      <c r="G121" s="153"/>
      <c r="H121" s="134" t="s">
        <v>1074</v>
      </c>
      <c r="I121" s="122" t="str">
        <f>VLOOKUP(H121,Presupuesto!$B$11:$C$565,2,0)</f>
        <v>BECAS EXTERNAS DE INVESTIGACION</v>
      </c>
      <c r="J121" s="90" t="str">
        <f t="shared" si="7"/>
        <v>Posgrado</v>
      </c>
      <c r="K121" s="90" t="s">
        <v>401</v>
      </c>
      <c r="L121" s="90"/>
    </row>
    <row r="122" spans="3:12" x14ac:dyDescent="0.25">
      <c r="C122" s="133"/>
      <c r="D122" s="150"/>
      <c r="E122" s="115"/>
      <c r="F122" s="89">
        <f t="shared" si="6"/>
        <v>0</v>
      </c>
      <c r="G122" s="153"/>
      <c r="H122" s="134" t="s">
        <v>1076</v>
      </c>
      <c r="I122" s="122" t="str">
        <f>VLOOKUP(H122,Presupuesto!$B$11:$C$565,2,0)</f>
        <v>BECAS SUSTANTIVAS DE INVESTIGACIÓN</v>
      </c>
      <c r="J122" s="90" t="str">
        <f t="shared" si="7"/>
        <v>Posgrado</v>
      </c>
      <c r="K122" s="90" t="s">
        <v>401</v>
      </c>
      <c r="L122" s="90"/>
    </row>
    <row r="123" spans="3:12" x14ac:dyDescent="0.25">
      <c r="C123" s="133"/>
      <c r="D123" s="150"/>
      <c r="E123" s="115"/>
      <c r="F123" s="89">
        <f t="shared" si="6"/>
        <v>0</v>
      </c>
      <c r="G123" s="153"/>
      <c r="H123" s="134" t="s">
        <v>1078</v>
      </c>
      <c r="I123" s="122" t="str">
        <f>VLOOKUP(H123,Presupuesto!$B$11:$C$565,2,0)</f>
        <v>BECAS DE INVEST, PARA ESTUD. DE PREGRADO</v>
      </c>
      <c r="J123" s="90" t="str">
        <f t="shared" si="7"/>
        <v>Posgrado</v>
      </c>
      <c r="K123" s="90" t="s">
        <v>401</v>
      </c>
      <c r="L123" s="90"/>
    </row>
    <row r="124" spans="3:12" x14ac:dyDescent="0.25">
      <c r="C124" s="133"/>
      <c r="D124" s="150"/>
      <c r="E124" s="115"/>
      <c r="F124" s="89">
        <f t="shared" si="6"/>
        <v>0</v>
      </c>
      <c r="G124" s="153"/>
      <c r="H124" s="134" t="s">
        <v>1080</v>
      </c>
      <c r="I124" s="122" t="str">
        <f>VLOOKUP(H124,Presupuesto!$B$11:$C$565,2,0)</f>
        <v>BECAS DE INVEST. PARA DOC.DE POST-GRADO</v>
      </c>
      <c r="J124" s="90" t="str">
        <f t="shared" si="7"/>
        <v>Posgrado</v>
      </c>
      <c r="K124" s="90" t="s">
        <v>401</v>
      </c>
      <c r="L124" s="90"/>
    </row>
    <row r="125" spans="3:12" x14ac:dyDescent="0.25">
      <c r="C125" s="133"/>
      <c r="D125" s="150"/>
      <c r="E125" s="115"/>
      <c r="F125" s="89">
        <f t="shared" si="6"/>
        <v>0</v>
      </c>
      <c r="G125" s="153"/>
      <c r="H125" s="134" t="s">
        <v>1082</v>
      </c>
      <c r="I125" s="122" t="str">
        <f>VLOOKUP(H125,Presupuesto!$B$11:$C$565,2,0)</f>
        <v>BECAS BÁSICAS DE INVESTIGACIÓN</v>
      </c>
      <c r="J125" s="90" t="str">
        <f t="shared" si="7"/>
        <v>Posgrado</v>
      </c>
      <c r="K125" s="90" t="s">
        <v>401</v>
      </c>
      <c r="L125" s="90"/>
    </row>
    <row r="126" spans="3:12" x14ac:dyDescent="0.25">
      <c r="C126" s="133"/>
      <c r="D126" s="150"/>
      <c r="E126" s="115"/>
      <c r="F126" s="89">
        <f t="shared" si="6"/>
        <v>0</v>
      </c>
      <c r="G126" s="153"/>
      <c r="H126" s="134" t="s">
        <v>1084</v>
      </c>
      <c r="I126" s="122" t="str">
        <f>VLOOKUP(H126,Presupuesto!$B$11:$C$565,2,0)</f>
        <v>BECAS RELEVO GENERACIONAL</v>
      </c>
      <c r="J126" s="90" t="str">
        <f t="shared" si="7"/>
        <v>Posgrado</v>
      </c>
      <c r="K126" s="90" t="s">
        <v>401</v>
      </c>
      <c r="L126" s="90"/>
    </row>
    <row r="127" spans="3:12" x14ac:dyDescent="0.25">
      <c r="C127" s="133"/>
      <c r="D127" s="150"/>
      <c r="E127" s="115"/>
      <c r="F127" s="89">
        <f t="shared" si="6"/>
        <v>0</v>
      </c>
      <c r="G127" s="153"/>
      <c r="H127" s="134" t="s">
        <v>1086</v>
      </c>
      <c r="I127" s="122" t="str">
        <f>VLOOKUP(H127,Presupuesto!$B$11:$C$565,2,0)</f>
        <v>BECAS DE EQUIDAD</v>
      </c>
      <c r="J127" s="90" t="str">
        <f t="shared" si="7"/>
        <v>Posgrado</v>
      </c>
      <c r="K127" s="90" t="s">
        <v>401</v>
      </c>
      <c r="L127" s="90"/>
    </row>
    <row r="128" spans="3:12" x14ac:dyDescent="0.25">
      <c r="C128" s="133"/>
      <c r="D128" s="150"/>
      <c r="E128" s="115"/>
      <c r="F128" s="89">
        <f t="shared" si="6"/>
        <v>0</v>
      </c>
      <c r="G128" s="153"/>
      <c r="H128" s="134" t="s">
        <v>1088</v>
      </c>
      <c r="I128" s="122" t="str">
        <f>VLOOKUP(H128,Presupuesto!$B$11:$C$565,2,0)</f>
        <v>PREMIOS AL INVESTIGADOR</v>
      </c>
      <c r="J128" s="90" t="str">
        <f t="shared" si="7"/>
        <v>Posgrado</v>
      </c>
      <c r="K128" s="90" t="s">
        <v>401</v>
      </c>
      <c r="L128" s="90"/>
    </row>
    <row r="129" spans="3:12" x14ac:dyDescent="0.25">
      <c r="C129" s="133"/>
      <c r="D129" s="150"/>
      <c r="E129" s="115"/>
      <c r="F129" s="89">
        <f t="shared" si="6"/>
        <v>0</v>
      </c>
      <c r="G129" s="153"/>
      <c r="H129" s="134" t="s">
        <v>1090</v>
      </c>
      <c r="I129" s="122" t="str">
        <f>VLOOKUP(H129,Presupuesto!$B$11:$C$565,2,0)</f>
        <v>BECAS DE INV. PARA ESTUDIANTES DE POSTGRADO</v>
      </c>
      <c r="J129" s="90" t="str">
        <f t="shared" si="7"/>
        <v>Posgrado</v>
      </c>
      <c r="K129" s="90" t="s">
        <v>401</v>
      </c>
      <c r="L129" s="90"/>
    </row>
    <row r="130" spans="3:12" x14ac:dyDescent="0.25">
      <c r="C130" s="133"/>
      <c r="D130" s="150"/>
      <c r="E130" s="115"/>
      <c r="F130" s="89">
        <f t="shared" si="6"/>
        <v>0</v>
      </c>
      <c r="G130" s="153"/>
      <c r="H130" s="134" t="s">
        <v>1092</v>
      </c>
      <c r="I130" s="122" t="str">
        <f>VLOOKUP(H130,Presupuesto!$B$11:$C$565,2,0)</f>
        <v>Becas Especiales de Investigación</v>
      </c>
      <c r="J130" s="90" t="str">
        <f t="shared" si="7"/>
        <v>Posgrado</v>
      </c>
      <c r="K130" s="90" t="s">
        <v>401</v>
      </c>
      <c r="L130" s="90"/>
    </row>
    <row r="131" spans="3:12" ht="15.75" thickBot="1" x14ac:dyDescent="0.3">
      <c r="C131" s="139"/>
      <c r="D131" s="207"/>
      <c r="E131" s="95"/>
      <c r="F131" s="97">
        <f t="shared" si="6"/>
        <v>0</v>
      </c>
      <c r="G131" s="154"/>
      <c r="H131" s="140"/>
      <c r="I131" s="124" t="e">
        <f>VLOOKUP(H131,Presupuesto!$B$11:$C$565,2,0)</f>
        <v>#N/A</v>
      </c>
      <c r="J131" s="98" t="str">
        <f t="shared" si="7"/>
        <v>Posgrado</v>
      </c>
      <c r="K131" s="116" t="s">
        <v>383</v>
      </c>
      <c r="L131" s="116"/>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2016-03-10T15:33:57Z</cp:lastPrinted>
  <dcterms:created xsi:type="dcterms:W3CDTF">2010-05-02T01:28:32Z</dcterms:created>
  <dcterms:modified xsi:type="dcterms:W3CDTF">2016-03-17T20:21:37Z</dcterms:modified>
</cp:coreProperties>
</file>